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gif" ContentType="image/gi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trlProps/ctrlProp2.xml" ContentType="application/vnd.ms-excel.controlproperties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tables/table68.xml" ContentType="application/vnd.openxmlformats-officedocument.spreadsheetml.table+xml"/>
  <Override PartName="/xl/tables/table69.xml" ContentType="application/vnd.openxmlformats-officedocument.spreadsheetml.table+xml"/>
  <Override PartName="/xl/tables/table70.xml" ContentType="application/vnd.openxmlformats-officedocument.spreadsheetml.table+xml"/>
  <Override PartName="/xl/tables/table71.xml" ContentType="application/vnd.openxmlformats-officedocument.spreadsheetml.table+xml"/>
  <Override PartName="/xl/tables/table72.xml" ContentType="application/vnd.openxmlformats-officedocument.spreadsheetml.table+xml"/>
  <Override PartName="/xl/tables/table73.xml" ContentType="application/vnd.openxmlformats-officedocument.spreadsheetml.table+xml"/>
  <Override PartName="/xl/tables/table74.xml" ContentType="application/vnd.openxmlformats-officedocument.spreadsheetml.table+xml"/>
  <Override PartName="/xl/tables/table75.xml" ContentType="application/vnd.openxmlformats-officedocument.spreadsheetml.table+xml"/>
  <Override PartName="/xl/tables/table76.xml" ContentType="application/vnd.openxmlformats-officedocument.spreadsheetml.table+xml"/>
  <Override PartName="/xl/tables/table77.xml" ContentType="application/vnd.openxmlformats-officedocument.spreadsheetml.table+xml"/>
  <Override PartName="/xl/tables/table78.xml" ContentType="application/vnd.openxmlformats-officedocument.spreadsheetml.table+xml"/>
  <Override PartName="/xl/tables/table79.xml" ContentType="application/vnd.openxmlformats-officedocument.spreadsheetml.table+xml"/>
  <Override PartName="/xl/tables/table80.xml" ContentType="application/vnd.openxmlformats-officedocument.spreadsheetml.table+xml"/>
  <Override PartName="/xl/tables/table81.xml" ContentType="application/vnd.openxmlformats-officedocument.spreadsheetml.table+xml"/>
  <Override PartName="/xl/tables/table82.xml" ContentType="application/vnd.openxmlformats-officedocument.spreadsheetml.table+xml"/>
  <Override PartName="/xl/tables/table83.xml" ContentType="application/vnd.openxmlformats-officedocument.spreadsheetml.table+xml"/>
  <Override PartName="/xl/tables/table84.xml" ContentType="application/vnd.openxmlformats-officedocument.spreadsheetml.table+xml"/>
  <Override PartName="/xl/tables/table85.xml" ContentType="application/vnd.openxmlformats-officedocument.spreadsheetml.table+xml"/>
  <Override PartName="/xl/tables/table86.xml" ContentType="application/vnd.openxmlformats-officedocument.spreadsheetml.table+xml"/>
  <Override PartName="/xl/tables/table87.xml" ContentType="application/vnd.openxmlformats-officedocument.spreadsheetml.table+xml"/>
  <Override PartName="/xl/tables/table88.xml" ContentType="application/vnd.openxmlformats-officedocument.spreadsheetml.table+xml"/>
  <Override PartName="/xl/tables/table89.xml" ContentType="application/vnd.openxmlformats-officedocument.spreadsheetml.table+xml"/>
  <Override PartName="/xl/tables/table90.xml" ContentType="application/vnd.openxmlformats-officedocument.spreadsheetml.table+xml"/>
  <Override PartName="/xl/tables/table91.xml" ContentType="application/vnd.openxmlformats-officedocument.spreadsheetml.table+xml"/>
  <Override PartName="/xl/tables/table92.xml" ContentType="application/vnd.openxmlformats-officedocument.spreadsheetml.table+xml"/>
  <Override PartName="/xl/tables/table93.xml" ContentType="application/vnd.openxmlformats-officedocument.spreadsheetml.table+xml"/>
  <Override PartName="/xl/tables/table94.xml" ContentType="application/vnd.openxmlformats-officedocument.spreadsheetml.table+xml"/>
  <Override PartName="/xl/tables/table95.xml" ContentType="application/vnd.openxmlformats-officedocument.spreadsheetml.table+xml"/>
  <Override PartName="/xl/tables/table96.xml" ContentType="application/vnd.openxmlformats-officedocument.spreadsheetml.table+xml"/>
  <Override PartName="/xl/tables/table97.xml" ContentType="application/vnd.openxmlformats-officedocument.spreadsheetml.table+xml"/>
  <Override PartName="/xl/tables/table98.xml" ContentType="application/vnd.openxmlformats-officedocument.spreadsheetml.table+xml"/>
  <Override PartName="/xl/tables/table99.xml" ContentType="application/vnd.openxmlformats-officedocument.spreadsheetml.table+xml"/>
  <Override PartName="/xl/tables/table100.xml" ContentType="application/vnd.openxmlformats-officedocument.spreadsheetml.table+xml"/>
  <Override PartName="/xl/tables/table101.xml" ContentType="application/vnd.openxmlformats-officedocument.spreadsheetml.table+xml"/>
  <Override PartName="/xl/drawings/drawing4.xml" ContentType="application/vnd.openxmlformats-officedocument.drawing+xml"/>
  <Override PartName="/xl/ctrlProps/ctrlProp3.xml" ContentType="application/vnd.ms-excel.controlproperties+xml"/>
  <Override PartName="/xl/tables/table102.xml" ContentType="application/vnd.openxmlformats-officedocument.spreadsheetml.table+xml"/>
  <Override PartName="/xl/tables/table103.xml" ContentType="application/vnd.openxmlformats-officedocument.spreadsheetml.table+xml"/>
  <Override PartName="/xl/tables/table104.xml" ContentType="application/vnd.openxmlformats-officedocument.spreadsheetml.table+xml"/>
  <Override PartName="/xl/tables/table105.xml" ContentType="application/vnd.openxmlformats-officedocument.spreadsheetml.table+xml"/>
  <Override PartName="/xl/tables/table106.xml" ContentType="application/vnd.openxmlformats-officedocument.spreadsheetml.table+xml"/>
  <Override PartName="/xl/tables/table107.xml" ContentType="application/vnd.openxmlformats-officedocument.spreadsheetml.table+xml"/>
  <Override PartName="/xl/tables/table108.xml" ContentType="application/vnd.openxmlformats-officedocument.spreadsheetml.table+xml"/>
  <Override PartName="/xl/tables/table109.xml" ContentType="application/vnd.openxmlformats-officedocument.spreadsheetml.table+xml"/>
  <Override PartName="/xl/tables/table110.xml" ContentType="application/vnd.openxmlformats-officedocument.spreadsheetml.table+xml"/>
  <Override PartName="/xl/drawings/drawing5.xml" ContentType="application/vnd.openxmlformats-officedocument.drawing+xml"/>
  <Override PartName="/xl/tables/table111.xml" ContentType="application/vnd.openxmlformats-officedocument.spreadsheetml.table+xml"/>
  <Override PartName="/xl/drawings/drawing6.xml" ContentType="application/vnd.openxmlformats-officedocument.drawing+xml"/>
  <Override PartName="/xl/tables/table112.xml" ContentType="application/vnd.openxmlformats-officedocument.spreadsheetml.table+xml"/>
  <Override PartName="/xl/drawings/drawing7.xml" ContentType="application/vnd.openxmlformats-officedocument.drawing+xml"/>
  <Override PartName="/xl/tables/table113.xml" ContentType="application/vnd.openxmlformats-officedocument.spreadsheetml.table+xml"/>
  <Override PartName="/xl/drawings/drawing8.xml" ContentType="application/vnd.openxmlformats-officedocument.drawing+xml"/>
  <Override PartName="/xl/tables/table114.xml" ContentType="application/vnd.openxmlformats-officedocument.spreadsheetml.table+xml"/>
  <Override PartName="/xl/drawings/drawing9.xml" ContentType="application/vnd.openxmlformats-officedocument.drawing+xml"/>
  <Override PartName="/xl/tables/table115.xml" ContentType="application/vnd.openxmlformats-officedocument.spreadsheetml.table+xml"/>
  <Override PartName="/xl/drawings/drawing10.xml" ContentType="application/vnd.openxmlformats-officedocument.drawing+xml"/>
  <Override PartName="/xl/tables/table116.xml" ContentType="application/vnd.openxmlformats-officedocument.spreadsheetml.table+xml"/>
  <Override PartName="/xl/drawings/drawing11.xml" ContentType="application/vnd.openxmlformats-officedocument.drawing+xml"/>
  <Override PartName="/xl/tables/table117.xml" ContentType="application/vnd.openxmlformats-officedocument.spreadsheetml.table+xml"/>
  <Override PartName="/xl/drawings/drawing12.xml" ContentType="application/vnd.openxmlformats-officedocument.drawing+xml"/>
  <Override PartName="/xl/tables/table118.xml" ContentType="application/vnd.openxmlformats-officedocument.spreadsheetml.table+xml"/>
  <Override PartName="/xl/drawings/drawing13.xml" ContentType="application/vnd.openxmlformats-officedocument.drawing+xml"/>
  <Override PartName="/xl/tables/table119.xml" ContentType="application/vnd.openxmlformats-officedocument.spreadsheetml.table+xml"/>
  <Override PartName="/xl/tables/table120.xml" ContentType="application/vnd.openxmlformats-officedocument.spreadsheetml.table+xml"/>
  <Override PartName="/xl/drawings/drawing14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tables/table121.xml" ContentType="application/vnd.openxmlformats-officedocument.spreadsheetml.table+xml"/>
  <Override PartName="/xl/tables/table122.xml" ContentType="application/vnd.openxmlformats-officedocument.spreadsheetml.table+xml"/>
  <Override PartName="/xl/tables/table123.xml" ContentType="application/vnd.openxmlformats-officedocument.spreadsheetml.table+xml"/>
  <Override PartName="/xl/tables/table124.xml" ContentType="application/vnd.openxmlformats-officedocument.spreadsheetml.table+xml"/>
  <Override PartName="/xl/tables/table125.xml" ContentType="application/vnd.openxmlformats-officedocument.spreadsheetml.table+xml"/>
  <Override PartName="/xl/tables/table126.xml" ContentType="application/vnd.openxmlformats-officedocument.spreadsheetml.table+xml"/>
  <Override PartName="/xl/tables/table127.xml" ContentType="application/vnd.openxmlformats-officedocument.spreadsheetml.table+xml"/>
  <Override PartName="/xl/tables/table128.xml" ContentType="application/vnd.openxmlformats-officedocument.spreadsheetml.table+xml"/>
  <Override PartName="/xl/tables/table129.xml" ContentType="application/vnd.openxmlformats-officedocument.spreadsheetml.table+xml"/>
  <Override PartName="/xl/tables/table130.xml" ContentType="application/vnd.openxmlformats-officedocument.spreadsheetml.table+xml"/>
  <Override PartName="/xl/tables/table131.xml" ContentType="application/vnd.openxmlformats-officedocument.spreadsheetml.table+xml"/>
  <Override PartName="/xl/tables/table132.xml" ContentType="application/vnd.openxmlformats-officedocument.spreadsheetml.table+xml"/>
  <Override PartName="/xl/tables/table133.xml" ContentType="application/vnd.openxmlformats-officedocument.spreadsheetml.table+xml"/>
  <Override PartName="/xl/tables/table134.xml" ContentType="application/vnd.openxmlformats-officedocument.spreadsheetml.table+xml"/>
  <Override PartName="/xl/drawings/drawing15.xml" ContentType="application/vnd.openxmlformats-officedocument.drawing+xml"/>
  <Override PartName="/xl/tables/table135.xml" ContentType="application/vnd.openxmlformats-officedocument.spreadsheetml.table+xml"/>
  <Override PartName="/xl/tables/table136.xml" ContentType="application/vnd.openxmlformats-officedocument.spreadsheetml.table+xml"/>
  <Override PartName="/xl/tables/table137.xml" ContentType="application/vnd.openxmlformats-officedocument.spreadsheetml.table+xml"/>
  <Override PartName="/xl/tables/table138.xml" ContentType="application/vnd.openxmlformats-officedocument.spreadsheetml.table+xml"/>
  <Override PartName="/xl/tables/table139.xml" ContentType="application/vnd.openxmlformats-officedocument.spreadsheetml.table+xml"/>
  <Override PartName="/xl/tables/table140.xml" ContentType="application/vnd.openxmlformats-officedocument.spreadsheetml.table+xml"/>
  <Override PartName="/xl/tables/table141.xml" ContentType="application/vnd.openxmlformats-officedocument.spreadsheetml.table+xml"/>
  <Override PartName="/xl/tables/table142.xml" ContentType="application/vnd.openxmlformats-officedocument.spreadsheetml.table+xml"/>
  <Override PartName="/xl/tables/table143.xml" ContentType="application/vnd.openxmlformats-officedocument.spreadsheetml.table+xml"/>
  <Override PartName="/xl/tables/table144.xml" ContentType="application/vnd.openxmlformats-officedocument.spreadsheetml.table+xml"/>
  <Override PartName="/xl/tables/table145.xml" ContentType="application/vnd.openxmlformats-officedocument.spreadsheetml.table+xml"/>
  <Override PartName="/xl/tables/table146.xml" ContentType="application/vnd.openxmlformats-officedocument.spreadsheetml.table+xml"/>
  <Override PartName="/xl/tables/table147.xml" ContentType="application/vnd.openxmlformats-officedocument.spreadsheetml.table+xml"/>
  <Override PartName="/xl/tables/table148.xml" ContentType="application/vnd.openxmlformats-officedocument.spreadsheetml.table+xml"/>
  <Override PartName="/xl/tables/table149.xml" ContentType="application/vnd.openxmlformats-officedocument.spreadsheetml.table+xml"/>
  <Override PartName="/xl/tables/table150.xml" ContentType="application/vnd.openxmlformats-officedocument.spreadsheetml.table+xml"/>
  <Override PartName="/xl/tables/table151.xml" ContentType="application/vnd.openxmlformats-officedocument.spreadsheetml.table+xml"/>
  <Override PartName="/xl/tables/table152.xml" ContentType="application/vnd.openxmlformats-officedocument.spreadsheetml.table+xml"/>
  <Override PartName="/xl/tables/table153.xml" ContentType="application/vnd.openxmlformats-officedocument.spreadsheetml.table+xml"/>
  <Override PartName="/xl/tables/table154.xml" ContentType="application/vnd.openxmlformats-officedocument.spreadsheetml.table+xml"/>
  <Override PartName="/xl/tables/table155.xml" ContentType="application/vnd.openxmlformats-officedocument.spreadsheetml.table+xml"/>
  <Override PartName="/xl/tables/table156.xml" ContentType="application/vnd.openxmlformats-officedocument.spreadsheetml.table+xml"/>
  <Override PartName="/xl/tables/table157.xml" ContentType="application/vnd.openxmlformats-officedocument.spreadsheetml.table+xml"/>
  <Override PartName="/xl/tables/table158.xml" ContentType="application/vnd.openxmlformats-officedocument.spreadsheetml.table+xml"/>
  <Override PartName="/xl/tables/table159.xml" ContentType="application/vnd.openxmlformats-officedocument.spreadsheetml.table+xml"/>
  <Override PartName="/xl/tables/table160.xml" ContentType="application/vnd.openxmlformats-officedocument.spreadsheetml.table+xml"/>
  <Override PartName="/xl/tables/table161.xml" ContentType="application/vnd.openxmlformats-officedocument.spreadsheetml.table+xml"/>
  <Override PartName="/xl/tables/table162.xml" ContentType="application/vnd.openxmlformats-officedocument.spreadsheetml.table+xml"/>
  <Override PartName="/xl/tables/table163.xml" ContentType="application/vnd.openxmlformats-officedocument.spreadsheetml.table+xml"/>
  <Override PartName="/xl/tables/table164.xml" ContentType="application/vnd.openxmlformats-officedocument.spreadsheetml.table+xml"/>
  <Override PartName="/xl/tables/table165.xml" ContentType="application/vnd.openxmlformats-officedocument.spreadsheetml.table+xml"/>
  <Override PartName="/xl/tables/table166.xml" ContentType="application/vnd.openxmlformats-officedocument.spreadsheetml.table+xml"/>
  <Override PartName="/xl/tables/table167.xml" ContentType="application/vnd.openxmlformats-officedocument.spreadsheetml.table+xml"/>
  <Override PartName="/xl/tables/table168.xml" ContentType="application/vnd.openxmlformats-officedocument.spreadsheetml.table+xml"/>
  <Override PartName="/xl/tables/table169.xml" ContentType="application/vnd.openxmlformats-officedocument.spreadsheetml.table+xml"/>
  <Override PartName="/xl/tables/table170.xml" ContentType="application/vnd.openxmlformats-officedocument.spreadsheetml.table+xml"/>
  <Override PartName="/xl/tables/table171.xml" ContentType="application/vnd.openxmlformats-officedocument.spreadsheetml.table+xml"/>
  <Override PartName="/xl/tables/table172.xml" ContentType="application/vnd.openxmlformats-officedocument.spreadsheetml.table+xml"/>
  <Override PartName="/xl/tables/table173.xml" ContentType="application/vnd.openxmlformats-officedocument.spreadsheetml.table+xml"/>
  <Override PartName="/xl/tables/table174.xml" ContentType="application/vnd.openxmlformats-officedocument.spreadsheetml.table+xml"/>
  <Override PartName="/xl/tables/table175.xml" ContentType="application/vnd.openxmlformats-officedocument.spreadsheetml.table+xml"/>
  <Override PartName="/xl/tables/table176.xml" ContentType="application/vnd.openxmlformats-officedocument.spreadsheetml.table+xml"/>
  <Override PartName="/xl/tables/table177.xml" ContentType="application/vnd.openxmlformats-officedocument.spreadsheetml.table+xml"/>
  <Override PartName="/xl/tables/table178.xml" ContentType="application/vnd.openxmlformats-officedocument.spreadsheetml.table+xml"/>
  <Override PartName="/xl/tables/table179.xml" ContentType="application/vnd.openxmlformats-officedocument.spreadsheetml.table+xml"/>
  <Override PartName="/xl/tables/table180.xml" ContentType="application/vnd.openxmlformats-officedocument.spreadsheetml.table+xml"/>
  <Override PartName="/xl/tables/table181.xml" ContentType="application/vnd.openxmlformats-officedocument.spreadsheetml.table+xml"/>
  <Override PartName="/xl/tables/table182.xml" ContentType="application/vnd.openxmlformats-officedocument.spreadsheetml.table+xml"/>
  <Override PartName="/xl/tables/table183.xml" ContentType="application/vnd.openxmlformats-officedocument.spreadsheetml.table+xml"/>
  <Override PartName="/xl/tables/table184.xml" ContentType="application/vnd.openxmlformats-officedocument.spreadsheetml.table+xml"/>
  <Override PartName="/xl/tables/table185.xml" ContentType="application/vnd.openxmlformats-officedocument.spreadsheetml.table+xml"/>
  <Override PartName="/xl/tables/table186.xml" ContentType="application/vnd.openxmlformats-officedocument.spreadsheetml.table+xml"/>
  <Override PartName="/xl/tables/table187.xml" ContentType="application/vnd.openxmlformats-officedocument.spreadsheetml.table+xml"/>
  <Override PartName="/xl/tables/table188.xml" ContentType="application/vnd.openxmlformats-officedocument.spreadsheetml.table+xml"/>
  <Override PartName="/xl/tables/table189.xml" ContentType="application/vnd.openxmlformats-officedocument.spreadsheetml.table+xml"/>
  <Override PartName="/xl/tables/table190.xml" ContentType="application/vnd.openxmlformats-officedocument.spreadsheetml.table+xml"/>
  <Override PartName="/xl/tables/table191.xml" ContentType="application/vnd.openxmlformats-officedocument.spreadsheetml.table+xml"/>
  <Override PartName="/xl/tables/table192.xml" ContentType="application/vnd.openxmlformats-officedocument.spreadsheetml.table+xml"/>
  <Override PartName="/xl/tables/table193.xml" ContentType="application/vnd.openxmlformats-officedocument.spreadsheetml.table+xml"/>
  <Override PartName="/xl/tables/table194.xml" ContentType="application/vnd.openxmlformats-officedocument.spreadsheetml.table+xml"/>
  <Override PartName="/xl/tables/table195.xml" ContentType="application/vnd.openxmlformats-officedocument.spreadsheetml.table+xml"/>
  <Override PartName="/xl/tables/table196.xml" ContentType="application/vnd.openxmlformats-officedocument.spreadsheetml.table+xml"/>
  <Override PartName="/xl/tables/table197.xml" ContentType="application/vnd.openxmlformats-officedocument.spreadsheetml.table+xml"/>
  <Override PartName="/xl/tables/table198.xml" ContentType="application/vnd.openxmlformats-officedocument.spreadsheetml.table+xml"/>
  <Override PartName="/xl/tables/table199.xml" ContentType="application/vnd.openxmlformats-officedocument.spreadsheetml.table+xml"/>
  <Override PartName="/xl/tables/table200.xml" ContentType="application/vnd.openxmlformats-officedocument.spreadsheetml.table+xml"/>
  <Override PartName="/xl/tables/table201.xml" ContentType="application/vnd.openxmlformats-officedocument.spreadsheetml.table+xml"/>
  <Override PartName="/xl/tables/table202.xml" ContentType="application/vnd.openxmlformats-officedocument.spreadsheetml.table+xml"/>
  <Override PartName="/xl/tables/table203.xml" ContentType="application/vnd.openxmlformats-officedocument.spreadsheetml.table+xml"/>
  <Override PartName="/xl/tables/table204.xml" ContentType="application/vnd.openxmlformats-officedocument.spreadsheetml.table+xml"/>
  <Override PartName="/xl/tables/table205.xml" ContentType="application/vnd.openxmlformats-officedocument.spreadsheetml.table+xml"/>
  <Override PartName="/xl/tables/table206.xml" ContentType="application/vnd.openxmlformats-officedocument.spreadsheetml.table+xml"/>
  <Override PartName="/xl/tables/table207.xml" ContentType="application/vnd.openxmlformats-officedocument.spreadsheetml.table+xml"/>
  <Override PartName="/xl/tables/table208.xml" ContentType="application/vnd.openxmlformats-officedocument.spreadsheetml.table+xml"/>
  <Override PartName="/xl/tables/table209.xml" ContentType="application/vnd.openxmlformats-officedocument.spreadsheetml.table+xml"/>
  <Override PartName="/xl/tables/table210.xml" ContentType="application/vnd.openxmlformats-officedocument.spreadsheetml.table+xml"/>
  <Override PartName="/xl/tables/table211.xml" ContentType="application/vnd.openxmlformats-officedocument.spreadsheetml.table+xml"/>
  <Override PartName="/xl/tables/table212.xml" ContentType="application/vnd.openxmlformats-officedocument.spreadsheetml.table+xml"/>
  <Override PartName="/xl/tables/table213.xml" ContentType="application/vnd.openxmlformats-officedocument.spreadsheetml.table+xml"/>
  <Override PartName="/xl/tables/table214.xml" ContentType="application/vnd.openxmlformats-officedocument.spreadsheetml.table+xml"/>
  <Override PartName="/xl/tables/table215.xml" ContentType="application/vnd.openxmlformats-officedocument.spreadsheetml.table+xml"/>
  <Override PartName="/xl/tables/table216.xml" ContentType="application/vnd.openxmlformats-officedocument.spreadsheetml.table+xml"/>
  <Override PartName="/xl/tables/table217.xml" ContentType="application/vnd.openxmlformats-officedocument.spreadsheetml.table+xml"/>
  <Override PartName="/xl/tables/table218.xml" ContentType="application/vnd.openxmlformats-officedocument.spreadsheetml.table+xml"/>
  <Override PartName="/xl/tables/table219.xml" ContentType="application/vnd.openxmlformats-officedocument.spreadsheetml.table+xml"/>
  <Override PartName="/xl/tables/table220.xml" ContentType="application/vnd.openxmlformats-officedocument.spreadsheetml.table+xml"/>
  <Override PartName="/xl/tables/table221.xml" ContentType="application/vnd.openxmlformats-officedocument.spreadsheetml.table+xml"/>
  <Override PartName="/xl/tables/table222.xml" ContentType="application/vnd.openxmlformats-officedocument.spreadsheetml.table+xml"/>
  <Override PartName="/xl/tables/table223.xml" ContentType="application/vnd.openxmlformats-officedocument.spreadsheetml.table+xml"/>
  <Override PartName="/xl/tables/table224.xml" ContentType="application/vnd.openxmlformats-officedocument.spreadsheetml.table+xml"/>
  <Override PartName="/xl/tables/table225.xml" ContentType="application/vnd.openxmlformats-officedocument.spreadsheetml.table+xml"/>
  <Override PartName="/xl/tables/table226.xml" ContentType="application/vnd.openxmlformats-officedocument.spreadsheetml.table+xml"/>
  <Override PartName="/xl/tables/table227.xml" ContentType="application/vnd.openxmlformats-officedocument.spreadsheetml.table+xml"/>
  <Override PartName="/xl/tables/table228.xml" ContentType="application/vnd.openxmlformats-officedocument.spreadsheetml.table+xml"/>
  <Override PartName="/xl/tables/table229.xml" ContentType="application/vnd.openxmlformats-officedocument.spreadsheetml.table+xml"/>
  <Override PartName="/xl/tables/table230.xml" ContentType="application/vnd.openxmlformats-officedocument.spreadsheetml.table+xml"/>
  <Override PartName="/xl/tables/table231.xml" ContentType="application/vnd.openxmlformats-officedocument.spreadsheetml.table+xml"/>
  <Override PartName="/xl/tables/table232.xml" ContentType="application/vnd.openxmlformats-officedocument.spreadsheetml.table+xml"/>
  <Override PartName="/xl/tables/table233.xml" ContentType="application/vnd.openxmlformats-officedocument.spreadsheetml.table+xml"/>
  <Override PartName="/xl/tables/table234.xml" ContentType="application/vnd.openxmlformats-officedocument.spreadsheetml.table+xml"/>
  <Override PartName="/xl/tables/table235.xml" ContentType="application/vnd.openxmlformats-officedocument.spreadsheetml.table+xml"/>
  <Override PartName="/xl/tables/table236.xml" ContentType="application/vnd.openxmlformats-officedocument.spreadsheetml.table+xml"/>
  <Override PartName="/xl/tables/table237.xml" ContentType="application/vnd.openxmlformats-officedocument.spreadsheetml.table+xml"/>
  <Override PartName="/xl/tables/table238.xml" ContentType="application/vnd.openxmlformats-officedocument.spreadsheetml.table+xml"/>
  <Override PartName="/xl/tables/table239.xml" ContentType="application/vnd.openxmlformats-officedocument.spreadsheetml.table+xml"/>
  <Override PartName="/xl/tables/table240.xml" ContentType="application/vnd.openxmlformats-officedocument.spreadsheetml.table+xml"/>
  <Override PartName="/xl/tables/table241.xml" ContentType="application/vnd.openxmlformats-officedocument.spreadsheetml.table+xml"/>
  <Override PartName="/xl/tables/table24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N:\Schuetzenverein\Webseite\Sektionsligergebnisse\2024\Runde 11\End\"/>
    </mc:Choice>
  </mc:AlternateContent>
  <xr:revisionPtr revIDLastSave="0" documentId="8_{0A38C8ED-D1CE-4889-9A99-3CD772BDC485}" xr6:coauthVersionLast="47" xr6:coauthVersionMax="47" xr10:uidLastSave="{00000000-0000-0000-0000-000000000000}"/>
  <bookViews>
    <workbookView xWindow="38280" yWindow="-120" windowWidth="38640" windowHeight="21120" tabRatio="795" firstSheet="1" activeTab="11" xr2:uid="{6773F518-47DA-45CE-940F-F87FA516B14E}"/>
  </bookViews>
  <sheets>
    <sheet name="Eingabe" sheetId="71" state="hidden" r:id="rId1"/>
    <sheet name="Daten Eingabe" sheetId="7" r:id="rId2"/>
    <sheet name="Ringe Punkte Tabelle" sheetId="38" state="hidden" r:id="rId3"/>
    <sheet name="Tabellen" sheetId="49" r:id="rId4"/>
    <sheet name="Ergebnisse" sheetId="39" r:id="rId5"/>
    <sheet name="SK" sheetId="40" r:id="rId6"/>
    <sheet name="DK" sheetId="41" r:id="rId7"/>
    <sheet name="AK" sheetId="48" r:id="rId8"/>
    <sheet name="SCH" sheetId="45" r:id="rId9"/>
    <sheet name="JUG" sheetId="44" r:id="rId10"/>
    <sheet name="JUN" sheetId="43" r:id="rId11"/>
    <sheet name="LGA" sheetId="47" r:id="rId12"/>
    <sheet name="LP" sheetId="46" r:id="rId13"/>
    <sheet name="VK" sheetId="42" state="hidden" r:id="rId14"/>
    <sheet name="Setup" sheetId="24" r:id="rId15"/>
    <sheet name="Tabelle1" sheetId="68" r:id="rId16"/>
    <sheet name="AG" sheetId="51" r:id="rId17"/>
    <sheet name="LE" sheetId="61" r:id="rId18"/>
    <sheet name="AD" sheetId="55" r:id="rId19"/>
    <sheet name="ZE" sheetId="52" r:id="rId20"/>
    <sheet name="TH" sheetId="62" r:id="rId21"/>
    <sheet name="FU" sheetId="63" r:id="rId22"/>
    <sheet name="JI" sheetId="64" r:id="rId23"/>
    <sheet name="HW" sheetId="65" r:id="rId24"/>
    <sheet name="WW" sheetId="58" r:id="rId25"/>
    <sheet name="PB" sheetId="66" r:id="rId26"/>
    <sheet name="ÖD" sheetId="67" r:id="rId27"/>
  </sheets>
  <definedNames>
    <definedName name="_xlnm._FilterDatabase" localSheetId="14" hidden="1">Setup!$W$2:$AB$423</definedName>
    <definedName name="_xlnm._FilterDatabase" localSheetId="15" hidden="1">Tabelle1!#REF!</definedName>
    <definedName name="AD_11">AD!#REF!</definedName>
    <definedName name="AD_11_Tabelle1MRinge">AD!#REF!</definedName>
    <definedName name="AD_11_TabelleAKRinge">AD!#REF!</definedName>
    <definedName name="AD_11_TabelleDKRinge">AD!#REF!</definedName>
    <definedName name="AD_11_TabelleJUNRinge">AD!#REF!</definedName>
    <definedName name="AD_11_TabelleLGARinge">AD!#REF!</definedName>
    <definedName name="AD_11_TabelleLPRinge">AD!#REF!</definedName>
    <definedName name="AD_11_TabelleNWKRinge">AD!#REF!</definedName>
    <definedName name="AD_11_TabelleSKRinge">AD!#REF!</definedName>
    <definedName name="AD_12">AD!#REF!</definedName>
    <definedName name="AD_13">AD!#REF!</definedName>
    <definedName name="AD_14">AD!#REF!</definedName>
    <definedName name="AD_15">AD!#REF!</definedName>
    <definedName name="AD_16">AD!#REF!</definedName>
    <definedName name="AD_17">AD!#REF!</definedName>
    <definedName name="AD_18">AD!#REF!</definedName>
    <definedName name="AD_19">AD!#REF!</definedName>
    <definedName name="AD1M">AD!$I$3:$J$8</definedName>
    <definedName name="ADAK">AD!$AD$3:$AE$5</definedName>
    <definedName name="ADDK">AD!$W$3:$X$5</definedName>
    <definedName name="ADJUN">AD!$AR$3:$AS$5</definedName>
    <definedName name="ADLGA">AD!$BF$3:$BG$5</definedName>
    <definedName name="ADLP">AD!$AY$3:$AZ$5</definedName>
    <definedName name="ADNWK">AD!$AK$3:$AL$5</definedName>
    <definedName name="ADSK">AD!$P$3:$Q$5</definedName>
    <definedName name="AG_11">AG!#REF!</definedName>
    <definedName name="AG_11_Tabelle1MRinge">AG!#REF!</definedName>
    <definedName name="AG_11_TabelleAKRinge">AG!#REF!</definedName>
    <definedName name="AG_11_TabelleDKRinge">AG!#REF!</definedName>
    <definedName name="AG_11_TabelleJUNRinge">AG!#REF!</definedName>
    <definedName name="AG_11_TabelleLGARinge">AG!#REF!</definedName>
    <definedName name="AG_11_TabelleLPRinge">AG!#REF!</definedName>
    <definedName name="AG_11_TabelleNWKRinge">AG!#REF!</definedName>
    <definedName name="AG_11_TabelleSKRinge">AG!#REF!</definedName>
    <definedName name="AG_12">AG!#REF!</definedName>
    <definedName name="AG_13">AG!#REF!</definedName>
    <definedName name="AG_14">AG!#REF!</definedName>
    <definedName name="AG_15">AG!#REF!</definedName>
    <definedName name="AG_16">AG!#REF!</definedName>
    <definedName name="AG_17">AG!#REF!</definedName>
    <definedName name="AG_18">AG!#REF!</definedName>
    <definedName name="AG_19">AG!#REF!</definedName>
    <definedName name="AG1M">AG!$I$3:$J$8</definedName>
    <definedName name="AGAK">AG!$AD$3:$AE$5</definedName>
    <definedName name="AGclear1M">AG!#REF!</definedName>
    <definedName name="AGClearAK">AG!#REF!</definedName>
    <definedName name="AGClearDK">AG!#REF!</definedName>
    <definedName name="AGClearJUN">AG!#REF!</definedName>
    <definedName name="AGClearLP">AG!#REF!</definedName>
    <definedName name="AGClearNWK">AG!#REF!</definedName>
    <definedName name="AGclearSK">AG!#REF!</definedName>
    <definedName name="AGDK">AG!$W$3:$X$5</definedName>
    <definedName name="AGJUN">AG!$AR$3:$AS$5</definedName>
    <definedName name="AGLGA">AG!$BF$3:$BG$5</definedName>
    <definedName name="AGLP">AG!$AY$3:$AZ$5</definedName>
    <definedName name="AGNWK">AG!$AK$3:$AL$5</definedName>
    <definedName name="AGSK">AG!$P$3:$Q$5</definedName>
    <definedName name="_xlnm.Database">'Daten Eingabe'!$A$1:$F$326</definedName>
    <definedName name="_xlnm.Print_Area" localSheetId="4">Ergebnisse!$A$1:$AP$70</definedName>
    <definedName name="_xlnm.Print_Area" localSheetId="14">Setup!$G$1:$P$77</definedName>
    <definedName name="_xlnm.Print_Area" localSheetId="3">Tabellen!$A$1:$W$49</definedName>
    <definedName name="Dummy">Setup!$EQ$3:$EV$152</definedName>
    <definedName name="Durchgang_1">Ergebnisse!$C$4:$AP$8</definedName>
    <definedName name="Durchgang_10">Ergebnisse!$C$59:$AL$63</definedName>
    <definedName name="Durchgang_2">Ergebnisse!$C$10:$AL$14</definedName>
    <definedName name="Durchgang_3">Ergebnisse!$C$16:$AL$20</definedName>
    <definedName name="Durchgang_4">Ergebnisse!$C$22:$AL$26</definedName>
    <definedName name="Durchgang_5">Ergebnisse!$C$28:$AL$32</definedName>
    <definedName name="Durchgang_6">Ergebnisse!$C$34:$AL$38</definedName>
    <definedName name="Durchgang_7">Ergebnisse!$C$40:$AL$44</definedName>
    <definedName name="Durchgang_8">Ergebnisse!$C$46:$AL$50</definedName>
    <definedName name="Durchgang_9">Ergebnisse!$C$53:$AL$57</definedName>
    <definedName name="End1M">Tabellen!$K$9</definedName>
    <definedName name="End1MEP">Tabellen!$O$8:$O$19</definedName>
    <definedName name="End1MSchnitt">Tabellen!$M$9:$M$19</definedName>
    <definedName name="End1MTab">Tabellen!$K$8:$O$19</definedName>
    <definedName name="EndAK">Tabellen!$K$24</definedName>
    <definedName name="EndAKEP">Tabellen!$N$24:$N$34</definedName>
    <definedName name="EndAKSchnitt">Tabellen!$M$24:$M$34</definedName>
    <definedName name="EndAKTab">Tabellen!$K$23:$N$34</definedName>
    <definedName name="EndDK">Tabellen!$B$24</definedName>
    <definedName name="EndDKEP">Tabellen!$E$24:$E$34</definedName>
    <definedName name="EndDKSchnitt">Tabellen!$D$24:$D$34</definedName>
    <definedName name="EndDKTab">Tabellen!$B$23:$E$34</definedName>
    <definedName name="EndGesamt">Tabellen!$B$9</definedName>
    <definedName name="EndGesamtMP">Tabellen!$E$9:$E$19</definedName>
    <definedName name="EndGesamtSP">Tabellen!$D$9:$D$19</definedName>
    <definedName name="EndGesamtTab">Tabellen!$B$8:$E$19</definedName>
    <definedName name="EndJUN">Tabellen!$B$39</definedName>
    <definedName name="EndJUNEP">Tabellen!$E$39:$E$49</definedName>
    <definedName name="EndJUNSchnitt">Tabellen!$D$39:$D$49</definedName>
    <definedName name="EndJUNTab">Tabellen!$B$38:$E$49</definedName>
    <definedName name="EndLGA">Tabellen!$K$39</definedName>
    <definedName name="EndLGAEP">Tabellen!$N$39:$N$49</definedName>
    <definedName name="EndLGASchnitt">Tabellen!$M$39:$M$49</definedName>
    <definedName name="EndLGATab">Tabellen!$K$38:$N$49</definedName>
    <definedName name="EndLP">Tabellen!$S$39</definedName>
    <definedName name="EndLPEP">Tabellen!$V$39:$V$49</definedName>
    <definedName name="EndLPSchnitt">Tabellen!$U$39:$U$49</definedName>
    <definedName name="EndLPTab">Tabellen!$S$38:$V$49</definedName>
    <definedName name="EndNWK">Tabellen!$S$24</definedName>
    <definedName name="EndNWKEP">Tabellen!$V$24:$V$34</definedName>
    <definedName name="EndNWKSchnitt">Tabellen!$U$24:$U$34</definedName>
    <definedName name="EndNWKTab">Tabellen!$S$23:$V$34</definedName>
    <definedName name="EndSK">Tabellen!$S$9</definedName>
    <definedName name="EndSKEP">Tabellen!$V$9:$V$19</definedName>
    <definedName name="EndSKSchnitt">Tabellen!$U$9:$U$19</definedName>
    <definedName name="EndSKTab">Tabellen!$S$8:$V$19</definedName>
    <definedName name="EP1MGast">Ergebnisse!$H$3:$H$69</definedName>
    <definedName name="EP1MHeim">Ergebnisse!$G$3:$G$69</definedName>
    <definedName name="ewigeListe">Setup!$W:$AB</definedName>
    <definedName name="FU_11">#REF!</definedName>
    <definedName name="FU_11_Tabelle1MRinge">#REF!</definedName>
    <definedName name="FU_11_TabelleAKRinge">#REF!</definedName>
    <definedName name="FU_11_TabelleDKRinge">#REF!</definedName>
    <definedName name="FU_11_TabelleJUNRinge">#REF!</definedName>
    <definedName name="FU_11_TabelleLGARinge">#REF!</definedName>
    <definedName name="FU_11_TabelleLPRinge">#REF!</definedName>
    <definedName name="FU_11_TabelleNWKRinge">#REF!</definedName>
    <definedName name="FU_11_TabelleSKRinge">#REF!</definedName>
    <definedName name="FU_12">#REF!</definedName>
    <definedName name="FU_13">#REF!</definedName>
    <definedName name="FU_14">#REF!</definedName>
    <definedName name="FU_15">#REF!</definedName>
    <definedName name="FU_16">#REF!</definedName>
    <definedName name="FU_17">#REF!</definedName>
    <definedName name="FU_18">#REF!</definedName>
    <definedName name="FU_19">#REF!</definedName>
    <definedName name="FU1M">FU!$I$3:$J$8</definedName>
    <definedName name="FUAK">FU!$AD$3:$AE$5</definedName>
    <definedName name="FUDK">FU!$W$3:$X$5</definedName>
    <definedName name="FUJUN">FU!$AR$3:$AS$5</definedName>
    <definedName name="FULGA">FU!$BF$3:$BG$5</definedName>
    <definedName name="FULP">FU!$AY$3:$AZ$5</definedName>
    <definedName name="FUNWK">FU!$AK$3:$AL$5</definedName>
    <definedName name="FUSK">FU!$P$3:$Q$5</definedName>
    <definedName name="Gast">Tabelle2[[#All],[Gast]]</definedName>
    <definedName name="Gastmannschaft">Setup!$N$1</definedName>
    <definedName name="Heim">Tabelle2[[#All],[Heim]]</definedName>
    <definedName name="Heimmannschaft">Setup!$H$1</definedName>
    <definedName name="HW_11">#REF!</definedName>
    <definedName name="HW_11_Tabelle1MRinge">#REF!</definedName>
    <definedName name="HW_11_TabelleAKRinge">#REF!</definedName>
    <definedName name="HW_11_TabelleDKRinge">#REF!</definedName>
    <definedName name="HW_11_TabelleJUNRinge">#REF!</definedName>
    <definedName name="HW_11_TabelleLGARinge">#REF!</definedName>
    <definedName name="HW_11_TabelleLPRinge">#REF!</definedName>
    <definedName name="HW_11_TabelleNWKRinge">#REF!</definedName>
    <definedName name="HW_11_TabelleSKRinge">#REF!</definedName>
    <definedName name="HW_12">#REF!</definedName>
    <definedName name="HW_13">#REF!</definedName>
    <definedName name="HW_14">#REF!</definedName>
    <definedName name="HW_15">#REF!</definedName>
    <definedName name="HW_16">#REF!</definedName>
    <definedName name="HW_17">#REF!</definedName>
    <definedName name="HW_18">#REF!</definedName>
    <definedName name="HW_19">#REF!</definedName>
    <definedName name="HW1M">HW!$I$3:$J$8</definedName>
    <definedName name="HWAK">HW!$AD$3:$AE$5</definedName>
    <definedName name="HWDK">HW!$W$3:$X$5</definedName>
    <definedName name="HWJUN">HW!$AR$3:$AS$5</definedName>
    <definedName name="HWLGA">HW!$BF$3:$BG$5</definedName>
    <definedName name="HWLP">HW!$AY$3:$AZ$5</definedName>
    <definedName name="HWNKW">HW!$AK$3:$AL$5</definedName>
    <definedName name="HWSK">HW!$P$3:$Q$5</definedName>
    <definedName name="JI_11">#REF!</definedName>
    <definedName name="JI_11_Tabelle1MRinge">#REF!</definedName>
    <definedName name="JI_11_TabelleAKRinge">#REF!</definedName>
    <definedName name="JI_11_TabelleDKRinge">#REF!</definedName>
    <definedName name="JI_11_TabelleJUNRinge">#REF!</definedName>
    <definedName name="JI_11_TabelleLGARinge">#REF!</definedName>
    <definedName name="JI_11_TabelleLPRinge">#REF!</definedName>
    <definedName name="JI_11_TabelleNWKRinge">#REF!</definedName>
    <definedName name="JI_11_TabelleSKRinge">#REF!</definedName>
    <definedName name="JI_12">#REF!</definedName>
    <definedName name="JI_13">#REF!</definedName>
    <definedName name="JI_14">#REF!</definedName>
    <definedName name="JI_15">#REF!</definedName>
    <definedName name="JI_16">#REF!</definedName>
    <definedName name="JI_17">#REF!</definedName>
    <definedName name="JI_18">#REF!</definedName>
    <definedName name="JI_19">#REF!</definedName>
    <definedName name="JI1M">JI!$I$3:$J$8</definedName>
    <definedName name="JIAK">JI!$AD$3:$AE$5</definedName>
    <definedName name="JIDK">JI!$W$3:$X$5</definedName>
    <definedName name="JIJUN">JI!$AR$3:$AS$5</definedName>
    <definedName name="JILGA">JI!$BF$3:$BG$5</definedName>
    <definedName name="JINWK">JI!$AK$3:$AL$5</definedName>
    <definedName name="JISK">JI!$P$3:$Q$5</definedName>
    <definedName name="JULP">JI!$AY$3:$AZ$5</definedName>
    <definedName name="LE_11">LE!#REF!</definedName>
    <definedName name="LE_11_Tabelle1MRinge">LE!#REF!</definedName>
    <definedName name="LE_11_TabelleAKRinge">LE!#REF!</definedName>
    <definedName name="LE_11_TabelleDKRinge">LE!#REF!</definedName>
    <definedName name="LE_11_TabelleJUNRinge">LE!#REF!</definedName>
    <definedName name="LE_11_TabelleLGARinge">LE!#REF!</definedName>
    <definedName name="LE_11_TabelleLPRinge">LE!#REF!</definedName>
    <definedName name="LE_11_TabelleNWKRinge">LE!#REF!</definedName>
    <definedName name="LE_11_TabelleSKRinge">LE!#REF!</definedName>
    <definedName name="LE_12">LE!#REF!</definedName>
    <definedName name="LE_13">LE!#REF!</definedName>
    <definedName name="LE_14">LE!#REF!</definedName>
    <definedName name="LE_15">LE!#REF!</definedName>
    <definedName name="LE_16">LE!#REF!</definedName>
    <definedName name="LE_17">LE!#REF!</definedName>
    <definedName name="LE_18">LE!#REF!</definedName>
    <definedName name="LE_19">LE!#REF!</definedName>
    <definedName name="LE1M">LE!$I$3:$J$8</definedName>
    <definedName name="LEAK">LE!$AD$3:$AE$5</definedName>
    <definedName name="LEDK">LE!$W$3:$X$5</definedName>
    <definedName name="LEJUN">LE!$AR$3:$AS$5</definedName>
    <definedName name="LELGA">LE!$BF$3:$BG$5</definedName>
    <definedName name="LELP">LE!$AY$3:$AZ$5</definedName>
    <definedName name="LENWK">LE!$AK$3:$AL$5</definedName>
    <definedName name="LESK">LE!$P$3:$Q$5</definedName>
    <definedName name="Löschen1M">Setup!$AQ$3</definedName>
    <definedName name="MP1MGast">Ergebnisse!$J$3:$J$69</definedName>
    <definedName name="MP1MHeim">Ergebnisse!$I$3:$I$69</definedName>
    <definedName name="MPAKGast">Ergebnisse!$AD$3:$AD$69</definedName>
    <definedName name="MPAKHeim">Ergebnisse!$AC$3:$AC$69</definedName>
    <definedName name="MPDKGast">Ergebnisse!$R$3:$R$69</definedName>
    <definedName name="MPDKHeim">Ergebnisse!$Q$3:$Q$69</definedName>
    <definedName name="MPJUNGast">Ergebnisse!$Z$3:$Z$69</definedName>
    <definedName name="MPJUNHeim">Ergebnisse!$Y$3:$Y$69</definedName>
    <definedName name="MPLGAGast">Ergebnisse!$AL$3:$AL$69</definedName>
    <definedName name="MPLGAHeim">Ergebnisse!$AK$3:$AK$69</definedName>
    <definedName name="MPLPGast">Ergebnisse!$AH$3:$AH$69</definedName>
    <definedName name="MPLPHeim">Ergebnisse!$AG$3:$AG$69</definedName>
    <definedName name="MPNWKGast">Ergebnisse!$V$3:$V$69</definedName>
    <definedName name="MPNWKHeim">Ergebnisse!$U$3:$U$69</definedName>
    <definedName name="MPSKGast">Ergebnisse!$N$3:$N$69</definedName>
    <definedName name="MPSKHeim">Ergebnisse!$M$3:$M$69</definedName>
    <definedName name="ÖD_11">#REF!</definedName>
    <definedName name="ÖD_11_Tabelle1MRinge">#REF!</definedName>
    <definedName name="ÖD_11_TabelleAKRinge">#REF!</definedName>
    <definedName name="ÖD_11_TabelleDKRinge">#REF!</definedName>
    <definedName name="ÖD_11_TabelleJUNRinge">#REF!</definedName>
    <definedName name="ÖD_11_TabelleLGARinge">#REF!</definedName>
    <definedName name="ÖD_11_TabelleLPRinge">#REF!</definedName>
    <definedName name="ÖD_11_TabelleNWKRinge">#REF!</definedName>
    <definedName name="ÖD_11_TabelleSKRinge">#REF!</definedName>
    <definedName name="ÖD_12">#REF!</definedName>
    <definedName name="ÖD_13">#REF!</definedName>
    <definedName name="ÖD_14">#REF!</definedName>
    <definedName name="ÖD_15">#REF!</definedName>
    <definedName name="ÖD_16">#REF!</definedName>
    <definedName name="ÖD_17">#REF!</definedName>
    <definedName name="ÖD_18">#REF!</definedName>
    <definedName name="ÖD_19">#REF!</definedName>
    <definedName name="ÖD11">#REF!</definedName>
    <definedName name="öd1m">ÖD!$I$3:$J$8</definedName>
    <definedName name="ödak">ÖD!$AD$3:$AE$5</definedName>
    <definedName name="öddk">ÖD!$W$3:$X$5</definedName>
    <definedName name="ödjun">ÖD!$AR$3:$AS$5</definedName>
    <definedName name="ödlga">ÖD!$BF$3:$BG$5</definedName>
    <definedName name="ödlp">ÖD!$AY$3:$AZ$5</definedName>
    <definedName name="ödnwk">ÖD!$AK$3:$AL$5</definedName>
    <definedName name="ödsk">ÖD!$P$3:$Q$5</definedName>
    <definedName name="PB_11">#REF!</definedName>
    <definedName name="PB_11_Tabelle1MRinge">#REF!</definedName>
    <definedName name="PB_11_TabelleAKRinge">#REF!</definedName>
    <definedName name="PB_11_TabelleDKRinge">#REF!</definedName>
    <definedName name="PB_11_TabelleJUNRinge">#REF!</definedName>
    <definedName name="PB_11_TabelleLGARinge">#REF!</definedName>
    <definedName name="PB_11_TabelleLPRinge">#REF!</definedName>
    <definedName name="PB_11_TabelleNWKRinge">#REF!</definedName>
    <definedName name="PB_11_TabelleSKRinge">#REF!</definedName>
    <definedName name="PB_12">#REF!</definedName>
    <definedName name="PB_13">#REF!</definedName>
    <definedName name="PB_14">#REF!</definedName>
    <definedName name="PB_15">#REF!</definedName>
    <definedName name="PB_16">#REF!</definedName>
    <definedName name="PB_17">#REF!</definedName>
    <definedName name="PB_18">#REF!</definedName>
    <definedName name="PB_19">#REF!</definedName>
    <definedName name="pb1m">PB!$I$3:$J$8</definedName>
    <definedName name="pbak">PB!$AD$3:$AE$5</definedName>
    <definedName name="pbdk">PB!$W$3:$X$5</definedName>
    <definedName name="pbjun">PB!$AR$3:$AS$5</definedName>
    <definedName name="pblga">PB!$BF$3:$BG$5</definedName>
    <definedName name="pblp">PB!$AY$3:$AZ$5</definedName>
    <definedName name="pbnwk">PB!$AK$3:$AL$5</definedName>
    <definedName name="pbsk">PB!$P$3:$Q$5</definedName>
    <definedName name="Ringe1MGast">Tabelle2[[#All],[Gast2]]</definedName>
    <definedName name="Ringe1MHeim">Tabelle2[[#All],[Heim2]]</definedName>
    <definedName name="RingeAKGast">Ergebnisse!$AB$3:$AB$69</definedName>
    <definedName name="RingeAKHeim">Ergebnisse!$AA$3:$AA$69</definedName>
    <definedName name="RingeDKGast">Ergebnisse!$P$3:$P$69</definedName>
    <definedName name="RingeDKHeim">Ergebnisse!$O$3:$O$69</definedName>
    <definedName name="RingeJUNGast">Ergebnisse!$X$3:$X$69</definedName>
    <definedName name="RingeJUNHeim">Ergebnisse!$W$3:$W$69</definedName>
    <definedName name="RingeLGAGast">Ergebnisse!$AJ$3:$AJ$69</definedName>
    <definedName name="RingeLGAHeim">Ergebnisse!$AI$3:$AI$69</definedName>
    <definedName name="RingeLPGast">Ergebnisse!$AF$3:$AF$69</definedName>
    <definedName name="RingeLPHeim">Ergebnisse!$AE$3:$AE$69</definedName>
    <definedName name="RingeNWKGast">Ergebnisse!$T$3:$T$69</definedName>
    <definedName name="RingeNWKHeim">Ergebnisse!$S$3:$S$69</definedName>
    <definedName name="RingeSKGast">Ergebnisse!$L$3:$L$69</definedName>
    <definedName name="RingeSKHeim">Ergebnisse!$K$3:$K$69</definedName>
    <definedName name="Runde">Tabelle2[[#All],[Rnd]]</definedName>
    <definedName name="Runde1">Setup!$AD:$AI</definedName>
    <definedName name="Runde10">Setup!$CO:$CT</definedName>
    <definedName name="Runde2">Setup!$AK:$AP</definedName>
    <definedName name="Runde3">Setup!$AR:$AW</definedName>
    <definedName name="Runde4">Setup!$AY:$BD</definedName>
    <definedName name="Runde5">Setup!$BF:$BK</definedName>
    <definedName name="Runde6">Setup!$BM:$BR</definedName>
    <definedName name="Runde7">Setup!$BT:$BY</definedName>
    <definedName name="Runde8">Setup!$CA:$CF</definedName>
    <definedName name="Runde9">Setup!$CH:$CM</definedName>
    <definedName name="Setup1M">Setup!$CV$3:$CZ$13</definedName>
    <definedName name="SetupAK">Setup!$DM$3:$DP$13</definedName>
    <definedName name="SetupDK">Setup!$DH$3:$DK$13</definedName>
    <definedName name="SetupGesamtergebnis">Setup!$EL$3:$EO$13</definedName>
    <definedName name="SetupJUN">Setup!$DW$3:$DZ$13</definedName>
    <definedName name="SetupLGA">Setup!$EG$3:$EJ$13</definedName>
    <definedName name="SetupLP">Setup!$EB$3:$EE$13</definedName>
    <definedName name="SetupNWK">Setup!$DR$3:$DU$13</definedName>
    <definedName name="SetupR1">Setup!#REF!</definedName>
    <definedName name="SetupSK">Setup!$DC$3:$DF$13</definedName>
    <definedName name="TH_11">#REF!</definedName>
    <definedName name="TH_11_Tabelle1MRinge">#REF!</definedName>
    <definedName name="TH_11_TabelleAKRinge">#REF!</definedName>
    <definedName name="TH_11_TabelleDKRinge">#REF!</definedName>
    <definedName name="TH_11_TabelleJUNRinge">#REF!</definedName>
    <definedName name="TH_11_TabelleLGARinge">#REF!</definedName>
    <definedName name="TH_11_TabelleLPRinge">#REF!</definedName>
    <definedName name="TH_11_TabelleNWKRinge">#REF!</definedName>
    <definedName name="TH_11_TabelleSKRinge">#REF!</definedName>
    <definedName name="TH_12">#REF!</definedName>
    <definedName name="TH_13">#REF!</definedName>
    <definedName name="TH_14">#REF!</definedName>
    <definedName name="TH_15">#REF!</definedName>
    <definedName name="TH_16">#REF!</definedName>
    <definedName name="TH_17">#REF!</definedName>
    <definedName name="TH_18">#REF!</definedName>
    <definedName name="TH_19">#REF!</definedName>
    <definedName name="TH1M">TH!$I$3:$J$8</definedName>
    <definedName name="THAK">TH!$AD$3:$AE$5</definedName>
    <definedName name="THDK">TH!$W$3:$X$5</definedName>
    <definedName name="THJUN">TH!$AR$3:$AS$5</definedName>
    <definedName name="THLGA">TH!$BF$3:$BG$5</definedName>
    <definedName name="THLP">TH!$AY$3:$AZ$5</definedName>
    <definedName name="THNWK">TH!$AK$3:$AL$5</definedName>
    <definedName name="THSK">TH!$P$3:$Q$5</definedName>
    <definedName name="WW_11">WW!#REF!</definedName>
    <definedName name="WW_11_Tabelle1MRinge">WW!#REF!</definedName>
    <definedName name="WW_11_TabelleAKRinge">WW!#REF!</definedName>
    <definedName name="WW_11_TabelleDKRinge">WW!#REF!</definedName>
    <definedName name="WW_11_TabelleJUNRinge">WW!#REF!</definedName>
    <definedName name="WW_11_TabelleLGARinge">WW!#REF!</definedName>
    <definedName name="WW_11_TabelleLPRinge">WW!#REF!</definedName>
    <definedName name="WW_11_TabelleNWKRinge">WW!#REF!</definedName>
    <definedName name="WW_11_TabelleSKRinge">WW!#REF!</definedName>
    <definedName name="WW_12">WW!#REF!</definedName>
    <definedName name="WW_13">WW!#REF!</definedName>
    <definedName name="WW_14">WW!#REF!</definedName>
    <definedName name="WW_15">WW!#REF!</definedName>
    <definedName name="WW_16">WW!#REF!</definedName>
    <definedName name="WW_17">WW!#REF!</definedName>
    <definedName name="WW_18">WW!#REF!</definedName>
    <definedName name="WW_19">WW!#REF!</definedName>
    <definedName name="ww1m">WW!$I$3:$J$8</definedName>
    <definedName name="wwak">WW!$AD$3:$AE$5</definedName>
    <definedName name="wwdk">WW!$W$3:$X$5</definedName>
    <definedName name="wwjun">WW!$AR$3:$AS$5</definedName>
    <definedName name="wwlga">WW!$BF$3:$BG$5</definedName>
    <definedName name="wwlp">WW!$AY$3:$AZ$5</definedName>
    <definedName name="wwnwk">WW!$AK$3:$AL$5</definedName>
    <definedName name="wwsk">WW!$P$3:$Q$5</definedName>
    <definedName name="ZE_11">ZE!#REF!</definedName>
    <definedName name="ZE_11_Tabelle1MRinge">ZE!#REF!</definedName>
    <definedName name="ZE_11_TabelleAKRinge">ZE!#REF!</definedName>
    <definedName name="ZE_11_TabelleDKRinge">ZE!#REF!</definedName>
    <definedName name="ZE_11_TabelleJUNRinge">ZE!#REF!</definedName>
    <definedName name="ZE_11_TabelleLGARinge">ZE!#REF!</definedName>
    <definedName name="ZE_11_TabelleLPRinge">ZE!#REF!</definedName>
    <definedName name="ZE_11_TabelleNWKRinge">ZE!#REF!</definedName>
    <definedName name="ZE_11_TabelleSKRinge">ZE!#REF!</definedName>
    <definedName name="ZE_12">ZE!#REF!</definedName>
    <definedName name="ZE_13">ZE!#REF!</definedName>
    <definedName name="ZE_14">ZE!#REF!</definedName>
    <definedName name="ZE_15">ZE!#REF!</definedName>
    <definedName name="ZE_16">ZE!#REF!</definedName>
    <definedName name="ZE_17">ZE!#REF!</definedName>
    <definedName name="ZE_18">ZE!#REF!</definedName>
    <definedName name="ZE_19">ZE!#REF!</definedName>
    <definedName name="ZE1M">ZE!$I$3:$J$8</definedName>
    <definedName name="ZEAK">ZE!$AD$3:$AE$5</definedName>
    <definedName name="ZEDK">ZE!$W$3:$X$5</definedName>
    <definedName name="ZEJUN">ZE!$AR$3:$AS$5</definedName>
    <definedName name="ZELGA">ZE!$BF$3:$BG$5</definedName>
    <definedName name="ZELP">ZE!$AY$3:$AZ$5</definedName>
    <definedName name="ZENWK">ZE!$AK$3:$AL$5</definedName>
    <definedName name="ZESK">ZE!$P$3:$Q$5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" i="46" l="1" a="1"/>
  <c r="F6" i="46" s="1"/>
  <c r="G6" i="46" a="1"/>
  <c r="G6" i="46" s="1"/>
  <c r="H6" i="46" a="1"/>
  <c r="H6" i="46" s="1"/>
  <c r="I6" i="46" a="1"/>
  <c r="I6" i="46" s="1"/>
  <c r="J6" i="46" a="1"/>
  <c r="J6" i="46" s="1"/>
  <c r="K6" i="46" a="1"/>
  <c r="K6" i="46" s="1"/>
  <c r="L6" i="46" a="1"/>
  <c r="L6" i="46" s="1"/>
  <c r="M6" i="46" a="1"/>
  <c r="M6" i="46" s="1"/>
  <c r="N6" i="46" a="1"/>
  <c r="N6" i="46" s="1"/>
  <c r="O6" i="46" a="1"/>
  <c r="O6" i="46" s="1"/>
  <c r="P6" i="46" a="1"/>
  <c r="P6" i="46" s="1"/>
  <c r="F7" i="46" a="1"/>
  <c r="F7" i="46" s="1"/>
  <c r="G7" i="46" a="1"/>
  <c r="G7" i="46" s="1"/>
  <c r="H7" i="46" a="1"/>
  <c r="H7" i="46" s="1"/>
  <c r="I7" i="46" a="1"/>
  <c r="I7" i="46" s="1"/>
  <c r="J7" i="46" a="1"/>
  <c r="J7" i="46" s="1"/>
  <c r="K7" i="46" a="1"/>
  <c r="K7" i="46" s="1"/>
  <c r="L7" i="46" a="1"/>
  <c r="L7" i="46" s="1"/>
  <c r="M7" i="46" a="1"/>
  <c r="M7" i="46" s="1"/>
  <c r="N7" i="46" a="1"/>
  <c r="N7" i="46" s="1"/>
  <c r="O7" i="46" a="1"/>
  <c r="O7" i="46" s="1"/>
  <c r="P7" i="46" a="1"/>
  <c r="P7" i="46" s="1"/>
  <c r="F8" i="46" a="1"/>
  <c r="F8" i="46" s="1"/>
  <c r="G8" i="46" a="1"/>
  <c r="G8" i="46" s="1"/>
  <c r="H8" i="46" a="1"/>
  <c r="H8" i="46" s="1"/>
  <c r="I8" i="46" a="1"/>
  <c r="I8" i="46" s="1"/>
  <c r="J8" i="46" a="1"/>
  <c r="J8" i="46" s="1"/>
  <c r="K8" i="46" a="1"/>
  <c r="K8" i="46" s="1"/>
  <c r="L8" i="46" a="1"/>
  <c r="L8" i="46" s="1"/>
  <c r="M8" i="46" a="1"/>
  <c r="M8" i="46" s="1"/>
  <c r="N8" i="46" a="1"/>
  <c r="N8" i="46" s="1"/>
  <c r="O8" i="46" a="1"/>
  <c r="O8" i="46" s="1"/>
  <c r="P8" i="46" a="1"/>
  <c r="P8" i="46" s="1"/>
  <c r="F9" i="46" a="1"/>
  <c r="F9" i="46" s="1"/>
  <c r="G9" i="46" a="1"/>
  <c r="G9" i="46" s="1"/>
  <c r="H9" i="46" a="1"/>
  <c r="H9" i="46" s="1"/>
  <c r="I9" i="46" a="1"/>
  <c r="I9" i="46" s="1"/>
  <c r="J9" i="46" a="1"/>
  <c r="J9" i="46" s="1"/>
  <c r="K9" i="46" a="1"/>
  <c r="K9" i="46" s="1"/>
  <c r="L9" i="46" a="1"/>
  <c r="L9" i="46" s="1"/>
  <c r="M9" i="46" a="1"/>
  <c r="M9" i="46" s="1"/>
  <c r="N9" i="46" a="1"/>
  <c r="N9" i="46" s="1"/>
  <c r="O9" i="46" a="1"/>
  <c r="O9" i="46" s="1"/>
  <c r="P9" i="46" a="1"/>
  <c r="P9" i="46" s="1"/>
  <c r="F10" i="46" a="1"/>
  <c r="F10" i="46" s="1"/>
  <c r="G10" i="46" a="1"/>
  <c r="G10" i="46" s="1"/>
  <c r="H10" i="46" a="1"/>
  <c r="H10" i="46" s="1"/>
  <c r="I10" i="46" a="1"/>
  <c r="I10" i="46" s="1"/>
  <c r="J10" i="46" a="1"/>
  <c r="J10" i="46" s="1"/>
  <c r="K10" i="46" a="1"/>
  <c r="K10" i="46" s="1"/>
  <c r="L10" i="46" a="1"/>
  <c r="L10" i="46" s="1"/>
  <c r="M10" i="46" a="1"/>
  <c r="M10" i="46" s="1"/>
  <c r="N10" i="46" a="1"/>
  <c r="N10" i="46" s="1"/>
  <c r="O10" i="46" a="1"/>
  <c r="O10" i="46" s="1"/>
  <c r="P10" i="46" a="1"/>
  <c r="P10" i="46" s="1"/>
  <c r="F11" i="46" a="1"/>
  <c r="F11" i="46" s="1"/>
  <c r="G11" i="46" a="1"/>
  <c r="G11" i="46" s="1"/>
  <c r="H11" i="46" a="1"/>
  <c r="H11" i="46" s="1"/>
  <c r="I11" i="46" a="1"/>
  <c r="I11" i="46" s="1"/>
  <c r="J11" i="46" a="1"/>
  <c r="J11" i="46" s="1"/>
  <c r="K11" i="46" a="1"/>
  <c r="K11" i="46" s="1"/>
  <c r="L11" i="46" a="1"/>
  <c r="L11" i="46" s="1"/>
  <c r="M11" i="46" a="1"/>
  <c r="M11" i="46" s="1"/>
  <c r="N11" i="46" a="1"/>
  <c r="N11" i="46" s="1"/>
  <c r="O11" i="46" a="1"/>
  <c r="O11" i="46" s="1"/>
  <c r="P11" i="46" a="1"/>
  <c r="P11" i="46" s="1"/>
  <c r="F12" i="46" a="1"/>
  <c r="F12" i="46" s="1"/>
  <c r="G12" i="46" a="1"/>
  <c r="G12" i="46" s="1"/>
  <c r="H12" i="46" a="1"/>
  <c r="H12" i="46" s="1"/>
  <c r="I12" i="46" a="1"/>
  <c r="I12" i="46" s="1"/>
  <c r="J12" i="46" a="1"/>
  <c r="J12" i="46" s="1"/>
  <c r="K12" i="46" a="1"/>
  <c r="K12" i="46" s="1"/>
  <c r="L12" i="46" a="1"/>
  <c r="L12" i="46" s="1"/>
  <c r="M12" i="46" a="1"/>
  <c r="M12" i="46" s="1"/>
  <c r="N12" i="46" a="1"/>
  <c r="N12" i="46" s="1"/>
  <c r="O12" i="46" a="1"/>
  <c r="O12" i="46" s="1"/>
  <c r="P12" i="46" a="1"/>
  <c r="P12" i="46" s="1"/>
  <c r="F13" i="46" a="1"/>
  <c r="F13" i="46" s="1"/>
  <c r="G13" i="46" a="1"/>
  <c r="G13" i="46" s="1"/>
  <c r="H13" i="46" a="1"/>
  <c r="H13" i="46" s="1"/>
  <c r="I13" i="46" a="1"/>
  <c r="I13" i="46" s="1"/>
  <c r="J13" i="46" a="1"/>
  <c r="J13" i="46" s="1"/>
  <c r="K13" i="46" a="1"/>
  <c r="K13" i="46" s="1"/>
  <c r="L13" i="46" a="1"/>
  <c r="L13" i="46" s="1"/>
  <c r="M13" i="46" a="1"/>
  <c r="M13" i="46" s="1"/>
  <c r="N13" i="46" a="1"/>
  <c r="N13" i="46" s="1"/>
  <c r="O13" i="46" a="1"/>
  <c r="O13" i="46" s="1"/>
  <c r="P13" i="46" a="1"/>
  <c r="P13" i="46" s="1"/>
  <c r="F14" i="46" a="1"/>
  <c r="F14" i="46" s="1"/>
  <c r="G14" i="46" a="1"/>
  <c r="G14" i="46" s="1"/>
  <c r="H14" i="46" a="1"/>
  <c r="H14" i="46" s="1"/>
  <c r="I14" i="46" a="1"/>
  <c r="I14" i="46" s="1"/>
  <c r="J14" i="46" a="1"/>
  <c r="J14" i="46" s="1"/>
  <c r="K14" i="46" a="1"/>
  <c r="K14" i="46" s="1"/>
  <c r="L14" i="46" a="1"/>
  <c r="L14" i="46" s="1"/>
  <c r="M14" i="46" a="1"/>
  <c r="M14" i="46" s="1"/>
  <c r="N14" i="46" a="1"/>
  <c r="N14" i="46" s="1"/>
  <c r="O14" i="46" a="1"/>
  <c r="O14" i="46" s="1"/>
  <c r="P14" i="46" a="1"/>
  <c r="P14" i="46" s="1"/>
  <c r="F15" i="46" a="1"/>
  <c r="F15" i="46" s="1"/>
  <c r="G15" i="46" a="1"/>
  <c r="G15" i="46" s="1"/>
  <c r="H15" i="46" a="1"/>
  <c r="H15" i="46" s="1"/>
  <c r="I15" i="46" a="1"/>
  <c r="I15" i="46" s="1"/>
  <c r="J15" i="46" a="1"/>
  <c r="J15" i="46" s="1"/>
  <c r="K15" i="46" a="1"/>
  <c r="K15" i="46" s="1"/>
  <c r="L15" i="46" a="1"/>
  <c r="L15" i="46" s="1"/>
  <c r="M15" i="46" a="1"/>
  <c r="M15" i="46" s="1"/>
  <c r="N15" i="46" a="1"/>
  <c r="N15" i="46" s="1"/>
  <c r="O15" i="46" a="1"/>
  <c r="O15" i="46" s="1"/>
  <c r="P15" i="46" a="1"/>
  <c r="P15" i="46" s="1"/>
  <c r="F16" i="46" a="1"/>
  <c r="F16" i="46" s="1"/>
  <c r="G16" i="46" a="1"/>
  <c r="G16" i="46" s="1"/>
  <c r="H16" i="46" a="1"/>
  <c r="H16" i="46" s="1"/>
  <c r="I16" i="46" a="1"/>
  <c r="I16" i="46" s="1"/>
  <c r="J16" i="46" a="1"/>
  <c r="J16" i="46" s="1"/>
  <c r="K16" i="46" a="1"/>
  <c r="K16" i="46" s="1"/>
  <c r="L16" i="46" a="1"/>
  <c r="L16" i="46" s="1"/>
  <c r="M16" i="46" a="1"/>
  <c r="M16" i="46" s="1"/>
  <c r="N16" i="46" a="1"/>
  <c r="N16" i="46" s="1"/>
  <c r="O16" i="46" a="1"/>
  <c r="O16" i="46" s="1"/>
  <c r="P16" i="46" a="1"/>
  <c r="P16" i="46" s="1"/>
  <c r="F17" i="46" a="1"/>
  <c r="F17" i="46" s="1"/>
  <c r="G17" i="46" a="1"/>
  <c r="G17" i="46" s="1"/>
  <c r="H17" i="46" a="1"/>
  <c r="H17" i="46" s="1"/>
  <c r="I17" i="46" a="1"/>
  <c r="I17" i="46" s="1"/>
  <c r="J17" i="46" a="1"/>
  <c r="J17" i="46" s="1"/>
  <c r="K17" i="46" a="1"/>
  <c r="K17" i="46" s="1"/>
  <c r="L17" i="46" a="1"/>
  <c r="L17" i="46" s="1"/>
  <c r="M17" i="46" a="1"/>
  <c r="M17" i="46" s="1"/>
  <c r="N17" i="46" a="1"/>
  <c r="N17" i="46" s="1"/>
  <c r="O17" i="46" a="1"/>
  <c r="O17" i="46" s="1"/>
  <c r="P17" i="46" a="1"/>
  <c r="P17" i="46" s="1"/>
  <c r="F18" i="46" a="1"/>
  <c r="F18" i="46" s="1"/>
  <c r="G18" i="46" a="1"/>
  <c r="G18" i="46" s="1"/>
  <c r="H18" i="46" a="1"/>
  <c r="H18" i="46" s="1"/>
  <c r="I18" i="46" a="1"/>
  <c r="I18" i="46" s="1"/>
  <c r="J18" i="46" a="1"/>
  <c r="J18" i="46" s="1"/>
  <c r="K18" i="46" a="1"/>
  <c r="K18" i="46" s="1"/>
  <c r="L18" i="46" a="1"/>
  <c r="L18" i="46" s="1"/>
  <c r="M18" i="46" a="1"/>
  <c r="M18" i="46" s="1"/>
  <c r="N18" i="46" a="1"/>
  <c r="N18" i="46" s="1"/>
  <c r="O18" i="46" a="1"/>
  <c r="O18" i="46" s="1"/>
  <c r="P18" i="46" a="1"/>
  <c r="P18" i="46" s="1"/>
  <c r="F19" i="46" a="1"/>
  <c r="F19" i="46" s="1"/>
  <c r="G19" i="46" a="1"/>
  <c r="G19" i="46" s="1"/>
  <c r="H19" i="46" a="1"/>
  <c r="H19" i="46" s="1"/>
  <c r="I19" i="46" a="1"/>
  <c r="I19" i="46" s="1"/>
  <c r="J19" i="46" a="1"/>
  <c r="J19" i="46" s="1"/>
  <c r="K19" i="46" a="1"/>
  <c r="K19" i="46" s="1"/>
  <c r="L19" i="46" a="1"/>
  <c r="L19" i="46" s="1"/>
  <c r="M19" i="46" a="1"/>
  <c r="M19" i="46" s="1"/>
  <c r="N19" i="46" a="1"/>
  <c r="N19" i="46" s="1"/>
  <c r="O19" i="46" a="1"/>
  <c r="O19" i="46" s="1"/>
  <c r="P19" i="46" a="1"/>
  <c r="P19" i="46" s="1"/>
  <c r="F20" i="46" a="1"/>
  <c r="F20" i="46" s="1"/>
  <c r="G20" i="46" a="1"/>
  <c r="G20" i="46" s="1"/>
  <c r="H20" i="46" a="1"/>
  <c r="H20" i="46" s="1"/>
  <c r="I20" i="46" a="1"/>
  <c r="I20" i="46" s="1"/>
  <c r="J20" i="46" a="1"/>
  <c r="J20" i="46" s="1"/>
  <c r="K20" i="46" a="1"/>
  <c r="K20" i="46" s="1"/>
  <c r="L20" i="46" a="1"/>
  <c r="L20" i="46" s="1"/>
  <c r="M20" i="46" a="1"/>
  <c r="M20" i="46" s="1"/>
  <c r="N20" i="46" a="1"/>
  <c r="N20" i="46" s="1"/>
  <c r="O20" i="46" a="1"/>
  <c r="O20" i="46" s="1"/>
  <c r="P20" i="46" a="1"/>
  <c r="P20" i="46" s="1"/>
  <c r="F21" i="46" a="1"/>
  <c r="F21" i="46" s="1"/>
  <c r="G21" i="46" a="1"/>
  <c r="G21" i="46" s="1"/>
  <c r="H21" i="46" a="1"/>
  <c r="H21" i="46" s="1"/>
  <c r="I21" i="46" a="1"/>
  <c r="I21" i="46" s="1"/>
  <c r="J21" i="46" a="1"/>
  <c r="J21" i="46" s="1"/>
  <c r="K21" i="46" a="1"/>
  <c r="K21" i="46" s="1"/>
  <c r="L21" i="46" a="1"/>
  <c r="L21" i="46" s="1"/>
  <c r="M21" i="46" a="1"/>
  <c r="M21" i="46" s="1"/>
  <c r="N21" i="46" a="1"/>
  <c r="N21" i="46" s="1"/>
  <c r="O21" i="46" a="1"/>
  <c r="O21" i="46" s="1"/>
  <c r="P21" i="46" a="1"/>
  <c r="P21" i="46" s="1"/>
  <c r="F22" i="46" a="1"/>
  <c r="F22" i="46" s="1"/>
  <c r="G22" i="46" a="1"/>
  <c r="G22" i="46" s="1"/>
  <c r="H22" i="46" a="1"/>
  <c r="H22" i="46" s="1"/>
  <c r="I22" i="46" a="1"/>
  <c r="I22" i="46" s="1"/>
  <c r="J22" i="46" a="1"/>
  <c r="J22" i="46" s="1"/>
  <c r="K22" i="46" a="1"/>
  <c r="K22" i="46" s="1"/>
  <c r="L22" i="46" a="1"/>
  <c r="L22" i="46" s="1"/>
  <c r="M22" i="46" a="1"/>
  <c r="M22" i="46" s="1"/>
  <c r="N22" i="46" a="1"/>
  <c r="N22" i="46" s="1"/>
  <c r="O22" i="46" a="1"/>
  <c r="O22" i="46" s="1"/>
  <c r="P22" i="46" a="1"/>
  <c r="P22" i="46" s="1"/>
  <c r="F23" i="46" a="1"/>
  <c r="F23" i="46" s="1"/>
  <c r="G23" i="46" a="1"/>
  <c r="G23" i="46" s="1"/>
  <c r="H23" i="46" a="1"/>
  <c r="H23" i="46" s="1"/>
  <c r="I23" i="46" a="1"/>
  <c r="I23" i="46" s="1"/>
  <c r="J23" i="46" a="1"/>
  <c r="J23" i="46" s="1"/>
  <c r="K23" i="46" a="1"/>
  <c r="K23" i="46" s="1"/>
  <c r="L23" i="46" a="1"/>
  <c r="L23" i="46" s="1"/>
  <c r="M23" i="46" a="1"/>
  <c r="M23" i="46" s="1"/>
  <c r="N23" i="46" a="1"/>
  <c r="N23" i="46" s="1"/>
  <c r="O23" i="46" a="1"/>
  <c r="O23" i="46" s="1"/>
  <c r="P23" i="46" a="1"/>
  <c r="P23" i="46" s="1"/>
  <c r="F24" i="46" a="1"/>
  <c r="F24" i="46" s="1"/>
  <c r="G24" i="46" a="1"/>
  <c r="G24" i="46" s="1"/>
  <c r="H24" i="46" a="1"/>
  <c r="H24" i="46" s="1"/>
  <c r="I24" i="46" a="1"/>
  <c r="I24" i="46" s="1"/>
  <c r="J24" i="46" a="1"/>
  <c r="J24" i="46" s="1"/>
  <c r="K24" i="46" a="1"/>
  <c r="K24" i="46" s="1"/>
  <c r="L24" i="46" a="1"/>
  <c r="L24" i="46" s="1"/>
  <c r="M24" i="46" a="1"/>
  <c r="M24" i="46" s="1"/>
  <c r="N24" i="46" a="1"/>
  <c r="N24" i="46" s="1"/>
  <c r="O24" i="46" a="1"/>
  <c r="O24" i="46" s="1"/>
  <c r="P24" i="46" a="1"/>
  <c r="P24" i="46" s="1"/>
  <c r="F25" i="46" a="1"/>
  <c r="F25" i="46" s="1"/>
  <c r="G25" i="46" a="1"/>
  <c r="G25" i="46" s="1"/>
  <c r="H25" i="46" a="1"/>
  <c r="H25" i="46" s="1"/>
  <c r="I25" i="46" a="1"/>
  <c r="I25" i="46" s="1"/>
  <c r="J25" i="46" a="1"/>
  <c r="J25" i="46" s="1"/>
  <c r="K25" i="46" a="1"/>
  <c r="K25" i="46" s="1"/>
  <c r="L25" i="46" a="1"/>
  <c r="L25" i="46" s="1"/>
  <c r="M25" i="46" a="1"/>
  <c r="M25" i="46" s="1"/>
  <c r="N25" i="46" a="1"/>
  <c r="N25" i="46" s="1"/>
  <c r="O25" i="46" a="1"/>
  <c r="O25" i="46" s="1"/>
  <c r="P25" i="46" a="1"/>
  <c r="P25" i="46" s="1"/>
  <c r="F26" i="46" a="1"/>
  <c r="F26" i="46" s="1"/>
  <c r="G26" i="46" a="1"/>
  <c r="G26" i="46" s="1"/>
  <c r="H26" i="46" a="1"/>
  <c r="H26" i="46" s="1"/>
  <c r="I26" i="46" a="1"/>
  <c r="I26" i="46" s="1"/>
  <c r="J26" i="46" a="1"/>
  <c r="J26" i="46" s="1"/>
  <c r="K26" i="46" a="1"/>
  <c r="K26" i="46" s="1"/>
  <c r="L26" i="46" a="1"/>
  <c r="L26" i="46" s="1"/>
  <c r="M26" i="46" a="1"/>
  <c r="M26" i="46" s="1"/>
  <c r="N26" i="46" a="1"/>
  <c r="N26" i="46" s="1"/>
  <c r="O26" i="46" a="1"/>
  <c r="O26" i="46" s="1"/>
  <c r="P26" i="46" a="1"/>
  <c r="P26" i="46" s="1"/>
  <c r="F27" i="46" a="1"/>
  <c r="F27" i="46" s="1"/>
  <c r="G27" i="46" a="1"/>
  <c r="G27" i="46" s="1"/>
  <c r="H27" i="46" a="1"/>
  <c r="H27" i="46" s="1"/>
  <c r="I27" i="46" a="1"/>
  <c r="I27" i="46" s="1"/>
  <c r="J27" i="46" a="1"/>
  <c r="J27" i="46" s="1"/>
  <c r="K27" i="46" a="1"/>
  <c r="K27" i="46"/>
  <c r="L27" i="46" a="1"/>
  <c r="L27" i="46" s="1"/>
  <c r="M27" i="46" a="1"/>
  <c r="M27" i="46" s="1"/>
  <c r="N27" i="46" a="1"/>
  <c r="N27" i="46" s="1"/>
  <c r="O27" i="46" a="1"/>
  <c r="O27" i="46" s="1"/>
  <c r="P27" i="46" a="1"/>
  <c r="P27" i="46" s="1"/>
  <c r="F28" i="46" a="1"/>
  <c r="F28" i="46" s="1"/>
  <c r="G28" i="46" a="1"/>
  <c r="G28" i="46" s="1"/>
  <c r="H28" i="46" a="1"/>
  <c r="H28" i="46" s="1"/>
  <c r="I28" i="46" a="1"/>
  <c r="I28" i="46" s="1"/>
  <c r="J28" i="46" a="1"/>
  <c r="J28" i="46" s="1"/>
  <c r="K28" i="46" a="1"/>
  <c r="K28" i="46" s="1"/>
  <c r="L28" i="46" a="1"/>
  <c r="L28" i="46" s="1"/>
  <c r="M28" i="46" a="1"/>
  <c r="M28" i="46" s="1"/>
  <c r="N28" i="46" a="1"/>
  <c r="N28" i="46" s="1"/>
  <c r="O28" i="46" a="1"/>
  <c r="O28" i="46" s="1"/>
  <c r="P28" i="46" a="1"/>
  <c r="P28" i="46" s="1"/>
  <c r="F29" i="46" a="1"/>
  <c r="F29" i="46" s="1"/>
  <c r="G29" i="46" a="1"/>
  <c r="G29" i="46" s="1"/>
  <c r="H29" i="46" a="1"/>
  <c r="H29" i="46" s="1"/>
  <c r="I29" i="46" a="1"/>
  <c r="I29" i="46" s="1"/>
  <c r="J29" i="46" a="1"/>
  <c r="J29" i="46" s="1"/>
  <c r="K29" i="46" a="1"/>
  <c r="K29" i="46" s="1"/>
  <c r="L29" i="46" a="1"/>
  <c r="L29" i="46" s="1"/>
  <c r="M29" i="46" a="1"/>
  <c r="M29" i="46" s="1"/>
  <c r="N29" i="46" a="1"/>
  <c r="N29" i="46" s="1"/>
  <c r="O29" i="46" a="1"/>
  <c r="O29" i="46" s="1"/>
  <c r="P29" i="46" a="1"/>
  <c r="P29" i="46" s="1"/>
  <c r="F30" i="46" a="1"/>
  <c r="F30" i="46" s="1"/>
  <c r="G30" i="46" a="1"/>
  <c r="G30" i="46" s="1"/>
  <c r="H30" i="46" a="1"/>
  <c r="H30" i="46" s="1"/>
  <c r="I30" i="46" a="1"/>
  <c r="I30" i="46" s="1"/>
  <c r="J30" i="46" a="1"/>
  <c r="J30" i="46" s="1"/>
  <c r="K30" i="46" a="1"/>
  <c r="K30" i="46" s="1"/>
  <c r="L30" i="46" a="1"/>
  <c r="L30" i="46" s="1"/>
  <c r="M30" i="46" a="1"/>
  <c r="M30" i="46" s="1"/>
  <c r="N30" i="46" a="1"/>
  <c r="N30" i="46" s="1"/>
  <c r="O30" i="46" a="1"/>
  <c r="O30" i="46" s="1"/>
  <c r="P30" i="46" a="1"/>
  <c r="P30" i="46" s="1"/>
  <c r="F31" i="46" a="1"/>
  <c r="F31" i="46" s="1"/>
  <c r="G31" i="46" a="1"/>
  <c r="G31" i="46" s="1"/>
  <c r="H31" i="46" a="1"/>
  <c r="H31" i="46" s="1"/>
  <c r="I31" i="46" a="1"/>
  <c r="I31" i="46" s="1"/>
  <c r="J31" i="46" a="1"/>
  <c r="J31" i="46" s="1"/>
  <c r="K31" i="46" a="1"/>
  <c r="K31" i="46" s="1"/>
  <c r="L31" i="46" a="1"/>
  <c r="L31" i="46" s="1"/>
  <c r="M31" i="46" a="1"/>
  <c r="M31" i="46" s="1"/>
  <c r="N31" i="46" a="1"/>
  <c r="N31" i="46" s="1"/>
  <c r="O31" i="46" a="1"/>
  <c r="O31" i="46" s="1"/>
  <c r="P31" i="46" a="1"/>
  <c r="P31" i="46" s="1"/>
  <c r="F32" i="46" a="1"/>
  <c r="F32" i="46" s="1"/>
  <c r="G32" i="46" a="1"/>
  <c r="G32" i="46" s="1"/>
  <c r="H32" i="46" a="1"/>
  <c r="H32" i="46" s="1"/>
  <c r="I32" i="46" a="1"/>
  <c r="I32" i="46" s="1"/>
  <c r="J32" i="46" a="1"/>
  <c r="J32" i="46" s="1"/>
  <c r="K32" i="46" a="1"/>
  <c r="K32" i="46" s="1"/>
  <c r="L32" i="46" a="1"/>
  <c r="L32" i="46" s="1"/>
  <c r="M32" i="46" a="1"/>
  <c r="M32" i="46" s="1"/>
  <c r="N32" i="46" a="1"/>
  <c r="N32" i="46" s="1"/>
  <c r="O32" i="46" a="1"/>
  <c r="O32" i="46" s="1"/>
  <c r="P32" i="46" a="1"/>
  <c r="P32" i="46" s="1"/>
  <c r="F33" i="46" a="1"/>
  <c r="F33" i="46" s="1"/>
  <c r="G33" i="46" a="1"/>
  <c r="G33" i="46" s="1"/>
  <c r="H33" i="46" a="1"/>
  <c r="H33" i="46" s="1"/>
  <c r="I33" i="46" a="1"/>
  <c r="I33" i="46" s="1"/>
  <c r="J33" i="46" a="1"/>
  <c r="J33" i="46" s="1"/>
  <c r="K33" i="46" a="1"/>
  <c r="K33" i="46" s="1"/>
  <c r="L33" i="46" a="1"/>
  <c r="L33" i="46" s="1"/>
  <c r="M33" i="46" a="1"/>
  <c r="M33" i="46" s="1"/>
  <c r="N33" i="46" a="1"/>
  <c r="N33" i="46" s="1"/>
  <c r="O33" i="46" a="1"/>
  <c r="O33" i="46" s="1"/>
  <c r="P33" i="46" a="1"/>
  <c r="P33" i="46" s="1"/>
  <c r="F34" i="46" a="1"/>
  <c r="F34" i="46" s="1"/>
  <c r="G34" i="46" a="1"/>
  <c r="G34" i="46" s="1"/>
  <c r="H34" i="46" a="1"/>
  <c r="H34" i="46" s="1"/>
  <c r="I34" i="46" a="1"/>
  <c r="I34" i="46" s="1"/>
  <c r="J34" i="46" a="1"/>
  <c r="J34" i="46" s="1"/>
  <c r="K34" i="46" a="1"/>
  <c r="K34" i="46" s="1"/>
  <c r="L34" i="46" a="1"/>
  <c r="L34" i="46" s="1"/>
  <c r="M34" i="46" a="1"/>
  <c r="M34" i="46" s="1"/>
  <c r="N34" i="46" a="1"/>
  <c r="N34" i="46" s="1"/>
  <c r="O34" i="46" a="1"/>
  <c r="O34" i="46" s="1"/>
  <c r="P34" i="46" a="1"/>
  <c r="P34" i="46" s="1"/>
  <c r="F35" i="46" a="1"/>
  <c r="F35" i="46" s="1"/>
  <c r="G35" i="46" a="1"/>
  <c r="G35" i="46" s="1"/>
  <c r="H35" i="46" a="1"/>
  <c r="H35" i="46" s="1"/>
  <c r="I35" i="46" a="1"/>
  <c r="I35" i="46" s="1"/>
  <c r="J35" i="46" a="1"/>
  <c r="J35" i="46" s="1"/>
  <c r="K35" i="46" a="1"/>
  <c r="K35" i="46" s="1"/>
  <c r="L35" i="46" a="1"/>
  <c r="L35" i="46" s="1"/>
  <c r="M35" i="46" a="1"/>
  <c r="M35" i="46" s="1"/>
  <c r="N35" i="46" a="1"/>
  <c r="N35" i="46" s="1"/>
  <c r="O35" i="46" a="1"/>
  <c r="O35" i="46" s="1"/>
  <c r="P35" i="46" a="1"/>
  <c r="P35" i="46" s="1"/>
  <c r="F36" i="46" a="1"/>
  <c r="F36" i="46" s="1"/>
  <c r="G36" i="46" a="1"/>
  <c r="G36" i="46" s="1"/>
  <c r="H36" i="46" a="1"/>
  <c r="H36" i="46" s="1"/>
  <c r="I36" i="46" a="1"/>
  <c r="I36" i="46" s="1"/>
  <c r="J36" i="46" a="1"/>
  <c r="J36" i="46" s="1"/>
  <c r="K36" i="46" a="1"/>
  <c r="K36" i="46" s="1"/>
  <c r="L36" i="46" a="1"/>
  <c r="L36" i="46" s="1"/>
  <c r="M36" i="46" a="1"/>
  <c r="M36" i="46" s="1"/>
  <c r="N36" i="46" a="1"/>
  <c r="N36" i="46" s="1"/>
  <c r="O36" i="46" a="1"/>
  <c r="O36" i="46" s="1"/>
  <c r="P36" i="46" a="1"/>
  <c r="P36" i="46" s="1"/>
  <c r="F37" i="46" a="1"/>
  <c r="F37" i="46" s="1"/>
  <c r="G37" i="46" a="1"/>
  <c r="G37" i="46" s="1"/>
  <c r="H37" i="46" a="1"/>
  <c r="H37" i="46" s="1"/>
  <c r="I37" i="46" a="1"/>
  <c r="I37" i="46" s="1"/>
  <c r="J37" i="46" a="1"/>
  <c r="J37" i="46" s="1"/>
  <c r="K37" i="46" a="1"/>
  <c r="K37" i="46" s="1"/>
  <c r="L37" i="46" a="1"/>
  <c r="L37" i="46" s="1"/>
  <c r="M37" i="46" a="1"/>
  <c r="M37" i="46" s="1"/>
  <c r="N37" i="46" a="1"/>
  <c r="N37" i="46" s="1"/>
  <c r="O37" i="46" a="1"/>
  <c r="O37" i="46" s="1"/>
  <c r="P37" i="46" a="1"/>
  <c r="P37" i="46" s="1"/>
  <c r="F38" i="46" a="1"/>
  <c r="F38" i="46" s="1"/>
  <c r="G38" i="46" a="1"/>
  <c r="G38" i="46" s="1"/>
  <c r="H38" i="46" a="1"/>
  <c r="H38" i="46" s="1"/>
  <c r="I38" i="46" a="1"/>
  <c r="I38" i="46" s="1"/>
  <c r="J38" i="46" a="1"/>
  <c r="J38" i="46" s="1"/>
  <c r="K38" i="46" a="1"/>
  <c r="K38" i="46" s="1"/>
  <c r="L38" i="46" a="1"/>
  <c r="L38" i="46" s="1"/>
  <c r="M38" i="46" a="1"/>
  <c r="M38" i="46" s="1"/>
  <c r="N38" i="46" a="1"/>
  <c r="N38" i="46" s="1"/>
  <c r="O38" i="46" a="1"/>
  <c r="O38" i="46" s="1"/>
  <c r="P38" i="46" a="1"/>
  <c r="P38" i="46" s="1"/>
  <c r="F39" i="46" a="1"/>
  <c r="F39" i="46" s="1"/>
  <c r="G39" i="46" a="1"/>
  <c r="G39" i="46" s="1"/>
  <c r="H39" i="46" a="1"/>
  <c r="H39" i="46" s="1"/>
  <c r="I39" i="46" a="1"/>
  <c r="I39" i="46" s="1"/>
  <c r="J39" i="46" a="1"/>
  <c r="J39" i="46" s="1"/>
  <c r="K39" i="46" a="1"/>
  <c r="K39" i="46" s="1"/>
  <c r="L39" i="46" a="1"/>
  <c r="L39" i="46" s="1"/>
  <c r="M39" i="46" a="1"/>
  <c r="M39" i="46" s="1"/>
  <c r="N39" i="46" a="1"/>
  <c r="N39" i="46" s="1"/>
  <c r="O39" i="46" a="1"/>
  <c r="O39" i="46" s="1"/>
  <c r="P39" i="46" a="1"/>
  <c r="P39" i="46" s="1"/>
  <c r="F40" i="46" a="1"/>
  <c r="F40" i="46" s="1"/>
  <c r="G40" i="46" a="1"/>
  <c r="G40" i="46" s="1"/>
  <c r="H40" i="46" a="1"/>
  <c r="H40" i="46" s="1"/>
  <c r="I40" i="46" a="1"/>
  <c r="I40" i="46" s="1"/>
  <c r="J40" i="46" a="1"/>
  <c r="J40" i="46" s="1"/>
  <c r="K40" i="46" a="1"/>
  <c r="K40" i="46" s="1"/>
  <c r="L40" i="46" a="1"/>
  <c r="L40" i="46" s="1"/>
  <c r="M40" i="46" a="1"/>
  <c r="M40" i="46" s="1"/>
  <c r="N40" i="46" a="1"/>
  <c r="N40" i="46" s="1"/>
  <c r="O40" i="46" a="1"/>
  <c r="O40" i="46" s="1"/>
  <c r="P40" i="46" a="1"/>
  <c r="P40" i="46" s="1"/>
  <c r="F41" i="46" a="1"/>
  <c r="F41" i="46" s="1"/>
  <c r="G41" i="46" a="1"/>
  <c r="G41" i="46" s="1"/>
  <c r="H41" i="46" a="1"/>
  <c r="H41" i="46" s="1"/>
  <c r="I41" i="46" a="1"/>
  <c r="I41" i="46" s="1"/>
  <c r="J41" i="46" a="1"/>
  <c r="J41" i="46" s="1"/>
  <c r="K41" i="46" a="1"/>
  <c r="K41" i="46" s="1"/>
  <c r="L41" i="46" a="1"/>
  <c r="L41" i="46" s="1"/>
  <c r="M41" i="46" a="1"/>
  <c r="M41" i="46" s="1"/>
  <c r="N41" i="46" a="1"/>
  <c r="N41" i="46" s="1"/>
  <c r="O41" i="46" a="1"/>
  <c r="O41" i="46" s="1"/>
  <c r="P41" i="46" a="1"/>
  <c r="P41" i="46" s="1"/>
  <c r="F42" i="46" a="1"/>
  <c r="F42" i="46" s="1"/>
  <c r="G42" i="46" a="1"/>
  <c r="G42" i="46" s="1"/>
  <c r="H42" i="46" a="1"/>
  <c r="H42" i="46" s="1"/>
  <c r="I42" i="46" a="1"/>
  <c r="I42" i="46" s="1"/>
  <c r="J42" i="46" a="1"/>
  <c r="J42" i="46" s="1"/>
  <c r="K42" i="46" a="1"/>
  <c r="K42" i="46" s="1"/>
  <c r="L42" i="46" a="1"/>
  <c r="L42" i="46" s="1"/>
  <c r="M42" i="46" a="1"/>
  <c r="M42" i="46" s="1"/>
  <c r="N42" i="46" a="1"/>
  <c r="N42" i="46" s="1"/>
  <c r="O42" i="46" a="1"/>
  <c r="O42" i="46" s="1"/>
  <c r="P42" i="46" a="1"/>
  <c r="P42" i="46" s="1"/>
  <c r="F5" i="46" a="1"/>
  <c r="F5" i="46" s="1"/>
  <c r="G5" i="46" a="1"/>
  <c r="G5" i="46" s="1"/>
  <c r="H5" i="46" a="1"/>
  <c r="H5" i="46" s="1"/>
  <c r="I5" i="46" a="1"/>
  <c r="I5" i="46" s="1"/>
  <c r="J5" i="46" a="1"/>
  <c r="J5" i="46" s="1"/>
  <c r="K5" i="46" a="1"/>
  <c r="K5" i="46" s="1"/>
  <c r="L5" i="46" a="1"/>
  <c r="L5" i="46" s="1"/>
  <c r="M5" i="46" a="1"/>
  <c r="M5" i="46" s="1"/>
  <c r="N5" i="46" a="1"/>
  <c r="N5" i="46" s="1"/>
  <c r="O5" i="46" a="1"/>
  <c r="O5" i="46" s="1"/>
  <c r="P5" i="46" a="1"/>
  <c r="P5" i="46" s="1"/>
  <c r="F43" i="46" a="1"/>
  <c r="F43" i="46" s="1"/>
  <c r="G43" i="46" a="1"/>
  <c r="G43" i="46" s="1"/>
  <c r="H43" i="46" a="1"/>
  <c r="H43" i="46" s="1"/>
  <c r="I43" i="46" a="1"/>
  <c r="I43" i="46" s="1"/>
  <c r="J43" i="46" a="1"/>
  <c r="J43" i="46" s="1"/>
  <c r="K43" i="46" a="1"/>
  <c r="K43" i="46" s="1"/>
  <c r="L43" i="46" a="1"/>
  <c r="L43" i="46" s="1"/>
  <c r="M43" i="46" a="1"/>
  <c r="M43" i="46" s="1"/>
  <c r="N43" i="46" a="1"/>
  <c r="N43" i="46" s="1"/>
  <c r="O43" i="46" a="1"/>
  <c r="O43" i="46" s="1"/>
  <c r="P43" i="46" a="1"/>
  <c r="P43" i="46" s="1"/>
  <c r="F44" i="46" a="1"/>
  <c r="F44" i="46" s="1"/>
  <c r="G44" i="46" a="1"/>
  <c r="G44" i="46" s="1"/>
  <c r="H44" i="46" a="1"/>
  <c r="H44" i="46" s="1"/>
  <c r="I44" i="46" a="1"/>
  <c r="I44" i="46" s="1"/>
  <c r="J44" i="46" a="1"/>
  <c r="J44" i="46" s="1"/>
  <c r="K44" i="46" a="1"/>
  <c r="K44" i="46" s="1"/>
  <c r="L44" i="46" a="1"/>
  <c r="L44" i="46" s="1"/>
  <c r="M44" i="46" a="1"/>
  <c r="M44" i="46" s="1"/>
  <c r="N44" i="46" a="1"/>
  <c r="N44" i="46" s="1"/>
  <c r="O44" i="46" a="1"/>
  <c r="O44" i="46" s="1"/>
  <c r="P44" i="46" a="1"/>
  <c r="P44" i="46" s="1"/>
  <c r="F45" i="46" a="1"/>
  <c r="F45" i="46" s="1"/>
  <c r="G45" i="46" a="1"/>
  <c r="G45" i="46" s="1"/>
  <c r="H45" i="46" a="1"/>
  <c r="H45" i="46" s="1"/>
  <c r="I45" i="46" a="1"/>
  <c r="I45" i="46" s="1"/>
  <c r="J45" i="46" a="1"/>
  <c r="J45" i="46" s="1"/>
  <c r="K45" i="46" a="1"/>
  <c r="K45" i="46" s="1"/>
  <c r="L45" i="46" a="1"/>
  <c r="L45" i="46" s="1"/>
  <c r="M45" i="46" a="1"/>
  <c r="M45" i="46" s="1"/>
  <c r="N45" i="46" a="1"/>
  <c r="N45" i="46" s="1"/>
  <c r="O45" i="46" a="1"/>
  <c r="O45" i="46" s="1"/>
  <c r="P45" i="46" a="1"/>
  <c r="P45" i="46" s="1"/>
  <c r="F46" i="46" a="1"/>
  <c r="F46" i="46" s="1"/>
  <c r="G46" i="46" a="1"/>
  <c r="G46" i="46" s="1"/>
  <c r="H46" i="46" a="1"/>
  <c r="H46" i="46" s="1"/>
  <c r="I46" i="46" a="1"/>
  <c r="I46" i="46" s="1"/>
  <c r="J46" i="46" a="1"/>
  <c r="J46" i="46" s="1"/>
  <c r="K46" i="46" a="1"/>
  <c r="K46" i="46" s="1"/>
  <c r="L46" i="46" a="1"/>
  <c r="L46" i="46" s="1"/>
  <c r="M46" i="46" a="1"/>
  <c r="M46" i="46" s="1"/>
  <c r="N46" i="46" a="1"/>
  <c r="N46" i="46" s="1"/>
  <c r="O46" i="46" a="1"/>
  <c r="O46" i="46" s="1"/>
  <c r="P46" i="46" a="1"/>
  <c r="P46" i="46" s="1"/>
  <c r="F47" i="46" a="1"/>
  <c r="F47" i="46" s="1"/>
  <c r="G47" i="46" a="1"/>
  <c r="G47" i="46" s="1"/>
  <c r="H47" i="46" a="1"/>
  <c r="H47" i="46" s="1"/>
  <c r="I47" i="46" a="1"/>
  <c r="I47" i="46" s="1"/>
  <c r="J47" i="46" a="1"/>
  <c r="J47" i="46" s="1"/>
  <c r="K47" i="46" a="1"/>
  <c r="K47" i="46" s="1"/>
  <c r="L47" i="46" a="1"/>
  <c r="L47" i="46" s="1"/>
  <c r="M47" i="46" a="1"/>
  <c r="M47" i="46" s="1"/>
  <c r="N47" i="46" a="1"/>
  <c r="N47" i="46" s="1"/>
  <c r="O47" i="46" a="1"/>
  <c r="O47" i="46" s="1"/>
  <c r="P47" i="46" a="1"/>
  <c r="P47" i="46" s="1"/>
  <c r="F48" i="46" a="1"/>
  <c r="F48" i="46" s="1"/>
  <c r="G48" i="46" a="1"/>
  <c r="G48" i="46" s="1"/>
  <c r="H48" i="46" a="1"/>
  <c r="H48" i="46" s="1"/>
  <c r="I48" i="46" a="1"/>
  <c r="I48" i="46" s="1"/>
  <c r="J48" i="46" a="1"/>
  <c r="J48" i="46" s="1"/>
  <c r="K48" i="46" a="1"/>
  <c r="K48" i="46" s="1"/>
  <c r="L48" i="46" a="1"/>
  <c r="L48" i="46" s="1"/>
  <c r="M48" i="46" a="1"/>
  <c r="M48" i="46" s="1"/>
  <c r="N48" i="46" a="1"/>
  <c r="N48" i="46" s="1"/>
  <c r="O48" i="46" a="1"/>
  <c r="O48" i="46" s="1"/>
  <c r="P48" i="46" a="1"/>
  <c r="P48" i="46" s="1"/>
  <c r="F49" i="46" a="1"/>
  <c r="F49" i="46" s="1"/>
  <c r="G49" i="46" a="1"/>
  <c r="G49" i="46" s="1"/>
  <c r="H49" i="46" a="1"/>
  <c r="H49" i="46" s="1"/>
  <c r="I49" i="46" a="1"/>
  <c r="I49" i="46" s="1"/>
  <c r="J49" i="46" a="1"/>
  <c r="J49" i="46" s="1"/>
  <c r="K49" i="46" a="1"/>
  <c r="K49" i="46" s="1"/>
  <c r="L49" i="46" a="1"/>
  <c r="L49" i="46" s="1"/>
  <c r="M49" i="46" a="1"/>
  <c r="M49" i="46" s="1"/>
  <c r="N49" i="46" a="1"/>
  <c r="N49" i="46" s="1"/>
  <c r="O49" i="46" a="1"/>
  <c r="O49" i="46" s="1"/>
  <c r="P49" i="46" a="1"/>
  <c r="P49" i="46" s="1"/>
  <c r="F50" i="46" a="1"/>
  <c r="F50" i="46" s="1"/>
  <c r="G50" i="46" a="1"/>
  <c r="G50" i="46" s="1"/>
  <c r="H50" i="46" a="1"/>
  <c r="H50" i="46" s="1"/>
  <c r="I50" i="46" a="1"/>
  <c r="I50" i="46" s="1"/>
  <c r="J50" i="46" a="1"/>
  <c r="J50" i="46" s="1"/>
  <c r="K50" i="46" a="1"/>
  <c r="K50" i="46" s="1"/>
  <c r="L50" i="46" a="1"/>
  <c r="L50" i="46" s="1"/>
  <c r="M50" i="46" a="1"/>
  <c r="M50" i="46" s="1"/>
  <c r="N50" i="46" a="1"/>
  <c r="N50" i="46" s="1"/>
  <c r="O50" i="46" a="1"/>
  <c r="O50" i="46" s="1"/>
  <c r="P50" i="46" a="1"/>
  <c r="P50" i="46" s="1"/>
  <c r="F51" i="46" a="1"/>
  <c r="F51" i="46" s="1"/>
  <c r="G51" i="46" a="1"/>
  <c r="G51" i="46" s="1"/>
  <c r="H51" i="46" a="1"/>
  <c r="H51" i="46" s="1"/>
  <c r="I51" i="46" a="1"/>
  <c r="I51" i="46" s="1"/>
  <c r="J51" i="46" a="1"/>
  <c r="J51" i="46" s="1"/>
  <c r="K51" i="46" a="1"/>
  <c r="K51" i="46" s="1"/>
  <c r="L51" i="46" a="1"/>
  <c r="L51" i="46" s="1"/>
  <c r="M51" i="46" a="1"/>
  <c r="M51" i="46" s="1"/>
  <c r="N51" i="46" a="1"/>
  <c r="N51" i="46" s="1"/>
  <c r="O51" i="46" a="1"/>
  <c r="O51" i="46" s="1"/>
  <c r="P51" i="46" a="1"/>
  <c r="P51" i="46" s="1"/>
  <c r="F52" i="46" a="1"/>
  <c r="F52" i="46" s="1"/>
  <c r="G52" i="46" a="1"/>
  <c r="G52" i="46" s="1"/>
  <c r="H52" i="46" a="1"/>
  <c r="H52" i="46" s="1"/>
  <c r="I52" i="46" a="1"/>
  <c r="I52" i="46" s="1"/>
  <c r="J52" i="46" a="1"/>
  <c r="J52" i="46" s="1"/>
  <c r="K52" i="46" a="1"/>
  <c r="K52" i="46" s="1"/>
  <c r="L52" i="46" a="1"/>
  <c r="L52" i="46" s="1"/>
  <c r="M52" i="46" a="1"/>
  <c r="M52" i="46" s="1"/>
  <c r="N52" i="46" a="1"/>
  <c r="N52" i="46" s="1"/>
  <c r="O52" i="46" a="1"/>
  <c r="O52" i="46" s="1"/>
  <c r="P52" i="46" a="1"/>
  <c r="P52" i="46" s="1"/>
  <c r="F53" i="46" a="1"/>
  <c r="F53" i="46" s="1"/>
  <c r="G53" i="46" a="1"/>
  <c r="G53" i="46" s="1"/>
  <c r="H53" i="46" a="1"/>
  <c r="H53" i="46" s="1"/>
  <c r="I53" i="46" a="1"/>
  <c r="I53" i="46" s="1"/>
  <c r="J53" i="46" a="1"/>
  <c r="J53" i="46" s="1"/>
  <c r="K53" i="46" a="1"/>
  <c r="K53" i="46" s="1"/>
  <c r="L53" i="46" a="1"/>
  <c r="L53" i="46" s="1"/>
  <c r="M53" i="46" a="1"/>
  <c r="M53" i="46" s="1"/>
  <c r="N53" i="46" a="1"/>
  <c r="N53" i="46" s="1"/>
  <c r="O53" i="46" a="1"/>
  <c r="O53" i="46" s="1"/>
  <c r="P53" i="46" a="1"/>
  <c r="P53" i="46" s="1"/>
  <c r="F54" i="46" a="1"/>
  <c r="F54" i="46" s="1"/>
  <c r="G54" i="46" a="1"/>
  <c r="G54" i="46" s="1"/>
  <c r="H54" i="46" a="1"/>
  <c r="H54" i="46" s="1"/>
  <c r="I54" i="46" a="1"/>
  <c r="I54" i="46" s="1"/>
  <c r="J54" i="46" a="1"/>
  <c r="J54" i="46" s="1"/>
  <c r="K54" i="46" a="1"/>
  <c r="K54" i="46" s="1"/>
  <c r="L54" i="46" a="1"/>
  <c r="L54" i="46" s="1"/>
  <c r="M54" i="46" a="1"/>
  <c r="M54" i="46" s="1"/>
  <c r="N54" i="46" a="1"/>
  <c r="N54" i="46" s="1"/>
  <c r="O54" i="46" a="1"/>
  <c r="O54" i="46" s="1"/>
  <c r="P54" i="46" a="1"/>
  <c r="P54" i="46" s="1"/>
  <c r="F55" i="46" a="1"/>
  <c r="F55" i="46" s="1"/>
  <c r="G55" i="46" a="1"/>
  <c r="G55" i="46" s="1"/>
  <c r="H55" i="46" a="1"/>
  <c r="H55" i="46" s="1"/>
  <c r="I55" i="46" a="1"/>
  <c r="I55" i="46" s="1"/>
  <c r="J55" i="46" a="1"/>
  <c r="J55" i="46" s="1"/>
  <c r="K55" i="46" a="1"/>
  <c r="K55" i="46" s="1"/>
  <c r="L55" i="46" a="1"/>
  <c r="L55" i="46" s="1"/>
  <c r="M55" i="46" a="1"/>
  <c r="M55" i="46" s="1"/>
  <c r="N55" i="46" a="1"/>
  <c r="N55" i="46" s="1"/>
  <c r="O55" i="46" a="1"/>
  <c r="O55" i="46" s="1"/>
  <c r="P55" i="46" a="1"/>
  <c r="P55" i="46" s="1"/>
  <c r="F56" i="46" a="1"/>
  <c r="F56" i="46" s="1"/>
  <c r="G56" i="46" a="1"/>
  <c r="G56" i="46" s="1"/>
  <c r="H56" i="46" a="1"/>
  <c r="H56" i="46" s="1"/>
  <c r="I56" i="46" a="1"/>
  <c r="I56" i="46" s="1"/>
  <c r="J56" i="46" a="1"/>
  <c r="J56" i="46" s="1"/>
  <c r="K56" i="46" a="1"/>
  <c r="K56" i="46" s="1"/>
  <c r="L56" i="46" a="1"/>
  <c r="L56" i="46" s="1"/>
  <c r="M56" i="46" a="1"/>
  <c r="M56" i="46" s="1"/>
  <c r="N56" i="46" a="1"/>
  <c r="N56" i="46" s="1"/>
  <c r="O56" i="46" a="1"/>
  <c r="O56" i="46" s="1"/>
  <c r="P56" i="46" a="1"/>
  <c r="P56" i="46" s="1"/>
  <c r="F57" i="46" a="1"/>
  <c r="F57" i="46" s="1"/>
  <c r="G57" i="46" a="1"/>
  <c r="G57" i="46" s="1"/>
  <c r="H57" i="46" a="1"/>
  <c r="H57" i="46" s="1"/>
  <c r="I57" i="46" a="1"/>
  <c r="I57" i="46" s="1"/>
  <c r="J57" i="46" a="1"/>
  <c r="J57" i="46" s="1"/>
  <c r="K57" i="46" a="1"/>
  <c r="K57" i="46" s="1"/>
  <c r="L57" i="46" a="1"/>
  <c r="L57" i="46" s="1"/>
  <c r="M57" i="46" a="1"/>
  <c r="M57" i="46" s="1"/>
  <c r="N57" i="46" a="1"/>
  <c r="N57" i="46" s="1"/>
  <c r="O57" i="46" a="1"/>
  <c r="O57" i="46" s="1"/>
  <c r="P57" i="46" a="1"/>
  <c r="P57" i="46" s="1"/>
  <c r="F58" i="46" a="1"/>
  <c r="F58" i="46" s="1"/>
  <c r="G58" i="46" a="1"/>
  <c r="G58" i="46" s="1"/>
  <c r="H58" i="46" a="1"/>
  <c r="H58" i="46" s="1"/>
  <c r="I58" i="46" a="1"/>
  <c r="I58" i="46" s="1"/>
  <c r="J58" i="46" a="1"/>
  <c r="J58" i="46" s="1"/>
  <c r="K58" i="46" a="1"/>
  <c r="K58" i="46" s="1"/>
  <c r="L58" i="46" a="1"/>
  <c r="L58" i="46" s="1"/>
  <c r="M58" i="46" a="1"/>
  <c r="M58" i="46" s="1"/>
  <c r="N58" i="46" a="1"/>
  <c r="N58" i="46" s="1"/>
  <c r="O58" i="46" a="1"/>
  <c r="O58" i="46" s="1"/>
  <c r="P58" i="46" a="1"/>
  <c r="P58" i="46" s="1"/>
  <c r="F59" i="46" a="1"/>
  <c r="F59" i="46" s="1"/>
  <c r="G59" i="46" a="1"/>
  <c r="G59" i="46" s="1"/>
  <c r="H59" i="46" a="1"/>
  <c r="H59" i="46" s="1"/>
  <c r="I59" i="46" a="1"/>
  <c r="I59" i="46" s="1"/>
  <c r="J59" i="46" a="1"/>
  <c r="J59" i="46" s="1"/>
  <c r="K59" i="46" a="1"/>
  <c r="K59" i="46" s="1"/>
  <c r="L59" i="46" a="1"/>
  <c r="L59" i="46" s="1"/>
  <c r="M59" i="46" a="1"/>
  <c r="M59" i="46" s="1"/>
  <c r="N59" i="46" a="1"/>
  <c r="N59" i="46" s="1"/>
  <c r="O59" i="46" a="1"/>
  <c r="O59" i="46" s="1"/>
  <c r="P59" i="46" a="1"/>
  <c r="P59" i="46" s="1"/>
  <c r="F60" i="46" a="1"/>
  <c r="F60" i="46" s="1"/>
  <c r="G60" i="46" a="1"/>
  <c r="G60" i="46" s="1"/>
  <c r="H60" i="46" a="1"/>
  <c r="H60" i="46" s="1"/>
  <c r="I60" i="46" a="1"/>
  <c r="I60" i="46" s="1"/>
  <c r="J60" i="46" a="1"/>
  <c r="J60" i="46" s="1"/>
  <c r="K60" i="46" a="1"/>
  <c r="K60" i="46" s="1"/>
  <c r="L60" i="46" a="1"/>
  <c r="L60" i="46" s="1"/>
  <c r="M60" i="46" a="1"/>
  <c r="M60" i="46" s="1"/>
  <c r="N60" i="46" a="1"/>
  <c r="N60" i="46" s="1"/>
  <c r="O60" i="46" a="1"/>
  <c r="O60" i="46" s="1"/>
  <c r="P60" i="46" a="1"/>
  <c r="P60" i="46" s="1"/>
  <c r="F61" i="46" a="1"/>
  <c r="F61" i="46" s="1"/>
  <c r="G61" i="46" a="1"/>
  <c r="G61" i="46" s="1"/>
  <c r="H61" i="46" a="1"/>
  <c r="H61" i="46" s="1"/>
  <c r="I61" i="46" a="1"/>
  <c r="I61" i="46" s="1"/>
  <c r="J61" i="46" a="1"/>
  <c r="J61" i="46" s="1"/>
  <c r="K61" i="46" a="1"/>
  <c r="K61" i="46" s="1"/>
  <c r="L61" i="46" a="1"/>
  <c r="L61" i="46" s="1"/>
  <c r="M61" i="46" a="1"/>
  <c r="M61" i="46" s="1"/>
  <c r="N61" i="46" a="1"/>
  <c r="N61" i="46" s="1"/>
  <c r="O61" i="46" a="1"/>
  <c r="O61" i="46" s="1"/>
  <c r="P61" i="46" a="1"/>
  <c r="P61" i="46" s="1"/>
  <c r="F62" i="46" a="1"/>
  <c r="F62" i="46" s="1"/>
  <c r="G62" i="46" a="1"/>
  <c r="G62" i="46" s="1"/>
  <c r="H62" i="46" a="1"/>
  <c r="H62" i="46" s="1"/>
  <c r="I62" i="46" a="1"/>
  <c r="I62" i="46" s="1"/>
  <c r="J62" i="46" a="1"/>
  <c r="J62" i="46" s="1"/>
  <c r="K62" i="46" a="1"/>
  <c r="K62" i="46" s="1"/>
  <c r="L62" i="46" a="1"/>
  <c r="L62" i="46" s="1"/>
  <c r="M62" i="46" a="1"/>
  <c r="M62" i="46" s="1"/>
  <c r="N62" i="46" a="1"/>
  <c r="N62" i="46" s="1"/>
  <c r="O62" i="46" a="1"/>
  <c r="O62" i="46" s="1"/>
  <c r="P62" i="46" a="1"/>
  <c r="P62" i="46" s="1"/>
  <c r="F63" i="46" a="1"/>
  <c r="F63" i="46" s="1"/>
  <c r="G63" i="46" a="1"/>
  <c r="G63" i="46" s="1"/>
  <c r="H63" i="46" a="1"/>
  <c r="H63" i="46" s="1"/>
  <c r="I63" i="46" a="1"/>
  <c r="I63" i="46" s="1"/>
  <c r="J63" i="46" a="1"/>
  <c r="J63" i="46" s="1"/>
  <c r="K63" i="46" a="1"/>
  <c r="K63" i="46" s="1"/>
  <c r="L63" i="46" a="1"/>
  <c r="L63" i="46" s="1"/>
  <c r="M63" i="46" a="1"/>
  <c r="M63" i="46" s="1"/>
  <c r="N63" i="46" a="1"/>
  <c r="N63" i="46" s="1"/>
  <c r="O63" i="46" a="1"/>
  <c r="O63" i="46" s="1"/>
  <c r="P63" i="46" a="1"/>
  <c r="P63" i="46" s="1"/>
  <c r="F64" i="46" a="1"/>
  <c r="F64" i="46" s="1"/>
  <c r="G64" i="46" a="1"/>
  <c r="G64" i="46" s="1"/>
  <c r="H64" i="46" a="1"/>
  <c r="H64" i="46" s="1"/>
  <c r="I64" i="46" a="1"/>
  <c r="I64" i="46" s="1"/>
  <c r="J64" i="46" a="1"/>
  <c r="J64" i="46" s="1"/>
  <c r="K64" i="46" a="1"/>
  <c r="K64" i="46" s="1"/>
  <c r="L64" i="46" a="1"/>
  <c r="L64" i="46" s="1"/>
  <c r="M64" i="46" a="1"/>
  <c r="M64" i="46" s="1"/>
  <c r="N64" i="46" a="1"/>
  <c r="N64" i="46" s="1"/>
  <c r="O64" i="46" a="1"/>
  <c r="O64" i="46" s="1"/>
  <c r="P64" i="46" a="1"/>
  <c r="P64" i="46" s="1"/>
  <c r="F65" i="46" a="1"/>
  <c r="F65" i="46" s="1"/>
  <c r="G65" i="46" a="1"/>
  <c r="G65" i="46" s="1"/>
  <c r="H65" i="46" a="1"/>
  <c r="H65" i="46" s="1"/>
  <c r="I65" i="46" a="1"/>
  <c r="I65" i="46" s="1"/>
  <c r="J65" i="46" a="1"/>
  <c r="J65" i="46" s="1"/>
  <c r="K65" i="46" a="1"/>
  <c r="K65" i="46" s="1"/>
  <c r="L65" i="46" a="1"/>
  <c r="L65" i="46" s="1"/>
  <c r="M65" i="46" a="1"/>
  <c r="M65" i="46" s="1"/>
  <c r="N65" i="46" a="1"/>
  <c r="N65" i="46" s="1"/>
  <c r="O65" i="46" a="1"/>
  <c r="O65" i="46" s="1"/>
  <c r="P65" i="46" a="1"/>
  <c r="P65" i="46" s="1"/>
  <c r="F66" i="46" a="1"/>
  <c r="F66" i="46" s="1"/>
  <c r="G66" i="46" a="1"/>
  <c r="G66" i="46" s="1"/>
  <c r="H66" i="46" a="1"/>
  <c r="H66" i="46" s="1"/>
  <c r="I66" i="46" a="1"/>
  <c r="I66" i="46" s="1"/>
  <c r="J66" i="46" a="1"/>
  <c r="J66" i="46" s="1"/>
  <c r="K66" i="46" a="1"/>
  <c r="K66" i="46" s="1"/>
  <c r="L66" i="46" a="1"/>
  <c r="L66" i="46" s="1"/>
  <c r="M66" i="46" a="1"/>
  <c r="M66" i="46"/>
  <c r="N66" i="46" a="1"/>
  <c r="N66" i="46" s="1"/>
  <c r="O66" i="46" a="1"/>
  <c r="O66" i="46" s="1"/>
  <c r="P66" i="46" a="1"/>
  <c r="P66" i="46" s="1"/>
  <c r="F67" i="46" a="1"/>
  <c r="F67" i="46" s="1"/>
  <c r="G67" i="46" a="1"/>
  <c r="G67" i="46" s="1"/>
  <c r="H67" i="46" a="1"/>
  <c r="H67" i="46" s="1"/>
  <c r="I67" i="46" a="1"/>
  <c r="I67" i="46" s="1"/>
  <c r="J67" i="46" a="1"/>
  <c r="J67" i="46" s="1"/>
  <c r="K67" i="46" a="1"/>
  <c r="K67" i="46" s="1"/>
  <c r="L67" i="46" a="1"/>
  <c r="L67" i="46" s="1"/>
  <c r="M67" i="46" a="1"/>
  <c r="M67" i="46" s="1"/>
  <c r="N67" i="46" a="1"/>
  <c r="N67" i="46" s="1"/>
  <c r="O67" i="46" a="1"/>
  <c r="O67" i="46" s="1"/>
  <c r="P67" i="46" a="1"/>
  <c r="P67" i="46" s="1"/>
  <c r="F68" i="46" a="1"/>
  <c r="F68" i="46" s="1"/>
  <c r="G68" i="46" a="1"/>
  <c r="G68" i="46" s="1"/>
  <c r="H68" i="46" a="1"/>
  <c r="H68" i="46" s="1"/>
  <c r="I68" i="46" a="1"/>
  <c r="I68" i="46" s="1"/>
  <c r="J68" i="46" a="1"/>
  <c r="J68" i="46" s="1"/>
  <c r="K68" i="46" a="1"/>
  <c r="K68" i="46" s="1"/>
  <c r="L68" i="46" a="1"/>
  <c r="L68" i="46" s="1"/>
  <c r="M68" i="46" a="1"/>
  <c r="M68" i="46" s="1"/>
  <c r="N68" i="46" a="1"/>
  <c r="N68" i="46" s="1"/>
  <c r="O68" i="46" a="1"/>
  <c r="O68" i="46" s="1"/>
  <c r="P68" i="46" a="1"/>
  <c r="P68" i="46" s="1"/>
  <c r="F69" i="46" a="1"/>
  <c r="F69" i="46" s="1"/>
  <c r="G69" i="46" a="1"/>
  <c r="G69" i="46" s="1"/>
  <c r="H69" i="46" a="1"/>
  <c r="H69" i="46" s="1"/>
  <c r="I69" i="46" a="1"/>
  <c r="I69" i="46" s="1"/>
  <c r="J69" i="46" a="1"/>
  <c r="J69" i="46" s="1"/>
  <c r="K69" i="46" a="1"/>
  <c r="K69" i="46" s="1"/>
  <c r="L69" i="46" a="1"/>
  <c r="L69" i="46" s="1"/>
  <c r="M69" i="46" a="1"/>
  <c r="M69" i="46" s="1"/>
  <c r="N69" i="46" a="1"/>
  <c r="N69" i="46" s="1"/>
  <c r="O69" i="46" a="1"/>
  <c r="O69" i="46"/>
  <c r="P69" i="46" a="1"/>
  <c r="P69" i="46" s="1"/>
  <c r="F70" i="46" a="1"/>
  <c r="F70" i="46" s="1"/>
  <c r="G70" i="46" a="1"/>
  <c r="G70" i="46" s="1"/>
  <c r="H70" i="46" a="1"/>
  <c r="H70" i="46" s="1"/>
  <c r="I70" i="46" a="1"/>
  <c r="I70" i="46" s="1"/>
  <c r="J70" i="46" a="1"/>
  <c r="J70" i="46" s="1"/>
  <c r="K70" i="46" a="1"/>
  <c r="K70" i="46" s="1"/>
  <c r="L70" i="46" a="1"/>
  <c r="L70" i="46" s="1"/>
  <c r="M70" i="46" a="1"/>
  <c r="M70" i="46" s="1"/>
  <c r="N70" i="46" a="1"/>
  <c r="N70" i="46" s="1"/>
  <c r="O70" i="46" a="1"/>
  <c r="O70" i="46" s="1"/>
  <c r="P70" i="46" a="1"/>
  <c r="P70" i="46" s="1"/>
  <c r="F71" i="46" a="1"/>
  <c r="F71" i="46" s="1"/>
  <c r="G71" i="46" a="1"/>
  <c r="G71" i="46" s="1"/>
  <c r="H71" i="46" a="1"/>
  <c r="H71" i="46" s="1"/>
  <c r="I71" i="46" a="1"/>
  <c r="I71" i="46" s="1"/>
  <c r="J71" i="46" a="1"/>
  <c r="J71" i="46" s="1"/>
  <c r="K71" i="46" a="1"/>
  <c r="K71" i="46" s="1"/>
  <c r="L71" i="46" a="1"/>
  <c r="L71" i="46" s="1"/>
  <c r="M71" i="46" a="1"/>
  <c r="M71" i="46" s="1"/>
  <c r="N71" i="46" a="1"/>
  <c r="N71" i="46" s="1"/>
  <c r="O71" i="46" a="1"/>
  <c r="O71" i="46" s="1"/>
  <c r="P71" i="46" a="1"/>
  <c r="P71" i="46" s="1"/>
  <c r="F72" i="46" a="1"/>
  <c r="F72" i="46"/>
  <c r="G72" i="46" a="1"/>
  <c r="G72" i="46" s="1"/>
  <c r="H72" i="46" a="1"/>
  <c r="H72" i="46" s="1"/>
  <c r="I72" i="46" a="1"/>
  <c r="I72" i="46" s="1"/>
  <c r="J72" i="46" a="1"/>
  <c r="J72" i="46" s="1"/>
  <c r="K72" i="46" a="1"/>
  <c r="K72" i="46" s="1"/>
  <c r="L72" i="46" a="1"/>
  <c r="L72" i="46" s="1"/>
  <c r="M72" i="46" a="1"/>
  <c r="M72" i="46" s="1"/>
  <c r="N72" i="46" a="1"/>
  <c r="N72" i="46"/>
  <c r="O72" i="46" a="1"/>
  <c r="O72" i="46" s="1"/>
  <c r="P72" i="46" a="1"/>
  <c r="P72" i="46" s="1"/>
  <c r="F73" i="46" a="1"/>
  <c r="F73" i="46" s="1"/>
  <c r="G73" i="46" a="1"/>
  <c r="G73" i="46" s="1"/>
  <c r="H73" i="46" a="1"/>
  <c r="H73" i="46" s="1"/>
  <c r="I73" i="46" a="1"/>
  <c r="I73" i="46" s="1"/>
  <c r="J73" i="46" a="1"/>
  <c r="J73" i="46" s="1"/>
  <c r="K73" i="46" a="1"/>
  <c r="K73" i="46" s="1"/>
  <c r="L73" i="46" a="1"/>
  <c r="L73" i="46" s="1"/>
  <c r="M73" i="46" a="1"/>
  <c r="M73" i="46" s="1"/>
  <c r="N73" i="46" a="1"/>
  <c r="N73" i="46"/>
  <c r="O73" i="46" a="1"/>
  <c r="O73" i="46" s="1"/>
  <c r="P73" i="46" a="1"/>
  <c r="P73" i="46" s="1"/>
  <c r="F74" i="46" a="1"/>
  <c r="F74" i="46" s="1"/>
  <c r="G74" i="46" a="1"/>
  <c r="G74" i="46" s="1"/>
  <c r="H74" i="46" a="1"/>
  <c r="H74" i="46" s="1"/>
  <c r="I74" i="46" a="1"/>
  <c r="I74" i="46" s="1"/>
  <c r="J74" i="46" a="1"/>
  <c r="J74" i="46" s="1"/>
  <c r="K74" i="46" a="1"/>
  <c r="K74" i="46" s="1"/>
  <c r="L74" i="46" a="1"/>
  <c r="L74" i="46" s="1"/>
  <c r="M74" i="46" a="1"/>
  <c r="M74" i="46" s="1"/>
  <c r="N74" i="46" a="1"/>
  <c r="N74" i="46" s="1"/>
  <c r="O74" i="46" a="1"/>
  <c r="O74" i="46" s="1"/>
  <c r="P74" i="46" a="1"/>
  <c r="P74" i="46" s="1"/>
  <c r="F75" i="46" a="1"/>
  <c r="F75" i="46" s="1"/>
  <c r="G75" i="46" a="1"/>
  <c r="G75" i="46" s="1"/>
  <c r="H75" i="46" a="1"/>
  <c r="H75" i="46" s="1"/>
  <c r="I75" i="46" a="1"/>
  <c r="I75" i="46" s="1"/>
  <c r="J75" i="46" a="1"/>
  <c r="J75" i="46" s="1"/>
  <c r="K75" i="46" a="1"/>
  <c r="K75" i="46" s="1"/>
  <c r="L75" i="46" a="1"/>
  <c r="L75" i="46" s="1"/>
  <c r="M75" i="46" a="1"/>
  <c r="M75" i="46" s="1"/>
  <c r="N75" i="46" a="1"/>
  <c r="N75" i="46" s="1"/>
  <c r="O75" i="46" a="1"/>
  <c r="O75" i="46" s="1"/>
  <c r="P75" i="46" a="1"/>
  <c r="P75" i="46" s="1"/>
  <c r="F76" i="46" a="1"/>
  <c r="F76" i="46" s="1"/>
  <c r="G76" i="46" a="1"/>
  <c r="G76" i="46" s="1"/>
  <c r="H76" i="46" a="1"/>
  <c r="H76" i="46" s="1"/>
  <c r="I76" i="46" a="1"/>
  <c r="I76" i="46" s="1"/>
  <c r="J76" i="46" a="1"/>
  <c r="J76" i="46" s="1"/>
  <c r="K76" i="46" a="1"/>
  <c r="K76" i="46" s="1"/>
  <c r="L76" i="46" a="1"/>
  <c r="L76" i="46" s="1"/>
  <c r="M76" i="46" a="1"/>
  <c r="M76" i="46" s="1"/>
  <c r="N76" i="46" a="1"/>
  <c r="N76" i="46"/>
  <c r="O76" i="46" a="1"/>
  <c r="O76" i="46" s="1"/>
  <c r="P76" i="46" a="1"/>
  <c r="P76" i="46" s="1"/>
  <c r="F77" i="46" a="1"/>
  <c r="F77" i="46" s="1"/>
  <c r="G77" i="46" a="1"/>
  <c r="G77" i="46" s="1"/>
  <c r="H77" i="46" a="1"/>
  <c r="H77" i="46" s="1"/>
  <c r="I77" i="46" a="1"/>
  <c r="I77" i="46" s="1"/>
  <c r="J77" i="46" a="1"/>
  <c r="J77" i="46" s="1"/>
  <c r="K77" i="46" a="1"/>
  <c r="K77" i="46" s="1"/>
  <c r="L77" i="46" a="1"/>
  <c r="L77" i="46" s="1"/>
  <c r="M77" i="46" a="1"/>
  <c r="M77" i="46" s="1"/>
  <c r="N77" i="46" a="1"/>
  <c r="N77" i="46" s="1"/>
  <c r="O77" i="46" a="1"/>
  <c r="O77" i="46" s="1"/>
  <c r="P77" i="46" a="1"/>
  <c r="P77" i="46" s="1"/>
  <c r="F78" i="46" a="1"/>
  <c r="F78" i="46" s="1"/>
  <c r="G78" i="46" a="1"/>
  <c r="G78" i="46" s="1"/>
  <c r="H78" i="46" a="1"/>
  <c r="H78" i="46" s="1"/>
  <c r="I78" i="46" a="1"/>
  <c r="I78" i="46" s="1"/>
  <c r="J78" i="46" a="1"/>
  <c r="J78" i="46" s="1"/>
  <c r="K78" i="46" a="1"/>
  <c r="K78" i="46" s="1"/>
  <c r="L78" i="46" a="1"/>
  <c r="L78" i="46" s="1"/>
  <c r="M78" i="46" a="1"/>
  <c r="M78" i="46" s="1"/>
  <c r="N78" i="46" a="1"/>
  <c r="N78" i="46" s="1"/>
  <c r="O78" i="46" a="1"/>
  <c r="O78" i="46" s="1"/>
  <c r="P78" i="46" a="1"/>
  <c r="P78" i="46" s="1"/>
  <c r="F79" i="46" a="1"/>
  <c r="F79" i="46" s="1"/>
  <c r="G79" i="46" a="1"/>
  <c r="G79" i="46" s="1"/>
  <c r="H79" i="46" a="1"/>
  <c r="H79" i="46" s="1"/>
  <c r="I79" i="46" a="1"/>
  <c r="I79" i="46" s="1"/>
  <c r="J79" i="46" a="1"/>
  <c r="J79" i="46" s="1"/>
  <c r="K79" i="46" a="1"/>
  <c r="K79" i="46" s="1"/>
  <c r="L79" i="46" a="1"/>
  <c r="L79" i="46" s="1"/>
  <c r="M79" i="46" a="1"/>
  <c r="M79" i="46" s="1"/>
  <c r="N79" i="46" a="1"/>
  <c r="N79" i="46" s="1"/>
  <c r="O79" i="46" a="1"/>
  <c r="O79" i="46" s="1"/>
  <c r="P79" i="46" a="1"/>
  <c r="P79" i="46" s="1"/>
  <c r="F80" i="46" a="1"/>
  <c r="F80" i="46" s="1"/>
  <c r="G80" i="46" a="1"/>
  <c r="G80" i="46"/>
  <c r="H80" i="46" a="1"/>
  <c r="H80" i="46" s="1"/>
  <c r="I80" i="46" a="1"/>
  <c r="I80" i="46" s="1"/>
  <c r="J80" i="46" a="1"/>
  <c r="J80" i="46" s="1"/>
  <c r="K80" i="46" a="1"/>
  <c r="K80" i="46" s="1"/>
  <c r="L80" i="46" a="1"/>
  <c r="L80" i="46" s="1"/>
  <c r="M80" i="46" a="1"/>
  <c r="M80" i="46" s="1"/>
  <c r="N80" i="46" a="1"/>
  <c r="N80" i="46" s="1"/>
  <c r="O80" i="46" a="1"/>
  <c r="O80" i="46" s="1"/>
  <c r="P80" i="46" a="1"/>
  <c r="P80" i="46" s="1"/>
  <c r="F81" i="46" a="1"/>
  <c r="F81" i="46" s="1"/>
  <c r="G81" i="46" a="1"/>
  <c r="G81" i="46" s="1"/>
  <c r="H81" i="46" a="1"/>
  <c r="H81" i="46" s="1"/>
  <c r="I81" i="46" a="1"/>
  <c r="I81" i="46" s="1"/>
  <c r="J81" i="46" a="1"/>
  <c r="J81" i="46" s="1"/>
  <c r="K81" i="46" a="1"/>
  <c r="K81" i="46" s="1"/>
  <c r="L81" i="46" a="1"/>
  <c r="L81" i="46" s="1"/>
  <c r="M81" i="46" a="1"/>
  <c r="M81" i="46" s="1"/>
  <c r="N81" i="46" a="1"/>
  <c r="N81" i="46" s="1"/>
  <c r="O81" i="46" a="1"/>
  <c r="O81" i="46" s="1"/>
  <c r="P81" i="46" a="1"/>
  <c r="P81" i="46" s="1"/>
  <c r="F82" i="46" a="1"/>
  <c r="F82" i="46" s="1"/>
  <c r="G82" i="46" a="1"/>
  <c r="G82" i="46"/>
  <c r="H82" i="46" a="1"/>
  <c r="H82" i="46" s="1"/>
  <c r="I82" i="46" a="1"/>
  <c r="I82" i="46" s="1"/>
  <c r="J82" i="46" a="1"/>
  <c r="J82" i="46" s="1"/>
  <c r="K82" i="46" a="1"/>
  <c r="K82" i="46" s="1"/>
  <c r="L82" i="46" a="1"/>
  <c r="L82" i="46" s="1"/>
  <c r="M82" i="46" a="1"/>
  <c r="M82" i="46" s="1"/>
  <c r="N82" i="46" a="1"/>
  <c r="N82" i="46" s="1"/>
  <c r="O82" i="46" a="1"/>
  <c r="O82" i="46" s="1"/>
  <c r="P82" i="46" a="1"/>
  <c r="P82" i="46" s="1"/>
  <c r="F83" i="46" a="1"/>
  <c r="F83" i="46" s="1"/>
  <c r="G83" i="46" a="1"/>
  <c r="G83" i="46" s="1"/>
  <c r="H83" i="46" a="1"/>
  <c r="H83" i="46" s="1"/>
  <c r="I83" i="46" a="1"/>
  <c r="I83" i="46" s="1"/>
  <c r="J83" i="46" a="1"/>
  <c r="J83" i="46" s="1"/>
  <c r="K83" i="46" a="1"/>
  <c r="K83" i="46" s="1"/>
  <c r="L83" i="46" a="1"/>
  <c r="L83" i="46" s="1"/>
  <c r="M83" i="46" a="1"/>
  <c r="M83" i="46" s="1"/>
  <c r="N83" i="46" a="1"/>
  <c r="N83" i="46" s="1"/>
  <c r="O83" i="46" a="1"/>
  <c r="O83" i="46" s="1"/>
  <c r="P83" i="46" a="1"/>
  <c r="P83" i="46" s="1"/>
  <c r="F84" i="46" a="1"/>
  <c r="F84" i="46" s="1"/>
  <c r="G84" i="46" a="1"/>
  <c r="G84" i="46" s="1"/>
  <c r="H84" i="46" a="1"/>
  <c r="H84" i="46"/>
  <c r="I84" i="46" a="1"/>
  <c r="I84" i="46" s="1"/>
  <c r="J84" i="46" a="1"/>
  <c r="J84" i="46" s="1"/>
  <c r="K84" i="46" a="1"/>
  <c r="K84" i="46" s="1"/>
  <c r="L84" i="46" a="1"/>
  <c r="L84" i="46" s="1"/>
  <c r="M84" i="46" a="1"/>
  <c r="M84" i="46" s="1"/>
  <c r="N84" i="46" a="1"/>
  <c r="N84" i="46" s="1"/>
  <c r="O84" i="46" a="1"/>
  <c r="O84" i="46" s="1"/>
  <c r="P84" i="46" a="1"/>
  <c r="P84" i="46" s="1"/>
  <c r="F85" i="46" a="1"/>
  <c r="F85" i="46" s="1"/>
  <c r="G85" i="46" a="1"/>
  <c r="G85" i="46" s="1"/>
  <c r="H85" i="46" a="1"/>
  <c r="H85" i="46" s="1"/>
  <c r="I85" i="46" a="1"/>
  <c r="I85" i="46" s="1"/>
  <c r="J85" i="46" a="1"/>
  <c r="J85" i="46" s="1"/>
  <c r="K85" i="46" a="1"/>
  <c r="K85" i="46" s="1"/>
  <c r="L85" i="46" a="1"/>
  <c r="L85" i="46" s="1"/>
  <c r="M85" i="46" a="1"/>
  <c r="M85" i="46" s="1"/>
  <c r="N85" i="46" a="1"/>
  <c r="N85" i="46" s="1"/>
  <c r="O85" i="46" a="1"/>
  <c r="O85" i="46" s="1"/>
  <c r="P85" i="46" a="1"/>
  <c r="P85" i="46" s="1"/>
  <c r="F86" i="46" a="1"/>
  <c r="F86" i="46" s="1"/>
  <c r="G86" i="46" a="1"/>
  <c r="G86" i="46" s="1"/>
  <c r="H86" i="46" a="1"/>
  <c r="H86" i="46" s="1"/>
  <c r="I86" i="46" a="1"/>
  <c r="I86" i="46"/>
  <c r="J86" i="46" a="1"/>
  <c r="J86" i="46" s="1"/>
  <c r="K86" i="46" a="1"/>
  <c r="K86" i="46" s="1"/>
  <c r="L86" i="46" a="1"/>
  <c r="L86" i="46" s="1"/>
  <c r="M86" i="46" a="1"/>
  <c r="M86" i="46" s="1"/>
  <c r="N86" i="46" a="1"/>
  <c r="N86" i="46" s="1"/>
  <c r="O86" i="46" a="1"/>
  <c r="O86" i="46" s="1"/>
  <c r="P86" i="46" a="1"/>
  <c r="P86" i="46" s="1"/>
  <c r="F87" i="46" a="1"/>
  <c r="F87" i="46" s="1"/>
  <c r="G87" i="46" a="1"/>
  <c r="G87" i="46" s="1"/>
  <c r="H87" i="46" a="1"/>
  <c r="H87" i="46" s="1"/>
  <c r="I87" i="46" a="1"/>
  <c r="I87" i="46" s="1"/>
  <c r="J87" i="46" a="1"/>
  <c r="J87" i="46" s="1"/>
  <c r="K87" i="46" a="1"/>
  <c r="K87" i="46" s="1"/>
  <c r="L87" i="46" a="1"/>
  <c r="L87" i="46" s="1"/>
  <c r="M87" i="46" a="1"/>
  <c r="M87" i="46" s="1"/>
  <c r="N87" i="46" a="1"/>
  <c r="N87" i="46" s="1"/>
  <c r="O87" i="46" a="1"/>
  <c r="O87" i="46" s="1"/>
  <c r="P87" i="46" a="1"/>
  <c r="P87" i="46" s="1"/>
  <c r="F88" i="46" a="1"/>
  <c r="F88" i="46" s="1"/>
  <c r="G88" i="46" a="1"/>
  <c r="G88" i="46" s="1"/>
  <c r="H88" i="46" a="1"/>
  <c r="H88" i="46" s="1"/>
  <c r="I88" i="46" a="1"/>
  <c r="I88" i="46" s="1"/>
  <c r="J88" i="46" a="1"/>
  <c r="J88" i="46" s="1"/>
  <c r="K88" i="46" a="1"/>
  <c r="K88" i="46" s="1"/>
  <c r="L88" i="46" a="1"/>
  <c r="L88" i="46"/>
  <c r="M88" i="46" a="1"/>
  <c r="M88" i="46" s="1"/>
  <c r="N88" i="46" a="1"/>
  <c r="N88" i="46" s="1"/>
  <c r="O88" i="46" a="1"/>
  <c r="O88" i="46" s="1"/>
  <c r="P88" i="46" a="1"/>
  <c r="P88" i="46" s="1"/>
  <c r="F89" i="46" a="1"/>
  <c r="F89" i="46" s="1"/>
  <c r="G89" i="46" a="1"/>
  <c r="G89" i="46" s="1"/>
  <c r="H89" i="46" a="1"/>
  <c r="H89" i="46" s="1"/>
  <c r="I89" i="46" a="1"/>
  <c r="I89" i="46" s="1"/>
  <c r="J89" i="46" a="1"/>
  <c r="J89" i="46" s="1"/>
  <c r="K89" i="46" a="1"/>
  <c r="K89" i="46" s="1"/>
  <c r="L89" i="46" a="1"/>
  <c r="L89" i="46" s="1"/>
  <c r="M89" i="46" a="1"/>
  <c r="M89" i="46" s="1"/>
  <c r="N89" i="46" a="1"/>
  <c r="N89" i="46" s="1"/>
  <c r="O89" i="46" a="1"/>
  <c r="O89" i="46" s="1"/>
  <c r="P89" i="46" a="1"/>
  <c r="P89" i="46" s="1"/>
  <c r="F90" i="46" a="1"/>
  <c r="F90" i="46" s="1"/>
  <c r="G90" i="46" a="1"/>
  <c r="G90" i="46" s="1"/>
  <c r="H90" i="46" a="1"/>
  <c r="H90" i="46" s="1"/>
  <c r="I90" i="46" a="1"/>
  <c r="I90" i="46" s="1"/>
  <c r="J90" i="46" a="1"/>
  <c r="J90" i="46" s="1"/>
  <c r="K90" i="46" a="1"/>
  <c r="K90" i="46"/>
  <c r="L90" i="46" a="1"/>
  <c r="L90" i="46" s="1"/>
  <c r="M90" i="46" a="1"/>
  <c r="M90" i="46" s="1"/>
  <c r="N90" i="46" a="1"/>
  <c r="N90" i="46" s="1"/>
  <c r="O90" i="46" a="1"/>
  <c r="O90" i="46" s="1"/>
  <c r="P90" i="46" a="1"/>
  <c r="P90" i="46" s="1"/>
  <c r="F91" i="46" a="1"/>
  <c r="F91" i="46" s="1"/>
  <c r="G91" i="46" a="1"/>
  <c r="G91" i="46" s="1"/>
  <c r="H91" i="46" a="1"/>
  <c r="H91" i="46" s="1"/>
  <c r="I91" i="46" a="1"/>
  <c r="I91" i="46" s="1"/>
  <c r="J91" i="46" a="1"/>
  <c r="J91" i="46" s="1"/>
  <c r="K91" i="46" a="1"/>
  <c r="K91" i="46" s="1"/>
  <c r="L91" i="46" a="1"/>
  <c r="L91" i="46" s="1"/>
  <c r="M91" i="46" a="1"/>
  <c r="M91" i="46" s="1"/>
  <c r="N91" i="46" a="1"/>
  <c r="N91" i="46" s="1"/>
  <c r="O91" i="46" a="1"/>
  <c r="O91" i="46" s="1"/>
  <c r="P91" i="46" a="1"/>
  <c r="P91" i="46" s="1"/>
  <c r="F92" i="46" a="1"/>
  <c r="F92" i="46" s="1"/>
  <c r="G92" i="46" a="1"/>
  <c r="G92" i="46" s="1"/>
  <c r="H92" i="46" a="1"/>
  <c r="H92" i="46" s="1"/>
  <c r="I92" i="46" a="1"/>
  <c r="I92" i="46" s="1"/>
  <c r="J92" i="46" a="1"/>
  <c r="J92" i="46" s="1"/>
  <c r="K92" i="46" a="1"/>
  <c r="K92" i="46" s="1"/>
  <c r="L92" i="46" a="1"/>
  <c r="L92" i="46"/>
  <c r="M92" i="46" a="1"/>
  <c r="M92" i="46" s="1"/>
  <c r="N92" i="46" a="1"/>
  <c r="N92" i="46" s="1"/>
  <c r="O92" i="46" a="1"/>
  <c r="O92" i="46" s="1"/>
  <c r="P92" i="46" a="1"/>
  <c r="P92" i="46" s="1"/>
  <c r="F93" i="46" a="1"/>
  <c r="F93" i="46" s="1"/>
  <c r="G93" i="46" a="1"/>
  <c r="G93" i="46" s="1"/>
  <c r="H93" i="46" a="1"/>
  <c r="H93" i="46" s="1"/>
  <c r="I93" i="46" a="1"/>
  <c r="I93" i="46" s="1"/>
  <c r="J93" i="46" a="1"/>
  <c r="J93" i="46" s="1"/>
  <c r="K93" i="46" a="1"/>
  <c r="K93" i="46"/>
  <c r="L93" i="46" a="1"/>
  <c r="L93" i="46" s="1"/>
  <c r="M93" i="46" a="1"/>
  <c r="M93" i="46" s="1"/>
  <c r="N93" i="46" a="1"/>
  <c r="N93" i="46" s="1"/>
  <c r="O93" i="46" a="1"/>
  <c r="O93" i="46" s="1"/>
  <c r="P93" i="46" a="1"/>
  <c r="P93" i="46" s="1"/>
  <c r="F94" i="46" a="1"/>
  <c r="F94" i="46" s="1"/>
  <c r="G94" i="46" a="1"/>
  <c r="G94" i="46" s="1"/>
  <c r="H94" i="46" a="1"/>
  <c r="H94" i="46" s="1"/>
  <c r="I94" i="46" a="1"/>
  <c r="I94" i="46" s="1"/>
  <c r="J94" i="46" a="1"/>
  <c r="J94" i="46" s="1"/>
  <c r="K94" i="46" a="1"/>
  <c r="K94" i="46" s="1"/>
  <c r="L94" i="46" a="1"/>
  <c r="L94" i="46" s="1"/>
  <c r="M94" i="46" a="1"/>
  <c r="M94" i="46" s="1"/>
  <c r="N94" i="46" a="1"/>
  <c r="N94" i="46" s="1"/>
  <c r="O94" i="46" a="1"/>
  <c r="O94" i="46"/>
  <c r="P94" i="46" a="1"/>
  <c r="P94" i="46" s="1"/>
  <c r="F95" i="46" a="1"/>
  <c r="F95" i="46" s="1"/>
  <c r="G95" i="46" a="1"/>
  <c r="G95" i="46" s="1"/>
  <c r="H95" i="46" a="1"/>
  <c r="H95" i="46" s="1"/>
  <c r="I95" i="46" a="1"/>
  <c r="I95" i="46" s="1"/>
  <c r="J95" i="46" a="1"/>
  <c r="J95" i="46" s="1"/>
  <c r="K95" i="46" a="1"/>
  <c r="K95" i="46" s="1"/>
  <c r="L95" i="46" a="1"/>
  <c r="L95" i="46" s="1"/>
  <c r="M95" i="46" a="1"/>
  <c r="M95" i="46" s="1"/>
  <c r="N95" i="46" a="1"/>
  <c r="N95" i="46" s="1"/>
  <c r="O95" i="46" a="1"/>
  <c r="O95" i="46" s="1"/>
  <c r="P95" i="46" a="1"/>
  <c r="P95" i="46" s="1"/>
  <c r="G36" i="40" a="1"/>
  <c r="G36" i="40" s="1"/>
  <c r="F62" i="40" a="1"/>
  <c r="F62" i="40" s="1"/>
  <c r="G62" i="40" a="1"/>
  <c r="G62" i="40" s="1"/>
  <c r="H62" i="40" a="1"/>
  <c r="H62" i="40" s="1"/>
  <c r="I62" i="40" a="1"/>
  <c r="I62" i="40" s="1"/>
  <c r="J62" i="40" a="1"/>
  <c r="J62" i="40" s="1"/>
  <c r="K62" i="40" a="1"/>
  <c r="K62" i="40" s="1"/>
  <c r="L62" i="40" a="1"/>
  <c r="L62" i="40" s="1"/>
  <c r="M62" i="40" a="1"/>
  <c r="M62" i="40" s="1"/>
  <c r="N62" i="40" a="1"/>
  <c r="N62" i="40" s="1"/>
  <c r="O62" i="40" a="1"/>
  <c r="O62" i="40" s="1"/>
  <c r="P62" i="40" a="1"/>
  <c r="P62" i="40" s="1"/>
  <c r="P26" i="43" a="1"/>
  <c r="P26" i="43" s="1"/>
  <c r="P29" i="43" a="1"/>
  <c r="P29" i="43" s="1"/>
  <c r="F73" i="47" a="1"/>
  <c r="F73" i="47" s="1"/>
  <c r="G73" i="47" a="1"/>
  <c r="G73" i="47" s="1"/>
  <c r="H73" i="47" a="1"/>
  <c r="H73" i="47" s="1"/>
  <c r="I73" i="47" a="1"/>
  <c r="I73" i="47" s="1"/>
  <c r="J73" i="47" a="1"/>
  <c r="J73" i="47" s="1"/>
  <c r="K73" i="47" a="1"/>
  <c r="K73" i="47" s="1"/>
  <c r="L73" i="47" a="1"/>
  <c r="L73" i="47" s="1"/>
  <c r="M73" i="47" a="1"/>
  <c r="M73" i="47" s="1"/>
  <c r="N73" i="47" a="1"/>
  <c r="N73" i="47" s="1"/>
  <c r="O73" i="47" a="1"/>
  <c r="O73" i="47" s="1"/>
  <c r="P73" i="47" a="1"/>
  <c r="P73" i="47" s="1"/>
  <c r="F29" i="43" a="1"/>
  <c r="F29" i="43" s="1"/>
  <c r="G29" i="43" a="1"/>
  <c r="G29" i="43" s="1"/>
  <c r="H29" i="43" a="1"/>
  <c r="H29" i="43" s="1"/>
  <c r="I29" i="43" a="1"/>
  <c r="I29" i="43" s="1"/>
  <c r="J29" i="43" a="1"/>
  <c r="J29" i="43" s="1"/>
  <c r="K29" i="43" a="1"/>
  <c r="K29" i="43" s="1"/>
  <c r="L29" i="43" a="1"/>
  <c r="L29" i="43" s="1"/>
  <c r="M29" i="43" a="1"/>
  <c r="M29" i="43" s="1"/>
  <c r="N29" i="43" a="1"/>
  <c r="N29" i="43" s="1"/>
  <c r="O29" i="43" a="1"/>
  <c r="O29" i="43" s="1"/>
  <c r="F27" i="44" a="1"/>
  <c r="F27" i="44" s="1"/>
  <c r="G27" i="44" a="1"/>
  <c r="G27" i="44" s="1"/>
  <c r="H27" i="44" a="1"/>
  <c r="H27" i="44" s="1"/>
  <c r="I27" i="44" a="1"/>
  <c r="I27" i="44" s="1"/>
  <c r="J27" i="44" a="1"/>
  <c r="J27" i="44" s="1"/>
  <c r="K27" i="44" a="1"/>
  <c r="K27" i="44" s="1"/>
  <c r="L27" i="44" a="1"/>
  <c r="L27" i="44" s="1"/>
  <c r="M27" i="44" a="1"/>
  <c r="M27" i="44" s="1"/>
  <c r="N27" i="44" a="1"/>
  <c r="N27" i="44" s="1"/>
  <c r="O27" i="44" a="1"/>
  <c r="O27" i="44" s="1"/>
  <c r="P27" i="44" a="1"/>
  <c r="P27" i="44" s="1"/>
  <c r="F54" i="45" a="1"/>
  <c r="F54" i="45" s="1"/>
  <c r="G54" i="45" a="1"/>
  <c r="G54" i="45" s="1"/>
  <c r="H54" i="45" a="1"/>
  <c r="H54" i="45" s="1"/>
  <c r="I54" i="45" a="1"/>
  <c r="I54" i="45" s="1"/>
  <c r="J54" i="45" a="1"/>
  <c r="J54" i="45" s="1"/>
  <c r="K54" i="45" a="1"/>
  <c r="K54" i="45" s="1"/>
  <c r="L54" i="45" a="1"/>
  <c r="L54" i="45" s="1"/>
  <c r="M54" i="45" a="1"/>
  <c r="M54" i="45" s="1"/>
  <c r="N54" i="45" a="1"/>
  <c r="N54" i="45" s="1"/>
  <c r="O54" i="45" a="1"/>
  <c r="O54" i="45" s="1"/>
  <c r="P54" i="45" a="1"/>
  <c r="P54" i="45" s="1"/>
  <c r="F49" i="48" a="1"/>
  <c r="F49" i="48" s="1"/>
  <c r="G49" i="48" a="1"/>
  <c r="G49" i="48" s="1"/>
  <c r="H49" i="48" a="1"/>
  <c r="H49" i="48" s="1"/>
  <c r="I49" i="48" a="1"/>
  <c r="I49" i="48" s="1"/>
  <c r="J49" i="48" a="1"/>
  <c r="J49" i="48" s="1"/>
  <c r="K49" i="48" a="1"/>
  <c r="K49" i="48" s="1"/>
  <c r="L49" i="48" a="1"/>
  <c r="L49" i="48" s="1"/>
  <c r="M49" i="48" a="1"/>
  <c r="M49" i="48" s="1"/>
  <c r="N49" i="48" a="1"/>
  <c r="N49" i="48" s="1"/>
  <c r="O49" i="48" a="1"/>
  <c r="O49" i="48" s="1"/>
  <c r="P49" i="48" a="1"/>
  <c r="P49" i="48" s="1"/>
  <c r="F62" i="41" a="1"/>
  <c r="F62" i="41" s="1"/>
  <c r="G62" i="41" a="1"/>
  <c r="G62" i="41" s="1"/>
  <c r="H62" i="41" a="1"/>
  <c r="H62" i="41" s="1"/>
  <c r="I62" i="41" a="1"/>
  <c r="I62" i="41" s="1"/>
  <c r="J62" i="41" a="1"/>
  <c r="J62" i="41" s="1"/>
  <c r="K62" i="41" a="1"/>
  <c r="K62" i="41" s="1"/>
  <c r="L62" i="41" a="1"/>
  <c r="L62" i="41" s="1"/>
  <c r="M62" i="41" a="1"/>
  <c r="M62" i="41" s="1"/>
  <c r="N62" i="41" a="1"/>
  <c r="N62" i="41" s="1"/>
  <c r="O62" i="41" a="1"/>
  <c r="O62" i="41" s="1"/>
  <c r="P62" i="41" a="1"/>
  <c r="P62" i="41" s="1"/>
  <c r="F42" i="40" a="1"/>
  <c r="F42" i="40" s="1"/>
  <c r="F53" i="40" a="1"/>
  <c r="F53" i="40" s="1"/>
  <c r="G42" i="40" a="1"/>
  <c r="G42" i="40" s="1"/>
  <c r="G53" i="40" a="1"/>
  <c r="G53" i="40" s="1"/>
  <c r="H42" i="40" a="1"/>
  <c r="H42" i="40" s="1"/>
  <c r="H53" i="40" a="1"/>
  <c r="H53" i="40" s="1"/>
  <c r="I42" i="40" a="1"/>
  <c r="I42" i="40" s="1"/>
  <c r="I53" i="40" a="1"/>
  <c r="I53" i="40" s="1"/>
  <c r="J42" i="40" a="1"/>
  <c r="J42" i="40" s="1"/>
  <c r="J53" i="40" a="1"/>
  <c r="J53" i="40" s="1"/>
  <c r="K42" i="40" a="1"/>
  <c r="K42" i="40" s="1"/>
  <c r="K53" i="40" a="1"/>
  <c r="K53" i="40" s="1"/>
  <c r="L42" i="40" a="1"/>
  <c r="L42" i="40" s="1"/>
  <c r="L53" i="40" a="1"/>
  <c r="L53" i="40" s="1"/>
  <c r="M42" i="40" a="1"/>
  <c r="M42" i="40" s="1"/>
  <c r="M53" i="40" a="1"/>
  <c r="M53" i="40" s="1"/>
  <c r="N42" i="40" a="1"/>
  <c r="N42" i="40" s="1"/>
  <c r="N53" i="40" a="1"/>
  <c r="N53" i="40" s="1"/>
  <c r="O42" i="40" a="1"/>
  <c r="O42" i="40" s="1"/>
  <c r="O53" i="40" a="1"/>
  <c r="O53" i="40" s="1"/>
  <c r="P42" i="40" a="1"/>
  <c r="P42" i="40" s="1"/>
  <c r="P53" i="40" a="1"/>
  <c r="P53" i="40" s="1"/>
  <c r="Q16" i="46" l="1"/>
  <c r="Q47" i="46"/>
  <c r="Q17" i="46"/>
  <c r="S48" i="46"/>
  <c r="Q41" i="46"/>
  <c r="S88" i="46"/>
  <c r="S83" i="46"/>
  <c r="Q18" i="46"/>
  <c r="Q74" i="46"/>
  <c r="S47" i="46"/>
  <c r="S12" i="46"/>
  <c r="Q7" i="46"/>
  <c r="S74" i="46"/>
  <c r="S75" i="46"/>
  <c r="Q75" i="46"/>
  <c r="Q95" i="46"/>
  <c r="Q73" i="46"/>
  <c r="S43" i="46"/>
  <c r="Q19" i="46"/>
  <c r="S85" i="46"/>
  <c r="Q36" i="46"/>
  <c r="S36" i="46"/>
  <c r="Q28" i="46"/>
  <c r="S28" i="46"/>
  <c r="Q90" i="46"/>
  <c r="Q87" i="46"/>
  <c r="S87" i="46"/>
  <c r="Q51" i="46"/>
  <c r="S51" i="46"/>
  <c r="S92" i="46"/>
  <c r="Q92" i="46"/>
  <c r="Q80" i="46"/>
  <c r="S64" i="46"/>
  <c r="Q39" i="46"/>
  <c r="S39" i="46"/>
  <c r="S68" i="46"/>
  <c r="Q53" i="46"/>
  <c r="S53" i="46"/>
  <c r="Q91" i="46"/>
  <c r="Q89" i="46"/>
  <c r="Q86" i="46"/>
  <c r="Q79" i="46"/>
  <c r="Q77" i="46"/>
  <c r="S77" i="46"/>
  <c r="Q94" i="46"/>
  <c r="S94" i="46"/>
  <c r="S84" i="46"/>
  <c r="Q82" i="46"/>
  <c r="S82" i="46"/>
  <c r="Q85" i="46"/>
  <c r="Q49" i="46"/>
  <c r="S49" i="46"/>
  <c r="Q93" i="46"/>
  <c r="Q81" i="46"/>
  <c r="S81" i="46"/>
  <c r="S40" i="46"/>
  <c r="Q40" i="46"/>
  <c r="R40" i="46" s="1"/>
  <c r="Q84" i="46"/>
  <c r="Q63" i="46"/>
  <c r="S63" i="46"/>
  <c r="Q57" i="46"/>
  <c r="S57" i="46"/>
  <c r="S5" i="46"/>
  <c r="S31" i="46"/>
  <c r="S17" i="46"/>
  <c r="Q83" i="46"/>
  <c r="Q66" i="46"/>
  <c r="Q78" i="46"/>
  <c r="Q60" i="46"/>
  <c r="S60" i="46"/>
  <c r="Q56" i="46"/>
  <c r="S56" i="46"/>
  <c r="Q25" i="46"/>
  <c r="S25" i="46"/>
  <c r="Q69" i="46"/>
  <c r="Q65" i="46"/>
  <c r="S65" i="46"/>
  <c r="S29" i="46"/>
  <c r="Q29" i="46"/>
  <c r="S90" i="46"/>
  <c r="S78" i="46"/>
  <c r="S73" i="46"/>
  <c r="Q88" i="46"/>
  <c r="Q71" i="46"/>
  <c r="S71" i="46"/>
  <c r="Q62" i="46"/>
  <c r="S62" i="46"/>
  <c r="Q59" i="46"/>
  <c r="S59" i="46"/>
  <c r="Q55" i="46"/>
  <c r="S55" i="46"/>
  <c r="Q45" i="46"/>
  <c r="S45" i="46"/>
  <c r="S80" i="46"/>
  <c r="Q37" i="46"/>
  <c r="S37" i="46"/>
  <c r="Q13" i="46"/>
  <c r="S13" i="46"/>
  <c r="S95" i="46"/>
  <c r="S93" i="46"/>
  <c r="S91" i="46"/>
  <c r="S89" i="46"/>
  <c r="S79" i="46"/>
  <c r="Q68" i="46"/>
  <c r="S41" i="46"/>
  <c r="Q27" i="46"/>
  <c r="S27" i="46"/>
  <c r="Q26" i="46"/>
  <c r="S26" i="46"/>
  <c r="Q76" i="46"/>
  <c r="S76" i="46"/>
  <c r="Q61" i="46"/>
  <c r="S61" i="46"/>
  <c r="S58" i="46"/>
  <c r="Q58" i="46"/>
  <c r="Q5" i="46"/>
  <c r="Q34" i="46"/>
  <c r="S34" i="46"/>
  <c r="Q31" i="46"/>
  <c r="Q30" i="46"/>
  <c r="Q70" i="46"/>
  <c r="Q67" i="46"/>
  <c r="S67" i="46"/>
  <c r="Q64" i="46"/>
  <c r="Q52" i="46"/>
  <c r="S52" i="46"/>
  <c r="Q72" i="46"/>
  <c r="S72" i="46"/>
  <c r="S66" i="46"/>
  <c r="Q54" i="46"/>
  <c r="S54" i="46"/>
  <c r="Q50" i="46"/>
  <c r="S50" i="46"/>
  <c r="Q42" i="46"/>
  <c r="Q38" i="46"/>
  <c r="S38" i="46"/>
  <c r="S86" i="46"/>
  <c r="Q48" i="46"/>
  <c r="R48" i="46" s="1"/>
  <c r="Q15" i="46"/>
  <c r="S15" i="46"/>
  <c r="Q14" i="46"/>
  <c r="S14" i="46"/>
  <c r="Q6" i="46"/>
  <c r="Q44" i="46"/>
  <c r="S44" i="46"/>
  <c r="Q24" i="46"/>
  <c r="S19" i="46"/>
  <c r="Q10" i="46"/>
  <c r="S10" i="46"/>
  <c r="Q8" i="46"/>
  <c r="S8" i="46"/>
  <c r="Q22" i="46"/>
  <c r="S22" i="46"/>
  <c r="Q20" i="46"/>
  <c r="S20" i="46"/>
  <c r="Q32" i="46"/>
  <c r="S32" i="46"/>
  <c r="S6" i="46"/>
  <c r="Q11" i="46"/>
  <c r="S11" i="46"/>
  <c r="S70" i="46"/>
  <c r="Q43" i="46"/>
  <c r="S18" i="46"/>
  <c r="S16" i="46"/>
  <c r="Q9" i="46"/>
  <c r="Q46" i="46"/>
  <c r="S46" i="46"/>
  <c r="S24" i="46"/>
  <c r="Q23" i="46"/>
  <c r="S23" i="46"/>
  <c r="S69" i="46"/>
  <c r="S30" i="46"/>
  <c r="Q21" i="46"/>
  <c r="Q35" i="46"/>
  <c r="S35" i="46"/>
  <c r="Q12" i="46"/>
  <c r="S7" i="46"/>
  <c r="S42" i="46"/>
  <c r="Q33" i="46"/>
  <c r="S33" i="46"/>
  <c r="S21" i="46"/>
  <c r="S9" i="46"/>
  <c r="Q62" i="41"/>
  <c r="Q62" i="40"/>
  <c r="S62" i="40"/>
  <c r="Q54" i="45"/>
  <c r="Q53" i="40"/>
  <c r="Q29" i="43"/>
  <c r="S29" i="43"/>
  <c r="S73" i="47"/>
  <c r="Q73" i="47"/>
  <c r="S27" i="44"/>
  <c r="Q27" i="44"/>
  <c r="S54" i="45"/>
  <c r="Q49" i="48"/>
  <c r="S49" i="48"/>
  <c r="S62" i="41"/>
  <c r="Q42" i="40"/>
  <c r="S42" i="40"/>
  <c r="S53" i="40"/>
  <c r="F26" i="43" a="1"/>
  <c r="F26" i="43" s="1"/>
  <c r="G26" i="43" a="1"/>
  <c r="G26" i="43" s="1"/>
  <c r="H26" i="43" a="1"/>
  <c r="H26" i="43" s="1"/>
  <c r="I26" i="43" a="1"/>
  <c r="I26" i="43" s="1"/>
  <c r="J26" i="43" a="1"/>
  <c r="J26" i="43" s="1"/>
  <c r="K26" i="43" a="1"/>
  <c r="K26" i="43" s="1"/>
  <c r="L26" i="43" a="1"/>
  <c r="L26" i="43" s="1"/>
  <c r="M26" i="43" a="1"/>
  <c r="M26" i="43" s="1"/>
  <c r="N26" i="43" a="1"/>
  <c r="N26" i="43" s="1"/>
  <c r="O26" i="43" a="1"/>
  <c r="O26" i="43" s="1"/>
  <c r="F24" i="44" a="1"/>
  <c r="F24" i="44" s="1"/>
  <c r="G24" i="44" a="1"/>
  <c r="G24" i="44" s="1"/>
  <c r="H24" i="44" a="1"/>
  <c r="H24" i="44" s="1"/>
  <c r="I24" i="44" a="1"/>
  <c r="I24" i="44" s="1"/>
  <c r="J24" i="44" a="1"/>
  <c r="J24" i="44" s="1"/>
  <c r="K24" i="44" a="1"/>
  <c r="K24" i="44" s="1"/>
  <c r="L24" i="44" a="1"/>
  <c r="L24" i="44" s="1"/>
  <c r="M24" i="44" a="1"/>
  <c r="M24" i="44" s="1"/>
  <c r="N24" i="44" a="1"/>
  <c r="N24" i="44" s="1"/>
  <c r="O24" i="44" a="1"/>
  <c r="O24" i="44" s="1"/>
  <c r="P24" i="44" a="1"/>
  <c r="P24" i="44" s="1"/>
  <c r="F47" i="48" a="1"/>
  <c r="F47" i="48" s="1"/>
  <c r="G47" i="48" a="1"/>
  <c r="G47" i="48" s="1"/>
  <c r="H47" i="48" a="1"/>
  <c r="H47" i="48" s="1"/>
  <c r="I47" i="48" a="1"/>
  <c r="I47" i="48" s="1"/>
  <c r="J47" i="48" a="1"/>
  <c r="J47" i="48" s="1"/>
  <c r="K47" i="48" a="1"/>
  <c r="K47" i="48" s="1"/>
  <c r="L47" i="48" a="1"/>
  <c r="L47" i="48" s="1"/>
  <c r="M47" i="48" a="1"/>
  <c r="M47" i="48" s="1"/>
  <c r="N47" i="48" a="1"/>
  <c r="N47" i="48" s="1"/>
  <c r="O47" i="48" a="1"/>
  <c r="O47" i="48" s="1"/>
  <c r="P47" i="48" a="1"/>
  <c r="P47" i="48" s="1"/>
  <c r="F12" i="43" a="1"/>
  <c r="F12" i="43" s="1"/>
  <c r="G12" i="43" a="1"/>
  <c r="G12" i="43" s="1"/>
  <c r="H12" i="43" a="1"/>
  <c r="H12" i="43" s="1"/>
  <c r="I12" i="43" a="1"/>
  <c r="I12" i="43" s="1"/>
  <c r="J12" i="43" a="1"/>
  <c r="J12" i="43" s="1"/>
  <c r="K12" i="43" a="1"/>
  <c r="K12" i="43" s="1"/>
  <c r="L12" i="43" a="1"/>
  <c r="L12" i="43" s="1"/>
  <c r="M12" i="43" a="1"/>
  <c r="M12" i="43" s="1"/>
  <c r="N12" i="43" a="1"/>
  <c r="N12" i="43" s="1"/>
  <c r="O12" i="43" a="1"/>
  <c r="O12" i="43" s="1"/>
  <c r="P12" i="43" a="1"/>
  <c r="P12" i="43" s="1"/>
  <c r="F30" i="45" a="1"/>
  <c r="F30" i="45" s="1"/>
  <c r="G30" i="45" a="1"/>
  <c r="G30" i="45" s="1"/>
  <c r="H30" i="45" a="1"/>
  <c r="H30" i="45" s="1"/>
  <c r="I30" i="45" a="1"/>
  <c r="I30" i="45" s="1"/>
  <c r="J30" i="45" a="1"/>
  <c r="J30" i="45" s="1"/>
  <c r="K30" i="45" a="1"/>
  <c r="K30" i="45" s="1"/>
  <c r="L30" i="45" a="1"/>
  <c r="L30" i="45" s="1"/>
  <c r="M30" i="45" a="1"/>
  <c r="M30" i="45" s="1"/>
  <c r="N30" i="45" a="1"/>
  <c r="N30" i="45" s="1"/>
  <c r="O30" i="45" a="1"/>
  <c r="O30" i="45" s="1"/>
  <c r="P30" i="45" a="1"/>
  <c r="P30" i="45" s="1"/>
  <c r="A1" i="46"/>
  <c r="A1" i="47"/>
  <c r="A1" i="43"/>
  <c r="A1" i="44"/>
  <c r="A1" i="45"/>
  <c r="A1" i="48"/>
  <c r="A1" i="41"/>
  <c r="A1" i="40"/>
  <c r="F50" i="45" a="1"/>
  <c r="F50" i="45" s="1"/>
  <c r="G50" i="45" a="1"/>
  <c r="G50" i="45" s="1"/>
  <c r="H50" i="45" a="1"/>
  <c r="H50" i="45" s="1"/>
  <c r="I50" i="45" a="1"/>
  <c r="I50" i="45" s="1"/>
  <c r="J50" i="45" a="1"/>
  <c r="J50" i="45" s="1"/>
  <c r="K50" i="45" a="1"/>
  <c r="K50" i="45" s="1"/>
  <c r="L50" i="45" a="1"/>
  <c r="L50" i="45" s="1"/>
  <c r="M50" i="45" a="1"/>
  <c r="M50" i="45" s="1"/>
  <c r="N50" i="45" a="1"/>
  <c r="N50" i="45" s="1"/>
  <c r="O50" i="45" a="1"/>
  <c r="O50" i="45" s="1"/>
  <c r="P50" i="45" a="1"/>
  <c r="P50" i="45" s="1"/>
  <c r="F48" i="48" a="1"/>
  <c r="F48" i="48" s="1"/>
  <c r="G48" i="48" a="1"/>
  <c r="G48" i="48" s="1"/>
  <c r="H48" i="48" a="1"/>
  <c r="H48" i="48" s="1"/>
  <c r="I48" i="48" a="1"/>
  <c r="I48" i="48" s="1"/>
  <c r="J48" i="48" a="1"/>
  <c r="J48" i="48" s="1"/>
  <c r="K48" i="48" a="1"/>
  <c r="K48" i="48" s="1"/>
  <c r="L48" i="48" a="1"/>
  <c r="L48" i="48" s="1"/>
  <c r="M48" i="48" a="1"/>
  <c r="M48" i="48" s="1"/>
  <c r="N48" i="48" a="1"/>
  <c r="N48" i="48" s="1"/>
  <c r="O48" i="48" a="1"/>
  <c r="O48" i="48" s="1"/>
  <c r="P48" i="48" a="1"/>
  <c r="P48" i="48" s="1"/>
  <c r="F55" i="41" a="1"/>
  <c r="F55" i="41" s="1"/>
  <c r="G55" i="41" a="1"/>
  <c r="G55" i="41" s="1"/>
  <c r="H55" i="41" a="1"/>
  <c r="H55" i="41" s="1"/>
  <c r="I55" i="41" a="1"/>
  <c r="I55" i="41" s="1"/>
  <c r="J55" i="41" a="1"/>
  <c r="J55" i="41" s="1"/>
  <c r="K55" i="41" a="1"/>
  <c r="K55" i="41" s="1"/>
  <c r="L55" i="41" a="1"/>
  <c r="L55" i="41" s="1"/>
  <c r="M55" i="41" a="1"/>
  <c r="M55" i="41" s="1"/>
  <c r="N55" i="41" a="1"/>
  <c r="N55" i="41" s="1"/>
  <c r="O55" i="41" a="1"/>
  <c r="O55" i="41" s="1"/>
  <c r="P55" i="41" a="1"/>
  <c r="P55" i="41" s="1"/>
  <c r="R18" i="46" l="1"/>
  <c r="R17" i="46"/>
  <c r="R19" i="46"/>
  <c r="R73" i="46"/>
  <c r="R41" i="46"/>
  <c r="R95" i="46"/>
  <c r="R67" i="46"/>
  <c r="R43" i="46"/>
  <c r="R58" i="46"/>
  <c r="R7" i="46"/>
  <c r="R37" i="46"/>
  <c r="R88" i="46"/>
  <c r="R44" i="46"/>
  <c r="R47" i="46"/>
  <c r="R16" i="46"/>
  <c r="R21" i="46"/>
  <c r="R27" i="46"/>
  <c r="R24" i="46"/>
  <c r="R54" i="46"/>
  <c r="R22" i="46"/>
  <c r="R42" i="46"/>
  <c r="R75" i="46"/>
  <c r="R14" i="46"/>
  <c r="R71" i="46"/>
  <c r="R25" i="46"/>
  <c r="R34" i="46"/>
  <c r="R68" i="46"/>
  <c r="R83" i="46"/>
  <c r="R28" i="46"/>
  <c r="R84" i="46"/>
  <c r="R76" i="46"/>
  <c r="R35" i="46"/>
  <c r="R39" i="46"/>
  <c r="R33" i="46"/>
  <c r="R32" i="46"/>
  <c r="R74" i="46"/>
  <c r="R36" i="46"/>
  <c r="R94" i="46"/>
  <c r="R64" i="46"/>
  <c r="R77" i="46"/>
  <c r="R65" i="46"/>
  <c r="R93" i="46"/>
  <c r="R86" i="46"/>
  <c r="R89" i="46"/>
  <c r="R12" i="46"/>
  <c r="R91" i="46"/>
  <c r="R85" i="46"/>
  <c r="R79" i="46"/>
  <c r="R72" i="46"/>
  <c r="R10" i="46"/>
  <c r="R15" i="46"/>
  <c r="R56" i="46"/>
  <c r="R52" i="46"/>
  <c r="R82" i="46"/>
  <c r="R23" i="46"/>
  <c r="R61" i="46"/>
  <c r="R90" i="46"/>
  <c r="R38" i="46"/>
  <c r="R55" i="46"/>
  <c r="R29" i="46"/>
  <c r="R78" i="46"/>
  <c r="R5" i="46"/>
  <c r="R49" i="46"/>
  <c r="R11" i="46"/>
  <c r="R45" i="46"/>
  <c r="R53" i="46"/>
  <c r="R70" i="46"/>
  <c r="R13" i="46"/>
  <c r="R59" i="46"/>
  <c r="R66" i="46"/>
  <c r="R8" i="46"/>
  <c r="R57" i="46"/>
  <c r="R51" i="46"/>
  <c r="R63" i="46"/>
  <c r="R87" i="46"/>
  <c r="R60" i="46"/>
  <c r="R46" i="46"/>
  <c r="R9" i="46"/>
  <c r="R20" i="46"/>
  <c r="R6" i="46"/>
  <c r="R50" i="46"/>
  <c r="R30" i="46"/>
  <c r="R26" i="46"/>
  <c r="R80" i="46"/>
  <c r="R31" i="46"/>
  <c r="R62" i="46"/>
  <c r="R69" i="46"/>
  <c r="R81" i="46"/>
  <c r="R92" i="46"/>
  <c r="R62" i="40"/>
  <c r="R54" i="45"/>
  <c r="R27" i="44"/>
  <c r="R73" i="47"/>
  <c r="R62" i="41"/>
  <c r="R53" i="40"/>
  <c r="Q26" i="43"/>
  <c r="S26" i="43"/>
  <c r="R26" i="43" s="1"/>
  <c r="R29" i="43"/>
  <c r="R49" i="48"/>
  <c r="R42" i="40"/>
  <c r="Q24" i="44"/>
  <c r="S24" i="44"/>
  <c r="Q47" i="48"/>
  <c r="S47" i="48"/>
  <c r="S12" i="43"/>
  <c r="Q12" i="43"/>
  <c r="Q30" i="45"/>
  <c r="S30" i="45"/>
  <c r="S50" i="45"/>
  <c r="Q50" i="45"/>
  <c r="Q48" i="48"/>
  <c r="S48" i="48"/>
  <c r="S55" i="41"/>
  <c r="Q55" i="41"/>
  <c r="F71" i="47" a="1"/>
  <c r="F71" i="47" s="1"/>
  <c r="G71" i="47" a="1"/>
  <c r="G71" i="47" s="1"/>
  <c r="H71" i="47" a="1"/>
  <c r="H71" i="47" s="1"/>
  <c r="I71" i="47" a="1"/>
  <c r="I71" i="47" s="1"/>
  <c r="J71" i="47" a="1"/>
  <c r="J71" i="47" s="1"/>
  <c r="K71" i="47" a="1"/>
  <c r="K71" i="47" s="1"/>
  <c r="L71" i="47" a="1"/>
  <c r="L71" i="47" s="1"/>
  <c r="M71" i="47" a="1"/>
  <c r="M71" i="47" s="1"/>
  <c r="N71" i="47" a="1"/>
  <c r="N71" i="47" s="1"/>
  <c r="O71" i="47" a="1"/>
  <c r="O71" i="47" s="1"/>
  <c r="P71" i="47" a="1"/>
  <c r="P71" i="47" s="1"/>
  <c r="F26" i="44" a="1"/>
  <c r="F26" i="44" s="1"/>
  <c r="G26" i="44" a="1"/>
  <c r="G26" i="44" s="1"/>
  <c r="H26" i="44" a="1"/>
  <c r="H26" i="44" s="1"/>
  <c r="I26" i="44" a="1"/>
  <c r="I26" i="44" s="1"/>
  <c r="J26" i="44" a="1"/>
  <c r="J26" i="44" s="1"/>
  <c r="K26" i="44" a="1"/>
  <c r="K26" i="44" s="1"/>
  <c r="L26" i="44" a="1"/>
  <c r="L26" i="44" s="1"/>
  <c r="M26" i="44" a="1"/>
  <c r="M26" i="44" s="1"/>
  <c r="N26" i="44" a="1"/>
  <c r="N26" i="44" s="1"/>
  <c r="O26" i="44" a="1"/>
  <c r="O26" i="44" s="1"/>
  <c r="P26" i="44" a="1"/>
  <c r="P26" i="44" s="1"/>
  <c r="F53" i="45" a="1"/>
  <c r="F53" i="45" s="1"/>
  <c r="F47" i="45" a="1"/>
  <c r="F47" i="45" s="1"/>
  <c r="F49" i="45" a="1"/>
  <c r="F49" i="45" s="1"/>
  <c r="G53" i="45" a="1"/>
  <c r="G53" i="45" s="1"/>
  <c r="G47" i="45" a="1"/>
  <c r="G47" i="45" s="1"/>
  <c r="G49" i="45" a="1"/>
  <c r="G49" i="45" s="1"/>
  <c r="H53" i="45" a="1"/>
  <c r="H53" i="45" s="1"/>
  <c r="H47" i="45" a="1"/>
  <c r="H47" i="45" s="1"/>
  <c r="H49" i="45" a="1"/>
  <c r="H49" i="45" s="1"/>
  <c r="I53" i="45" a="1"/>
  <c r="I53" i="45" s="1"/>
  <c r="I47" i="45" a="1"/>
  <c r="I47" i="45" s="1"/>
  <c r="I49" i="45" a="1"/>
  <c r="I49" i="45" s="1"/>
  <c r="J53" i="45" a="1"/>
  <c r="J53" i="45" s="1"/>
  <c r="J47" i="45" a="1"/>
  <c r="J47" i="45" s="1"/>
  <c r="J49" i="45" a="1"/>
  <c r="J49" i="45" s="1"/>
  <c r="K53" i="45" a="1"/>
  <c r="K53" i="45" s="1"/>
  <c r="K47" i="45" a="1"/>
  <c r="K47" i="45" s="1"/>
  <c r="K49" i="45" a="1"/>
  <c r="K49" i="45" s="1"/>
  <c r="L53" i="45" a="1"/>
  <c r="L53" i="45" s="1"/>
  <c r="L47" i="45" a="1"/>
  <c r="L47" i="45" s="1"/>
  <c r="L49" i="45" a="1"/>
  <c r="L49" i="45" s="1"/>
  <c r="M53" i="45" a="1"/>
  <c r="M53" i="45" s="1"/>
  <c r="M47" i="45" a="1"/>
  <c r="M47" i="45" s="1"/>
  <c r="M49" i="45" a="1"/>
  <c r="M49" i="45" s="1"/>
  <c r="N53" i="45" a="1"/>
  <c r="N53" i="45" s="1"/>
  <c r="N47" i="45" a="1"/>
  <c r="N47" i="45" s="1"/>
  <c r="N49" i="45" a="1"/>
  <c r="N49" i="45" s="1"/>
  <c r="O53" i="45" a="1"/>
  <c r="O53" i="45" s="1"/>
  <c r="O47" i="45" a="1"/>
  <c r="O47" i="45" s="1"/>
  <c r="O49" i="45" a="1"/>
  <c r="O49" i="45" s="1"/>
  <c r="P53" i="45" a="1"/>
  <c r="P53" i="45" s="1"/>
  <c r="P47" i="45" a="1"/>
  <c r="P47" i="45" s="1"/>
  <c r="P49" i="45" a="1"/>
  <c r="P49" i="45" s="1"/>
  <c r="F48" i="41" a="1"/>
  <c r="F48" i="41" s="1"/>
  <c r="G48" i="41" a="1"/>
  <c r="G48" i="41" s="1"/>
  <c r="H48" i="41" a="1"/>
  <c r="H48" i="41" s="1"/>
  <c r="I48" i="41" a="1"/>
  <c r="I48" i="41" s="1"/>
  <c r="J48" i="41" a="1"/>
  <c r="J48" i="41" s="1"/>
  <c r="K48" i="41" a="1"/>
  <c r="K48" i="41" s="1"/>
  <c r="L48" i="41" a="1"/>
  <c r="L48" i="41" s="1"/>
  <c r="M48" i="41" a="1"/>
  <c r="M48" i="41" s="1"/>
  <c r="N48" i="41" a="1"/>
  <c r="N48" i="41" s="1"/>
  <c r="O48" i="41" a="1"/>
  <c r="O48" i="41" s="1"/>
  <c r="P48" i="41" a="1"/>
  <c r="P48" i="41" s="1"/>
  <c r="F40" i="45" a="1"/>
  <c r="F40" i="45" s="1"/>
  <c r="G40" i="45" a="1"/>
  <c r="G40" i="45" s="1"/>
  <c r="H40" i="45" a="1"/>
  <c r="H40" i="45" s="1"/>
  <c r="I40" i="45" a="1"/>
  <c r="I40" i="45" s="1"/>
  <c r="J40" i="45" a="1"/>
  <c r="J40" i="45" s="1"/>
  <c r="K40" i="45" a="1"/>
  <c r="K40" i="45" s="1"/>
  <c r="L40" i="45" a="1"/>
  <c r="L40" i="45" s="1"/>
  <c r="M40" i="45" a="1"/>
  <c r="M40" i="45" s="1"/>
  <c r="N40" i="45" a="1"/>
  <c r="N40" i="45" s="1"/>
  <c r="O40" i="45" a="1"/>
  <c r="O40" i="45" s="1"/>
  <c r="P40" i="45" a="1"/>
  <c r="P40" i="45" s="1"/>
  <c r="F46" i="48" a="1"/>
  <c r="F46" i="48" s="1"/>
  <c r="G46" i="48" a="1"/>
  <c r="G46" i="48" s="1"/>
  <c r="H46" i="48" a="1"/>
  <c r="H46" i="48" s="1"/>
  <c r="I46" i="48" a="1"/>
  <c r="I46" i="48" s="1"/>
  <c r="J46" i="48" a="1"/>
  <c r="J46" i="48" s="1"/>
  <c r="K46" i="48" a="1"/>
  <c r="K46" i="48" s="1"/>
  <c r="L46" i="48" a="1"/>
  <c r="L46" i="48" s="1"/>
  <c r="M46" i="48" a="1"/>
  <c r="M46" i="48" s="1"/>
  <c r="N46" i="48" a="1"/>
  <c r="N46" i="48" s="1"/>
  <c r="O46" i="48" a="1"/>
  <c r="O46" i="48" s="1"/>
  <c r="P46" i="48" a="1"/>
  <c r="P46" i="48" s="1"/>
  <c r="F44" i="45" a="1"/>
  <c r="F44" i="45" s="1"/>
  <c r="G44" i="45" a="1"/>
  <c r="G44" i="45" s="1"/>
  <c r="H44" i="45" a="1"/>
  <c r="H44" i="45" s="1"/>
  <c r="I44" i="45" a="1"/>
  <c r="I44" i="45" s="1"/>
  <c r="J44" i="45" a="1"/>
  <c r="J44" i="45" s="1"/>
  <c r="K44" i="45" a="1"/>
  <c r="K44" i="45" s="1"/>
  <c r="L44" i="45" a="1"/>
  <c r="L44" i="45" s="1"/>
  <c r="M44" i="45" a="1"/>
  <c r="M44" i="45" s="1"/>
  <c r="N44" i="45" a="1"/>
  <c r="N44" i="45" s="1"/>
  <c r="O44" i="45" a="1"/>
  <c r="O44" i="45" s="1"/>
  <c r="P44" i="45" a="1"/>
  <c r="P44" i="45" s="1"/>
  <c r="F36" i="45" a="1"/>
  <c r="F36" i="45" s="1"/>
  <c r="G36" i="45" a="1"/>
  <c r="G36" i="45" s="1"/>
  <c r="H36" i="45" a="1"/>
  <c r="H36" i="45" s="1"/>
  <c r="I36" i="45" a="1"/>
  <c r="I36" i="45" s="1"/>
  <c r="J36" i="45" a="1"/>
  <c r="J36" i="45" s="1"/>
  <c r="K36" i="45" a="1"/>
  <c r="K36" i="45" s="1"/>
  <c r="L36" i="45" a="1"/>
  <c r="L36" i="45" s="1"/>
  <c r="M36" i="45" a="1"/>
  <c r="M36" i="45" s="1"/>
  <c r="N36" i="45" a="1"/>
  <c r="N36" i="45" s="1"/>
  <c r="O36" i="45" a="1"/>
  <c r="O36" i="45" s="1"/>
  <c r="P36" i="45" a="1"/>
  <c r="P36" i="45" s="1"/>
  <c r="F59" i="41" a="1"/>
  <c r="F59" i="41" s="1"/>
  <c r="G59" i="41" a="1"/>
  <c r="G59" i="41" s="1"/>
  <c r="H59" i="41" a="1"/>
  <c r="H59" i="41" s="1"/>
  <c r="I59" i="41" a="1"/>
  <c r="I59" i="41" s="1"/>
  <c r="J59" i="41" a="1"/>
  <c r="J59" i="41" s="1"/>
  <c r="K59" i="41" a="1"/>
  <c r="K59" i="41" s="1"/>
  <c r="L59" i="41" a="1"/>
  <c r="L59" i="41" s="1"/>
  <c r="M59" i="41" a="1"/>
  <c r="M59" i="41" s="1"/>
  <c r="N59" i="41" a="1"/>
  <c r="N59" i="41" s="1"/>
  <c r="O59" i="41" a="1"/>
  <c r="O59" i="41" s="1"/>
  <c r="P59" i="41" a="1"/>
  <c r="P59" i="41" s="1"/>
  <c r="F28" i="43" a="1"/>
  <c r="F28" i="43" s="1"/>
  <c r="F24" i="43" a="1"/>
  <c r="F24" i="43" s="1"/>
  <c r="G28" i="43" a="1"/>
  <c r="G28" i="43" s="1"/>
  <c r="G24" i="43" a="1"/>
  <c r="G24" i="43" s="1"/>
  <c r="H28" i="43" a="1"/>
  <c r="H28" i="43" s="1"/>
  <c r="H24" i="43" a="1"/>
  <c r="H24" i="43" s="1"/>
  <c r="I28" i="43" a="1"/>
  <c r="I28" i="43" s="1"/>
  <c r="I24" i="43" a="1"/>
  <c r="I24" i="43" s="1"/>
  <c r="J28" i="43" a="1"/>
  <c r="J28" i="43" s="1"/>
  <c r="J24" i="43" a="1"/>
  <c r="J24" i="43" s="1"/>
  <c r="K28" i="43" a="1"/>
  <c r="K28" i="43" s="1"/>
  <c r="K24" i="43" a="1"/>
  <c r="K24" i="43" s="1"/>
  <c r="L28" i="43" a="1"/>
  <c r="L28" i="43" s="1"/>
  <c r="L24" i="43" a="1"/>
  <c r="L24" i="43" s="1"/>
  <c r="M28" i="43" a="1"/>
  <c r="M28" i="43" s="1"/>
  <c r="M24" i="43" a="1"/>
  <c r="M24" i="43" s="1"/>
  <c r="N28" i="43" a="1"/>
  <c r="N28" i="43" s="1"/>
  <c r="N24" i="43" a="1"/>
  <c r="N24" i="43" s="1"/>
  <c r="O28" i="43" a="1"/>
  <c r="O28" i="43" s="1"/>
  <c r="O24" i="43" a="1"/>
  <c r="O24" i="43" s="1"/>
  <c r="P28" i="43" a="1"/>
  <c r="P28" i="43" s="1"/>
  <c r="P24" i="43" a="1"/>
  <c r="P24" i="43" s="1"/>
  <c r="F48" i="45" a="1"/>
  <c r="F48" i="45" s="1"/>
  <c r="G48" i="45" a="1"/>
  <c r="G48" i="45" s="1"/>
  <c r="H48" i="45" a="1"/>
  <c r="H48" i="45" s="1"/>
  <c r="I48" i="45" a="1"/>
  <c r="I48" i="45" s="1"/>
  <c r="J48" i="45" a="1"/>
  <c r="J48" i="45" s="1"/>
  <c r="K48" i="45" a="1"/>
  <c r="K48" i="45" s="1"/>
  <c r="L48" i="45" a="1"/>
  <c r="L48" i="45" s="1"/>
  <c r="M48" i="45" a="1"/>
  <c r="M48" i="45" s="1"/>
  <c r="N48" i="45" a="1"/>
  <c r="N48" i="45" s="1"/>
  <c r="O48" i="45" a="1"/>
  <c r="O48" i="45" s="1"/>
  <c r="P48" i="45" a="1"/>
  <c r="P48" i="45" s="1"/>
  <c r="F39" i="48" a="1"/>
  <c r="F39" i="48" s="1"/>
  <c r="G39" i="48" a="1"/>
  <c r="G39" i="48" s="1"/>
  <c r="H39" i="48" a="1"/>
  <c r="H39" i="48" s="1"/>
  <c r="I39" i="48" a="1"/>
  <c r="I39" i="48" s="1"/>
  <c r="J39" i="48" a="1"/>
  <c r="J39" i="48" s="1"/>
  <c r="K39" i="48" a="1"/>
  <c r="K39" i="48" s="1"/>
  <c r="L39" i="48" a="1"/>
  <c r="L39" i="48" s="1"/>
  <c r="M39" i="48" a="1"/>
  <c r="M39" i="48" s="1"/>
  <c r="N39" i="48" a="1"/>
  <c r="N39" i="48" s="1"/>
  <c r="O39" i="48" a="1"/>
  <c r="O39" i="48" s="1"/>
  <c r="P39" i="48" a="1"/>
  <c r="P39" i="48" s="1"/>
  <c r="F52" i="41" a="1"/>
  <c r="F52" i="41" s="1"/>
  <c r="F53" i="41" a="1"/>
  <c r="F53" i="41" s="1"/>
  <c r="G52" i="41" a="1"/>
  <c r="G52" i="41" s="1"/>
  <c r="G53" i="41" a="1"/>
  <c r="G53" i="41" s="1"/>
  <c r="H52" i="41" a="1"/>
  <c r="H52" i="41" s="1"/>
  <c r="H53" i="41" a="1"/>
  <c r="H53" i="41" s="1"/>
  <c r="I52" i="41" a="1"/>
  <c r="I52" i="41" s="1"/>
  <c r="I53" i="41" a="1"/>
  <c r="I53" i="41" s="1"/>
  <c r="J52" i="41" a="1"/>
  <c r="J52" i="41" s="1"/>
  <c r="J53" i="41" a="1"/>
  <c r="J53" i="41" s="1"/>
  <c r="K52" i="41" a="1"/>
  <c r="K52" i="41" s="1"/>
  <c r="K53" i="41" a="1"/>
  <c r="K53" i="41" s="1"/>
  <c r="L52" i="41" a="1"/>
  <c r="L52" i="41" s="1"/>
  <c r="L53" i="41" a="1"/>
  <c r="L53" i="41" s="1"/>
  <c r="M52" i="41" a="1"/>
  <c r="M52" i="41" s="1"/>
  <c r="M53" i="41" a="1"/>
  <c r="M53" i="41" s="1"/>
  <c r="N52" i="41" a="1"/>
  <c r="N52" i="41" s="1"/>
  <c r="N53" i="41" a="1"/>
  <c r="N53" i="41" s="1"/>
  <c r="O52" i="41" a="1"/>
  <c r="O52" i="41" s="1"/>
  <c r="O53" i="41" a="1"/>
  <c r="O53" i="41" s="1"/>
  <c r="P52" i="41" a="1"/>
  <c r="P52" i="41" s="1"/>
  <c r="P53" i="41" a="1"/>
  <c r="P53" i="41" s="1"/>
  <c r="F59" i="40" a="1"/>
  <c r="F59" i="40" s="1"/>
  <c r="G59" i="40" a="1"/>
  <c r="G59" i="40" s="1"/>
  <c r="H59" i="40" a="1"/>
  <c r="H59" i="40" s="1"/>
  <c r="I59" i="40" a="1"/>
  <c r="I59" i="40" s="1"/>
  <c r="J59" i="40" a="1"/>
  <c r="J59" i="40" s="1"/>
  <c r="K59" i="40" a="1"/>
  <c r="K59" i="40" s="1"/>
  <c r="L59" i="40" a="1"/>
  <c r="L59" i="40" s="1"/>
  <c r="M59" i="40" a="1"/>
  <c r="M59" i="40" s="1"/>
  <c r="N59" i="40" a="1"/>
  <c r="N59" i="40" s="1"/>
  <c r="O59" i="40" a="1"/>
  <c r="O59" i="40" s="1"/>
  <c r="P59" i="40" a="1"/>
  <c r="P59" i="40" s="1"/>
  <c r="F46" i="41" a="1"/>
  <c r="F46" i="41" s="1"/>
  <c r="G46" i="41" a="1"/>
  <c r="G46" i="41" s="1"/>
  <c r="H46" i="41" a="1"/>
  <c r="H46" i="41" s="1"/>
  <c r="I46" i="41" a="1"/>
  <c r="I46" i="41" s="1"/>
  <c r="J46" i="41" a="1"/>
  <c r="J46" i="41" s="1"/>
  <c r="K46" i="41" a="1"/>
  <c r="K46" i="41" s="1"/>
  <c r="L46" i="41" a="1"/>
  <c r="L46" i="41" s="1"/>
  <c r="M46" i="41" a="1"/>
  <c r="M46" i="41" s="1"/>
  <c r="N46" i="41" a="1"/>
  <c r="N46" i="41" s="1"/>
  <c r="O46" i="41" a="1"/>
  <c r="O46" i="41" s="1"/>
  <c r="P46" i="41" a="1"/>
  <c r="P46" i="41" s="1"/>
  <c r="F20" i="43" a="1"/>
  <c r="F20" i="43" s="1"/>
  <c r="F27" i="43" a="1"/>
  <c r="F27" i="43" s="1"/>
  <c r="F17" i="43" a="1"/>
  <c r="F17" i="43" s="1"/>
  <c r="G20" i="43" a="1"/>
  <c r="G20" i="43" s="1"/>
  <c r="G27" i="43" a="1"/>
  <c r="G27" i="43" s="1"/>
  <c r="G17" i="43" a="1"/>
  <c r="G17" i="43" s="1"/>
  <c r="H20" i="43" a="1"/>
  <c r="H20" i="43" s="1"/>
  <c r="H27" i="43" a="1"/>
  <c r="H27" i="43" s="1"/>
  <c r="H17" i="43" a="1"/>
  <c r="H17" i="43" s="1"/>
  <c r="I20" i="43" a="1"/>
  <c r="I20" i="43" s="1"/>
  <c r="I27" i="43" a="1"/>
  <c r="I27" i="43" s="1"/>
  <c r="I17" i="43" a="1"/>
  <c r="I17" i="43" s="1"/>
  <c r="J20" i="43" a="1"/>
  <c r="J20" i="43" s="1"/>
  <c r="J27" i="43" a="1"/>
  <c r="J27" i="43" s="1"/>
  <c r="J17" i="43" a="1"/>
  <c r="J17" i="43" s="1"/>
  <c r="K20" i="43" a="1"/>
  <c r="K20" i="43" s="1"/>
  <c r="K27" i="43" a="1"/>
  <c r="K27" i="43" s="1"/>
  <c r="K17" i="43" a="1"/>
  <c r="K17" i="43" s="1"/>
  <c r="L20" i="43" a="1"/>
  <c r="L20" i="43" s="1"/>
  <c r="L27" i="43" a="1"/>
  <c r="L27" i="43" s="1"/>
  <c r="L17" i="43" a="1"/>
  <c r="L17" i="43" s="1"/>
  <c r="M20" i="43" a="1"/>
  <c r="M20" i="43" s="1"/>
  <c r="M27" i="43" a="1"/>
  <c r="M27" i="43" s="1"/>
  <c r="M17" i="43" a="1"/>
  <c r="M17" i="43" s="1"/>
  <c r="N20" i="43" a="1"/>
  <c r="N20" i="43" s="1"/>
  <c r="N27" i="43" a="1"/>
  <c r="N27" i="43" s="1"/>
  <c r="N17" i="43" a="1"/>
  <c r="N17" i="43" s="1"/>
  <c r="O20" i="43" a="1"/>
  <c r="O20" i="43" s="1"/>
  <c r="O27" i="43" a="1"/>
  <c r="O27" i="43" s="1"/>
  <c r="O17" i="43" a="1"/>
  <c r="O17" i="43" s="1"/>
  <c r="P20" i="43" a="1"/>
  <c r="P20" i="43" s="1"/>
  <c r="P27" i="43" a="1"/>
  <c r="P27" i="43" s="1"/>
  <c r="P17" i="43" a="1"/>
  <c r="P17" i="43" s="1"/>
  <c r="F52" i="45" a="1"/>
  <c r="F52" i="45" s="1"/>
  <c r="F41" i="45" a="1"/>
  <c r="F41" i="45" s="1"/>
  <c r="F42" i="45" a="1"/>
  <c r="F42" i="45" s="1"/>
  <c r="G52" i="45" a="1"/>
  <c r="G52" i="45" s="1"/>
  <c r="G41" i="45" a="1"/>
  <c r="G41" i="45" s="1"/>
  <c r="G42" i="45" a="1"/>
  <c r="G42" i="45" s="1"/>
  <c r="H52" i="45" a="1"/>
  <c r="H52" i="45" s="1"/>
  <c r="H41" i="45" a="1"/>
  <c r="H41" i="45" s="1"/>
  <c r="H42" i="45" a="1"/>
  <c r="H42" i="45" s="1"/>
  <c r="I52" i="45" a="1"/>
  <c r="I52" i="45" s="1"/>
  <c r="I41" i="45" a="1"/>
  <c r="I41" i="45" s="1"/>
  <c r="I42" i="45" a="1"/>
  <c r="I42" i="45" s="1"/>
  <c r="J52" i="45" a="1"/>
  <c r="J52" i="45" s="1"/>
  <c r="J41" i="45" a="1"/>
  <c r="J41" i="45" s="1"/>
  <c r="J42" i="45" a="1"/>
  <c r="J42" i="45" s="1"/>
  <c r="K52" i="45" a="1"/>
  <c r="K52" i="45" s="1"/>
  <c r="K41" i="45" a="1"/>
  <c r="K41" i="45" s="1"/>
  <c r="K42" i="45" a="1"/>
  <c r="K42" i="45" s="1"/>
  <c r="L52" i="45" a="1"/>
  <c r="L52" i="45" s="1"/>
  <c r="L41" i="45" a="1"/>
  <c r="L41" i="45" s="1"/>
  <c r="L42" i="45" a="1"/>
  <c r="L42" i="45" s="1"/>
  <c r="M52" i="45" a="1"/>
  <c r="M52" i="45" s="1"/>
  <c r="M41" i="45" a="1"/>
  <c r="M41" i="45" s="1"/>
  <c r="M42" i="45" a="1"/>
  <c r="M42" i="45" s="1"/>
  <c r="N52" i="45" a="1"/>
  <c r="N52" i="45" s="1"/>
  <c r="N41" i="45" a="1"/>
  <c r="N41" i="45" s="1"/>
  <c r="N42" i="45" a="1"/>
  <c r="N42" i="45" s="1"/>
  <c r="O52" i="45" a="1"/>
  <c r="O52" i="45" s="1"/>
  <c r="O41" i="45" a="1"/>
  <c r="O41" i="45" s="1"/>
  <c r="O42" i="45" a="1"/>
  <c r="O42" i="45" s="1"/>
  <c r="P52" i="45" a="1"/>
  <c r="P52" i="45" s="1"/>
  <c r="P41" i="45" a="1"/>
  <c r="P41" i="45" s="1"/>
  <c r="P42" i="45" a="1"/>
  <c r="P42" i="45" s="1"/>
  <c r="F40" i="48" a="1"/>
  <c r="F40" i="48" s="1"/>
  <c r="F44" i="48" a="1"/>
  <c r="F44" i="48" s="1"/>
  <c r="F42" i="48" a="1"/>
  <c r="F42" i="48" s="1"/>
  <c r="G40" i="48" a="1"/>
  <c r="G40" i="48" s="1"/>
  <c r="G44" i="48" a="1"/>
  <c r="G44" i="48" s="1"/>
  <c r="G42" i="48" a="1"/>
  <c r="G42" i="48" s="1"/>
  <c r="H40" i="48" a="1"/>
  <c r="H40" i="48" s="1"/>
  <c r="H44" i="48" a="1"/>
  <c r="H44" i="48" s="1"/>
  <c r="H42" i="48" a="1"/>
  <c r="H42" i="48" s="1"/>
  <c r="I40" i="48" a="1"/>
  <c r="I40" i="48" s="1"/>
  <c r="I44" i="48" a="1"/>
  <c r="I44" i="48" s="1"/>
  <c r="I42" i="48" a="1"/>
  <c r="I42" i="48" s="1"/>
  <c r="J40" i="48" a="1"/>
  <c r="J40" i="48" s="1"/>
  <c r="J44" i="48" a="1"/>
  <c r="J44" i="48" s="1"/>
  <c r="J42" i="48" a="1"/>
  <c r="J42" i="48" s="1"/>
  <c r="K40" i="48" a="1"/>
  <c r="K40" i="48" s="1"/>
  <c r="K44" i="48" a="1"/>
  <c r="K44" i="48" s="1"/>
  <c r="K42" i="48" a="1"/>
  <c r="K42" i="48" s="1"/>
  <c r="L40" i="48" a="1"/>
  <c r="L40" i="48" s="1"/>
  <c r="L44" i="48" a="1"/>
  <c r="L44" i="48" s="1"/>
  <c r="L42" i="48" a="1"/>
  <c r="L42" i="48" s="1"/>
  <c r="M40" i="48" a="1"/>
  <c r="M40" i="48" s="1"/>
  <c r="M44" i="48" a="1"/>
  <c r="M44" i="48" s="1"/>
  <c r="M42" i="48" a="1"/>
  <c r="M42" i="48" s="1"/>
  <c r="N40" i="48" a="1"/>
  <c r="N40" i="48" s="1"/>
  <c r="N44" i="48" a="1"/>
  <c r="N44" i="48" s="1"/>
  <c r="N42" i="48" a="1"/>
  <c r="N42" i="48" s="1"/>
  <c r="O40" i="48" a="1"/>
  <c r="O40" i="48" s="1"/>
  <c r="O44" i="48" a="1"/>
  <c r="O44" i="48" s="1"/>
  <c r="O42" i="48" a="1"/>
  <c r="O42" i="48" s="1"/>
  <c r="P40" i="48" a="1"/>
  <c r="P40" i="48" s="1"/>
  <c r="P44" i="48" a="1"/>
  <c r="P44" i="48" s="1"/>
  <c r="P42" i="48" a="1"/>
  <c r="P42" i="48" s="1"/>
  <c r="F51" i="41" a="1"/>
  <c r="F51" i="41" s="1"/>
  <c r="G51" i="41" a="1"/>
  <c r="G51" i="41" s="1"/>
  <c r="H51" i="41" a="1"/>
  <c r="H51" i="41" s="1"/>
  <c r="I51" i="41" a="1"/>
  <c r="I51" i="41" s="1"/>
  <c r="J51" i="41" a="1"/>
  <c r="J51" i="41" s="1"/>
  <c r="K51" i="41" a="1"/>
  <c r="K51" i="41" s="1"/>
  <c r="L51" i="41" a="1"/>
  <c r="L51" i="41" s="1"/>
  <c r="M51" i="41" a="1"/>
  <c r="M51" i="41" s="1"/>
  <c r="N51" i="41" a="1"/>
  <c r="N51" i="41" s="1"/>
  <c r="O51" i="41" a="1"/>
  <c r="O51" i="41" s="1"/>
  <c r="P51" i="41" a="1"/>
  <c r="P51" i="41" s="1"/>
  <c r="F48" i="40" a="1"/>
  <c r="F48" i="40" s="1"/>
  <c r="G48" i="40" a="1"/>
  <c r="G48" i="40" s="1"/>
  <c r="H48" i="40" a="1"/>
  <c r="H48" i="40" s="1"/>
  <c r="I48" i="40" a="1"/>
  <c r="I48" i="40" s="1"/>
  <c r="J48" i="40" a="1"/>
  <c r="J48" i="40" s="1"/>
  <c r="K48" i="40" a="1"/>
  <c r="K48" i="40" s="1"/>
  <c r="L48" i="40" a="1"/>
  <c r="L48" i="40" s="1"/>
  <c r="M48" i="40" a="1"/>
  <c r="M48" i="40" s="1"/>
  <c r="N48" i="40" a="1"/>
  <c r="N48" i="40" s="1"/>
  <c r="O48" i="40" a="1"/>
  <c r="O48" i="40" s="1"/>
  <c r="P48" i="40" a="1"/>
  <c r="P48" i="40" s="1"/>
  <c r="R47" i="48" l="1"/>
  <c r="R24" i="44"/>
  <c r="R12" i="43"/>
  <c r="R30" i="45"/>
  <c r="R50" i="45"/>
  <c r="R48" i="48"/>
  <c r="R55" i="41"/>
  <c r="Q71" i="47"/>
  <c r="S71" i="47"/>
  <c r="Q26" i="44"/>
  <c r="S26" i="44"/>
  <c r="S49" i="45"/>
  <c r="S53" i="45"/>
  <c r="Q53" i="45"/>
  <c r="S47" i="45"/>
  <c r="Q47" i="45"/>
  <c r="Q49" i="45"/>
  <c r="S48" i="41"/>
  <c r="Q48" i="41"/>
  <c r="Q40" i="45"/>
  <c r="S40" i="45"/>
  <c r="S46" i="48"/>
  <c r="Q46" i="48"/>
  <c r="S44" i="45"/>
  <c r="Q44" i="45"/>
  <c r="S36" i="45"/>
  <c r="Q36" i="45"/>
  <c r="Q24" i="43"/>
  <c r="Q28" i="43"/>
  <c r="S24" i="43"/>
  <c r="S28" i="43"/>
  <c r="Q59" i="41"/>
  <c r="S59" i="41"/>
  <c r="Q48" i="45"/>
  <c r="S48" i="45"/>
  <c r="Q39" i="48"/>
  <c r="S39" i="48"/>
  <c r="S53" i="41"/>
  <c r="Q53" i="41"/>
  <c r="Q52" i="41"/>
  <c r="S52" i="41"/>
  <c r="Q17" i="43"/>
  <c r="Q27" i="43"/>
  <c r="Q20" i="43"/>
  <c r="Q59" i="40"/>
  <c r="S59" i="40"/>
  <c r="S17" i="43"/>
  <c r="S27" i="43"/>
  <c r="S20" i="43"/>
  <c r="S46" i="41"/>
  <c r="Q46" i="41"/>
  <c r="S41" i="45"/>
  <c r="Q42" i="45"/>
  <c r="S52" i="45"/>
  <c r="Q52" i="45"/>
  <c r="S42" i="45"/>
  <c r="Q41" i="45"/>
  <c r="S40" i="48"/>
  <c r="Q42" i="48"/>
  <c r="S42" i="48"/>
  <c r="Q44" i="48"/>
  <c r="Q40" i="48"/>
  <c r="S44" i="48"/>
  <c r="S51" i="41"/>
  <c r="Q51" i="41"/>
  <c r="Q48" i="40"/>
  <c r="S48" i="40"/>
  <c r="F57" i="47" a="1"/>
  <c r="F57" i="47" s="1"/>
  <c r="F70" i="47" a="1"/>
  <c r="F70" i="47" s="1"/>
  <c r="F49" i="47" a="1"/>
  <c r="F49" i="47" s="1"/>
  <c r="G57" i="47" a="1"/>
  <c r="G57" i="47" s="1"/>
  <c r="G70" i="47" a="1"/>
  <c r="G70" i="47" s="1"/>
  <c r="G49" i="47" a="1"/>
  <c r="G49" i="47" s="1"/>
  <c r="H57" i="47" a="1"/>
  <c r="H57" i="47" s="1"/>
  <c r="H70" i="47" a="1"/>
  <c r="H70" i="47" s="1"/>
  <c r="H49" i="47" a="1"/>
  <c r="H49" i="47" s="1"/>
  <c r="I57" i="47" a="1"/>
  <c r="I57" i="47" s="1"/>
  <c r="I70" i="47" a="1"/>
  <c r="I70" i="47" s="1"/>
  <c r="I49" i="47" a="1"/>
  <c r="I49" i="47" s="1"/>
  <c r="J57" i="47" a="1"/>
  <c r="J57" i="47" s="1"/>
  <c r="J70" i="47" a="1"/>
  <c r="J70" i="47" s="1"/>
  <c r="J49" i="47" a="1"/>
  <c r="J49" i="47" s="1"/>
  <c r="K57" i="47" a="1"/>
  <c r="K57" i="47" s="1"/>
  <c r="K70" i="47" a="1"/>
  <c r="K70" i="47" s="1"/>
  <c r="K49" i="47" a="1"/>
  <c r="K49" i="47" s="1"/>
  <c r="L57" i="47" a="1"/>
  <c r="L57" i="47" s="1"/>
  <c r="L70" i="47" a="1"/>
  <c r="L70" i="47" s="1"/>
  <c r="L49" i="47" a="1"/>
  <c r="L49" i="47" s="1"/>
  <c r="M57" i="47" a="1"/>
  <c r="M57" i="47" s="1"/>
  <c r="M70" i="47" a="1"/>
  <c r="M70" i="47" s="1"/>
  <c r="M49" i="47" a="1"/>
  <c r="M49" i="47" s="1"/>
  <c r="N57" i="47" a="1"/>
  <c r="N57" i="47" s="1"/>
  <c r="N70" i="47" a="1"/>
  <c r="N70" i="47" s="1"/>
  <c r="N49" i="47" a="1"/>
  <c r="N49" i="47" s="1"/>
  <c r="O57" i="47" a="1"/>
  <c r="O57" i="47" s="1"/>
  <c r="O70" i="47" a="1"/>
  <c r="O70" i="47" s="1"/>
  <c r="O49" i="47" a="1"/>
  <c r="O49" i="47" s="1"/>
  <c r="P57" i="47" a="1"/>
  <c r="P57" i="47" s="1"/>
  <c r="P70" i="47" a="1"/>
  <c r="P70" i="47" s="1"/>
  <c r="P49" i="47" a="1"/>
  <c r="P49" i="47" s="1"/>
  <c r="F22" i="43" a="1"/>
  <c r="F22" i="43" s="1"/>
  <c r="G22" i="43" a="1"/>
  <c r="G22" i="43" s="1"/>
  <c r="H22" i="43" a="1"/>
  <c r="H22" i="43" s="1"/>
  <c r="I22" i="43" a="1"/>
  <c r="I22" i="43" s="1"/>
  <c r="J22" i="43" a="1"/>
  <c r="J22" i="43" s="1"/>
  <c r="K22" i="43" a="1"/>
  <c r="K22" i="43" s="1"/>
  <c r="L22" i="43" a="1"/>
  <c r="L22" i="43" s="1"/>
  <c r="M22" i="43" a="1"/>
  <c r="M22" i="43" s="1"/>
  <c r="N22" i="43" a="1"/>
  <c r="N22" i="43" s="1"/>
  <c r="O22" i="43" a="1"/>
  <c r="O22" i="43" s="1"/>
  <c r="P22" i="43" a="1"/>
  <c r="P22" i="43" s="1"/>
  <c r="F23" i="44" a="1"/>
  <c r="F23" i="44" s="1"/>
  <c r="G23" i="44" a="1"/>
  <c r="G23" i="44" s="1"/>
  <c r="H23" i="44" a="1"/>
  <c r="H23" i="44" s="1"/>
  <c r="I23" i="44" a="1"/>
  <c r="I23" i="44" s="1"/>
  <c r="J23" i="44" a="1"/>
  <c r="J23" i="44" s="1"/>
  <c r="K23" i="44" a="1"/>
  <c r="K23" i="44" s="1"/>
  <c r="L23" i="44" a="1"/>
  <c r="L23" i="44" s="1"/>
  <c r="M23" i="44" a="1"/>
  <c r="M23" i="44" s="1"/>
  <c r="N23" i="44" a="1"/>
  <c r="N23" i="44" s="1"/>
  <c r="O23" i="44" a="1"/>
  <c r="O23" i="44" s="1"/>
  <c r="P23" i="44" a="1"/>
  <c r="P23" i="44" s="1"/>
  <c r="F43" i="48" a="1"/>
  <c r="F43" i="48" s="1"/>
  <c r="F34" i="48" a="1"/>
  <c r="F34" i="48" s="1"/>
  <c r="G43" i="48" a="1"/>
  <c r="G43" i="48" s="1"/>
  <c r="G34" i="48" a="1"/>
  <c r="G34" i="48" s="1"/>
  <c r="H43" i="48" a="1"/>
  <c r="H43" i="48" s="1"/>
  <c r="H34" i="48" a="1"/>
  <c r="H34" i="48" s="1"/>
  <c r="I43" i="48" a="1"/>
  <c r="I43" i="48" s="1"/>
  <c r="I34" i="48" a="1"/>
  <c r="I34" i="48" s="1"/>
  <c r="J43" i="48" a="1"/>
  <c r="J43" i="48" s="1"/>
  <c r="J34" i="48" a="1"/>
  <c r="J34" i="48" s="1"/>
  <c r="K43" i="48" a="1"/>
  <c r="K43" i="48" s="1"/>
  <c r="K34" i="48" a="1"/>
  <c r="K34" i="48" s="1"/>
  <c r="L43" i="48" a="1"/>
  <c r="L43" i="48" s="1"/>
  <c r="L34" i="48" a="1"/>
  <c r="L34" i="48" s="1"/>
  <c r="M43" i="48" a="1"/>
  <c r="M43" i="48" s="1"/>
  <c r="M34" i="48" a="1"/>
  <c r="M34" i="48" s="1"/>
  <c r="N43" i="48" a="1"/>
  <c r="N43" i="48" s="1"/>
  <c r="N34" i="48" a="1"/>
  <c r="N34" i="48" s="1"/>
  <c r="O43" i="48" a="1"/>
  <c r="O43" i="48" s="1"/>
  <c r="O34" i="48" a="1"/>
  <c r="O34" i="48" s="1"/>
  <c r="P43" i="48" a="1"/>
  <c r="P43" i="48" s="1"/>
  <c r="P34" i="48" a="1"/>
  <c r="P34" i="48" s="1"/>
  <c r="F23" i="41" a="1"/>
  <c r="F23" i="41" s="1"/>
  <c r="F38" i="41" a="1"/>
  <c r="F38" i="41" s="1"/>
  <c r="G23" i="41" a="1"/>
  <c r="G23" i="41" s="1"/>
  <c r="G38" i="41" a="1"/>
  <c r="G38" i="41" s="1"/>
  <c r="H23" i="41" a="1"/>
  <c r="H23" i="41" s="1"/>
  <c r="H38" i="41" a="1"/>
  <c r="H38" i="41" s="1"/>
  <c r="I23" i="41" a="1"/>
  <c r="I23" i="41" s="1"/>
  <c r="I38" i="41" a="1"/>
  <c r="I38" i="41" s="1"/>
  <c r="J23" i="41" a="1"/>
  <c r="J23" i="41" s="1"/>
  <c r="J38" i="41" a="1"/>
  <c r="J38" i="41" s="1"/>
  <c r="K23" i="41" a="1"/>
  <c r="K23" i="41" s="1"/>
  <c r="K38" i="41" a="1"/>
  <c r="K38" i="41" s="1"/>
  <c r="L23" i="41" a="1"/>
  <c r="L23" i="41" s="1"/>
  <c r="L38" i="41" a="1"/>
  <c r="L38" i="41" s="1"/>
  <c r="M23" i="41" a="1"/>
  <c r="M23" i="41" s="1"/>
  <c r="M38" i="41" a="1"/>
  <c r="M38" i="41" s="1"/>
  <c r="N23" i="41" a="1"/>
  <c r="N23" i="41" s="1"/>
  <c r="N38" i="41" a="1"/>
  <c r="N38" i="41" s="1"/>
  <c r="O23" i="41" a="1"/>
  <c r="O23" i="41" s="1"/>
  <c r="O38" i="41" a="1"/>
  <c r="O38" i="41" s="1"/>
  <c r="P23" i="41" a="1"/>
  <c r="P23" i="41" s="1"/>
  <c r="P38" i="41" a="1"/>
  <c r="P38" i="41" s="1"/>
  <c r="F58" i="40" a="1"/>
  <c r="F58" i="40" s="1"/>
  <c r="F54" i="40" a="1"/>
  <c r="F54" i="40" s="1"/>
  <c r="F45" i="40" a="1"/>
  <c r="F45" i="40" s="1"/>
  <c r="G58" i="40" a="1"/>
  <c r="G58" i="40" s="1"/>
  <c r="G54" i="40" a="1"/>
  <c r="G54" i="40" s="1"/>
  <c r="G45" i="40" a="1"/>
  <c r="G45" i="40" s="1"/>
  <c r="H58" i="40" a="1"/>
  <c r="H58" i="40" s="1"/>
  <c r="H54" i="40" a="1"/>
  <c r="H54" i="40" s="1"/>
  <c r="H45" i="40" a="1"/>
  <c r="H45" i="40" s="1"/>
  <c r="I58" i="40" a="1"/>
  <c r="I58" i="40" s="1"/>
  <c r="I54" i="40" a="1"/>
  <c r="I54" i="40" s="1"/>
  <c r="I45" i="40" a="1"/>
  <c r="I45" i="40" s="1"/>
  <c r="J58" i="40" a="1"/>
  <c r="J58" i="40" s="1"/>
  <c r="J54" i="40" a="1"/>
  <c r="J54" i="40" s="1"/>
  <c r="J45" i="40" a="1"/>
  <c r="J45" i="40" s="1"/>
  <c r="K58" i="40" a="1"/>
  <c r="K58" i="40" s="1"/>
  <c r="K54" i="40" a="1"/>
  <c r="K54" i="40" s="1"/>
  <c r="K45" i="40" a="1"/>
  <c r="K45" i="40" s="1"/>
  <c r="L58" i="40" a="1"/>
  <c r="L58" i="40" s="1"/>
  <c r="L54" i="40" a="1"/>
  <c r="L54" i="40" s="1"/>
  <c r="L45" i="40" a="1"/>
  <c r="L45" i="40" s="1"/>
  <c r="M58" i="40" a="1"/>
  <c r="M58" i="40" s="1"/>
  <c r="M54" i="40" a="1"/>
  <c r="M54" i="40" s="1"/>
  <c r="M45" i="40" a="1"/>
  <c r="M45" i="40" s="1"/>
  <c r="N58" i="40" a="1"/>
  <c r="N58" i="40" s="1"/>
  <c r="N54" i="40" a="1"/>
  <c r="N54" i="40" s="1"/>
  <c r="N45" i="40" a="1"/>
  <c r="N45" i="40" s="1"/>
  <c r="O58" i="40" a="1"/>
  <c r="O58" i="40" s="1"/>
  <c r="O54" i="40" a="1"/>
  <c r="O54" i="40" s="1"/>
  <c r="O45" i="40" a="1"/>
  <c r="O45" i="40" s="1"/>
  <c r="P58" i="40" a="1"/>
  <c r="P58" i="40" s="1"/>
  <c r="P54" i="40" a="1"/>
  <c r="P54" i="40" s="1"/>
  <c r="P45" i="40" a="1"/>
  <c r="P45" i="40" s="1"/>
  <c r="F63" i="47" a="1"/>
  <c r="F63" i="47" s="1"/>
  <c r="F56" i="47" a="1"/>
  <c r="F56" i="47" s="1"/>
  <c r="F29" i="47" a="1"/>
  <c r="F29" i="47" s="1"/>
  <c r="F69" i="47" a="1"/>
  <c r="F69" i="47" s="1"/>
  <c r="F21" i="47" a="1"/>
  <c r="F21" i="47" s="1"/>
  <c r="F51" i="47" a="1"/>
  <c r="F51" i="47" s="1"/>
  <c r="F37" i="47" a="1"/>
  <c r="F37" i="47" s="1"/>
  <c r="F47" i="47" a="1"/>
  <c r="F47" i="47" s="1"/>
  <c r="F62" i="47" a="1"/>
  <c r="F62" i="47" s="1"/>
  <c r="G63" i="47" a="1"/>
  <c r="G63" i="47" s="1"/>
  <c r="G56" i="47" a="1"/>
  <c r="G56" i="47" s="1"/>
  <c r="G29" i="47" a="1"/>
  <c r="G29" i="47" s="1"/>
  <c r="G69" i="47" a="1"/>
  <c r="G69" i="47" s="1"/>
  <c r="G21" i="47" a="1"/>
  <c r="G21" i="47" s="1"/>
  <c r="G51" i="47" a="1"/>
  <c r="G51" i="47" s="1"/>
  <c r="G37" i="47" a="1"/>
  <c r="G37" i="47" s="1"/>
  <c r="G47" i="47" a="1"/>
  <c r="G47" i="47" s="1"/>
  <c r="G62" i="47" a="1"/>
  <c r="G62" i="47" s="1"/>
  <c r="H63" i="47" a="1"/>
  <c r="H63" i="47" s="1"/>
  <c r="H56" i="47" a="1"/>
  <c r="H56" i="47" s="1"/>
  <c r="H29" i="47" a="1"/>
  <c r="H29" i="47" s="1"/>
  <c r="H69" i="47" a="1"/>
  <c r="H69" i="47" s="1"/>
  <c r="H21" i="47" a="1"/>
  <c r="H21" i="47" s="1"/>
  <c r="H51" i="47" a="1"/>
  <c r="H51" i="47" s="1"/>
  <c r="H37" i="47" a="1"/>
  <c r="H37" i="47" s="1"/>
  <c r="H47" i="47" a="1"/>
  <c r="H47" i="47" s="1"/>
  <c r="H62" i="47" a="1"/>
  <c r="H62" i="47" s="1"/>
  <c r="I63" i="47" a="1"/>
  <c r="I63" i="47" s="1"/>
  <c r="I56" i="47" a="1"/>
  <c r="I56" i="47" s="1"/>
  <c r="I29" i="47" a="1"/>
  <c r="I29" i="47" s="1"/>
  <c r="I69" i="47" a="1"/>
  <c r="I69" i="47" s="1"/>
  <c r="I21" i="47" a="1"/>
  <c r="I21" i="47" s="1"/>
  <c r="I51" i="47" a="1"/>
  <c r="I51" i="47" s="1"/>
  <c r="I37" i="47" a="1"/>
  <c r="I37" i="47" s="1"/>
  <c r="I47" i="47" a="1"/>
  <c r="I47" i="47" s="1"/>
  <c r="I62" i="47" a="1"/>
  <c r="I62" i="47" s="1"/>
  <c r="J63" i="47" a="1"/>
  <c r="J63" i="47" s="1"/>
  <c r="J56" i="47" a="1"/>
  <c r="J56" i="47" s="1"/>
  <c r="J29" i="47" a="1"/>
  <c r="J29" i="47" s="1"/>
  <c r="J69" i="47" a="1"/>
  <c r="J69" i="47" s="1"/>
  <c r="J21" i="47" a="1"/>
  <c r="J21" i="47" s="1"/>
  <c r="J51" i="47" a="1"/>
  <c r="J51" i="47" s="1"/>
  <c r="J37" i="47" a="1"/>
  <c r="J37" i="47" s="1"/>
  <c r="J47" i="47" a="1"/>
  <c r="J47" i="47" s="1"/>
  <c r="J62" i="47" a="1"/>
  <c r="J62" i="47" s="1"/>
  <c r="K63" i="47" a="1"/>
  <c r="K63" i="47" s="1"/>
  <c r="K56" i="47" a="1"/>
  <c r="K56" i="47" s="1"/>
  <c r="K29" i="47" a="1"/>
  <c r="K29" i="47" s="1"/>
  <c r="K69" i="47" a="1"/>
  <c r="K69" i="47" s="1"/>
  <c r="K21" i="47" a="1"/>
  <c r="K21" i="47" s="1"/>
  <c r="K51" i="47" a="1"/>
  <c r="K51" i="47" s="1"/>
  <c r="K37" i="47" a="1"/>
  <c r="K37" i="47" s="1"/>
  <c r="K47" i="47" a="1"/>
  <c r="K47" i="47" s="1"/>
  <c r="K62" i="47" a="1"/>
  <c r="K62" i="47" s="1"/>
  <c r="L63" i="47" a="1"/>
  <c r="L63" i="47" s="1"/>
  <c r="L56" i="47" a="1"/>
  <c r="L56" i="47" s="1"/>
  <c r="L29" i="47" a="1"/>
  <c r="L29" i="47" s="1"/>
  <c r="L69" i="47" a="1"/>
  <c r="L69" i="47" s="1"/>
  <c r="L21" i="47" a="1"/>
  <c r="L21" i="47" s="1"/>
  <c r="L51" i="47" a="1"/>
  <c r="L51" i="47" s="1"/>
  <c r="L37" i="47" a="1"/>
  <c r="L37" i="47" s="1"/>
  <c r="L47" i="47" a="1"/>
  <c r="L47" i="47" s="1"/>
  <c r="L62" i="47" a="1"/>
  <c r="L62" i="47" s="1"/>
  <c r="M63" i="47" a="1"/>
  <c r="M63" i="47" s="1"/>
  <c r="M56" i="47" a="1"/>
  <c r="M56" i="47" s="1"/>
  <c r="M29" i="47" a="1"/>
  <c r="M29" i="47" s="1"/>
  <c r="M69" i="47" a="1"/>
  <c r="M69" i="47" s="1"/>
  <c r="M21" i="47" a="1"/>
  <c r="M21" i="47" s="1"/>
  <c r="M51" i="47" a="1"/>
  <c r="M51" i="47" s="1"/>
  <c r="M37" i="47" a="1"/>
  <c r="M37" i="47" s="1"/>
  <c r="M47" i="47" a="1"/>
  <c r="M47" i="47" s="1"/>
  <c r="M62" i="47" a="1"/>
  <c r="M62" i="47" s="1"/>
  <c r="N63" i="47" a="1"/>
  <c r="N63" i="47" s="1"/>
  <c r="N56" i="47" a="1"/>
  <c r="N56" i="47" s="1"/>
  <c r="N29" i="47" a="1"/>
  <c r="N29" i="47" s="1"/>
  <c r="N69" i="47" a="1"/>
  <c r="N69" i="47" s="1"/>
  <c r="N21" i="47" a="1"/>
  <c r="N21" i="47" s="1"/>
  <c r="N51" i="47" a="1"/>
  <c r="N51" i="47" s="1"/>
  <c r="N37" i="47" a="1"/>
  <c r="N37" i="47" s="1"/>
  <c r="N47" i="47" a="1"/>
  <c r="N47" i="47" s="1"/>
  <c r="N62" i="47" a="1"/>
  <c r="N62" i="47" s="1"/>
  <c r="O63" i="47" a="1"/>
  <c r="O63" i="47" s="1"/>
  <c r="O56" i="47" a="1"/>
  <c r="O56" i="47" s="1"/>
  <c r="O29" i="47" a="1"/>
  <c r="O29" i="47" s="1"/>
  <c r="O69" i="47" a="1"/>
  <c r="O69" i="47" s="1"/>
  <c r="O21" i="47" a="1"/>
  <c r="O21" i="47" s="1"/>
  <c r="O51" i="47" a="1"/>
  <c r="O51" i="47" s="1"/>
  <c r="O37" i="47" a="1"/>
  <c r="O37" i="47" s="1"/>
  <c r="O47" i="47" a="1"/>
  <c r="O47" i="47" s="1"/>
  <c r="O62" i="47" a="1"/>
  <c r="O62" i="47" s="1"/>
  <c r="P63" i="47" a="1"/>
  <c r="P63" i="47" s="1"/>
  <c r="P56" i="47" a="1"/>
  <c r="P56" i="47" s="1"/>
  <c r="P29" i="47" a="1"/>
  <c r="P29" i="47" s="1"/>
  <c r="P69" i="47" a="1"/>
  <c r="P69" i="47" s="1"/>
  <c r="P21" i="47" a="1"/>
  <c r="P21" i="47" s="1"/>
  <c r="P51" i="47" a="1"/>
  <c r="P51" i="47" s="1"/>
  <c r="P37" i="47" a="1"/>
  <c r="P37" i="47" s="1"/>
  <c r="P47" i="47" a="1"/>
  <c r="P47" i="47" s="1"/>
  <c r="P62" i="47" a="1"/>
  <c r="P62" i="47" s="1"/>
  <c r="F8" i="43" a="1"/>
  <c r="F8" i="43" s="1"/>
  <c r="F18" i="43" a="1"/>
  <c r="F18" i="43" s="1"/>
  <c r="F9" i="43" a="1"/>
  <c r="F9" i="43" s="1"/>
  <c r="G8" i="43" a="1"/>
  <c r="G8" i="43" s="1"/>
  <c r="G18" i="43" a="1"/>
  <c r="G18" i="43" s="1"/>
  <c r="G9" i="43" a="1"/>
  <c r="G9" i="43" s="1"/>
  <c r="H8" i="43" a="1"/>
  <c r="H8" i="43" s="1"/>
  <c r="H18" i="43" a="1"/>
  <c r="H18" i="43" s="1"/>
  <c r="H9" i="43" a="1"/>
  <c r="H9" i="43" s="1"/>
  <c r="I8" i="43" a="1"/>
  <c r="I8" i="43" s="1"/>
  <c r="I18" i="43" a="1"/>
  <c r="I18" i="43" s="1"/>
  <c r="I9" i="43" a="1"/>
  <c r="I9" i="43" s="1"/>
  <c r="J8" i="43" a="1"/>
  <c r="J8" i="43" s="1"/>
  <c r="J18" i="43" a="1"/>
  <c r="J18" i="43" s="1"/>
  <c r="J9" i="43" a="1"/>
  <c r="J9" i="43" s="1"/>
  <c r="K8" i="43" a="1"/>
  <c r="K8" i="43" s="1"/>
  <c r="K18" i="43" a="1"/>
  <c r="K18" i="43" s="1"/>
  <c r="K9" i="43" a="1"/>
  <c r="K9" i="43" s="1"/>
  <c r="L8" i="43" a="1"/>
  <c r="L8" i="43" s="1"/>
  <c r="L18" i="43" a="1"/>
  <c r="L18" i="43" s="1"/>
  <c r="L9" i="43" a="1"/>
  <c r="L9" i="43" s="1"/>
  <c r="M8" i="43" a="1"/>
  <c r="M8" i="43" s="1"/>
  <c r="M18" i="43" a="1"/>
  <c r="M18" i="43" s="1"/>
  <c r="M9" i="43" a="1"/>
  <c r="M9" i="43" s="1"/>
  <c r="N8" i="43" a="1"/>
  <c r="N8" i="43" s="1"/>
  <c r="N18" i="43" a="1"/>
  <c r="N18" i="43" s="1"/>
  <c r="N9" i="43" a="1"/>
  <c r="N9" i="43" s="1"/>
  <c r="O8" i="43" a="1"/>
  <c r="O8" i="43" s="1"/>
  <c r="O18" i="43" a="1"/>
  <c r="O18" i="43" s="1"/>
  <c r="O9" i="43" a="1"/>
  <c r="O9" i="43" s="1"/>
  <c r="P8" i="43" a="1"/>
  <c r="P8" i="43" s="1"/>
  <c r="P18" i="43" a="1"/>
  <c r="P18" i="43" s="1"/>
  <c r="P9" i="43" a="1"/>
  <c r="P9" i="43" s="1"/>
  <c r="F25" i="44" a="1"/>
  <c r="F25" i="44" s="1"/>
  <c r="F20" i="44" a="1"/>
  <c r="F20" i="44" s="1"/>
  <c r="G25" i="44" a="1"/>
  <c r="G25" i="44" s="1"/>
  <c r="G20" i="44" a="1"/>
  <c r="G20" i="44" s="1"/>
  <c r="H25" i="44" a="1"/>
  <c r="H25" i="44" s="1"/>
  <c r="H20" i="44" a="1"/>
  <c r="H20" i="44" s="1"/>
  <c r="I25" i="44" a="1"/>
  <c r="I25" i="44" s="1"/>
  <c r="I20" i="44" a="1"/>
  <c r="I20" i="44" s="1"/>
  <c r="J25" i="44" a="1"/>
  <c r="J25" i="44" s="1"/>
  <c r="J20" i="44" a="1"/>
  <c r="J20" i="44" s="1"/>
  <c r="K25" i="44" a="1"/>
  <c r="K25" i="44" s="1"/>
  <c r="K20" i="44" a="1"/>
  <c r="K20" i="44" s="1"/>
  <c r="L25" i="44" a="1"/>
  <c r="L25" i="44" s="1"/>
  <c r="L20" i="44" a="1"/>
  <c r="L20" i="44" s="1"/>
  <c r="M25" i="44" a="1"/>
  <c r="M25" i="44" s="1"/>
  <c r="M20" i="44" a="1"/>
  <c r="M20" i="44" s="1"/>
  <c r="N25" i="44" a="1"/>
  <c r="N25" i="44" s="1"/>
  <c r="N20" i="44" a="1"/>
  <c r="N20" i="44" s="1"/>
  <c r="O25" i="44" a="1"/>
  <c r="O25" i="44" s="1"/>
  <c r="O20" i="44" a="1"/>
  <c r="O20" i="44" s="1"/>
  <c r="P25" i="44" a="1"/>
  <c r="P25" i="44" s="1"/>
  <c r="P20" i="44" a="1"/>
  <c r="P20" i="44" s="1"/>
  <c r="F17" i="45" a="1"/>
  <c r="F17" i="45" s="1"/>
  <c r="F37" i="45" a="1"/>
  <c r="F37" i="45" s="1"/>
  <c r="F51" i="45" a="1"/>
  <c r="F51" i="45" s="1"/>
  <c r="F39" i="45" a="1"/>
  <c r="F39" i="45" s="1"/>
  <c r="F45" i="45" a="1"/>
  <c r="F45" i="45" s="1"/>
  <c r="G17" i="45" a="1"/>
  <c r="G17" i="45" s="1"/>
  <c r="G37" i="45" a="1"/>
  <c r="G37" i="45" s="1"/>
  <c r="G51" i="45" a="1"/>
  <c r="G51" i="45" s="1"/>
  <c r="G39" i="45" a="1"/>
  <c r="G39" i="45" s="1"/>
  <c r="G45" i="45" a="1"/>
  <c r="G45" i="45" s="1"/>
  <c r="H17" i="45" a="1"/>
  <c r="H17" i="45" s="1"/>
  <c r="H37" i="45" a="1"/>
  <c r="H37" i="45" s="1"/>
  <c r="H51" i="45" a="1"/>
  <c r="H51" i="45" s="1"/>
  <c r="H39" i="45" a="1"/>
  <c r="H39" i="45" s="1"/>
  <c r="H45" i="45" a="1"/>
  <c r="H45" i="45" s="1"/>
  <c r="I17" i="45" a="1"/>
  <c r="I17" i="45" s="1"/>
  <c r="I37" i="45" a="1"/>
  <c r="I37" i="45" s="1"/>
  <c r="I51" i="45" a="1"/>
  <c r="I51" i="45" s="1"/>
  <c r="I39" i="45" a="1"/>
  <c r="I39" i="45" s="1"/>
  <c r="I45" i="45" a="1"/>
  <c r="I45" i="45" s="1"/>
  <c r="J17" i="45" a="1"/>
  <c r="J17" i="45" s="1"/>
  <c r="J37" i="45" a="1"/>
  <c r="J37" i="45" s="1"/>
  <c r="J51" i="45" a="1"/>
  <c r="J51" i="45" s="1"/>
  <c r="J39" i="45" a="1"/>
  <c r="J39" i="45" s="1"/>
  <c r="J45" i="45" a="1"/>
  <c r="J45" i="45" s="1"/>
  <c r="K17" i="45" a="1"/>
  <c r="K17" i="45" s="1"/>
  <c r="K37" i="45" a="1"/>
  <c r="K37" i="45" s="1"/>
  <c r="K51" i="45" a="1"/>
  <c r="K51" i="45" s="1"/>
  <c r="K39" i="45" a="1"/>
  <c r="K39" i="45" s="1"/>
  <c r="K45" i="45" a="1"/>
  <c r="K45" i="45" s="1"/>
  <c r="L17" i="45" a="1"/>
  <c r="L17" i="45" s="1"/>
  <c r="L37" i="45" a="1"/>
  <c r="L37" i="45" s="1"/>
  <c r="L51" i="45" a="1"/>
  <c r="L51" i="45" s="1"/>
  <c r="L39" i="45" a="1"/>
  <c r="L39" i="45" s="1"/>
  <c r="L45" i="45" a="1"/>
  <c r="L45" i="45" s="1"/>
  <c r="M17" i="45" a="1"/>
  <c r="M17" i="45" s="1"/>
  <c r="M37" i="45" a="1"/>
  <c r="M37" i="45" s="1"/>
  <c r="M51" i="45" a="1"/>
  <c r="M51" i="45" s="1"/>
  <c r="M39" i="45" a="1"/>
  <c r="M39" i="45" s="1"/>
  <c r="M45" i="45" a="1"/>
  <c r="M45" i="45" s="1"/>
  <c r="N17" i="45" a="1"/>
  <c r="N17" i="45" s="1"/>
  <c r="N37" i="45" a="1"/>
  <c r="N37" i="45" s="1"/>
  <c r="N51" i="45" a="1"/>
  <c r="N51" i="45" s="1"/>
  <c r="N39" i="45" a="1"/>
  <c r="N39" i="45" s="1"/>
  <c r="N45" i="45" a="1"/>
  <c r="N45" i="45" s="1"/>
  <c r="O17" i="45" a="1"/>
  <c r="O17" i="45" s="1"/>
  <c r="O37" i="45" a="1"/>
  <c r="O37" i="45" s="1"/>
  <c r="O51" i="45" a="1"/>
  <c r="O51" i="45" s="1"/>
  <c r="O39" i="45" a="1"/>
  <c r="O39" i="45" s="1"/>
  <c r="O45" i="45" a="1"/>
  <c r="O45" i="45" s="1"/>
  <c r="P17" i="45" a="1"/>
  <c r="P17" i="45" s="1"/>
  <c r="P37" i="45" a="1"/>
  <c r="P37" i="45" s="1"/>
  <c r="P51" i="45" a="1"/>
  <c r="P51" i="45" s="1"/>
  <c r="P39" i="45" a="1"/>
  <c r="P39" i="45" s="1"/>
  <c r="P45" i="45" a="1"/>
  <c r="P45" i="45" s="1"/>
  <c r="F8" i="48" a="1"/>
  <c r="F8" i="48" s="1"/>
  <c r="F32" i="48" a="1"/>
  <c r="F32" i="48" s="1"/>
  <c r="F18" i="48" a="1"/>
  <c r="F18" i="48" s="1"/>
  <c r="F29" i="48" a="1"/>
  <c r="F29" i="48" s="1"/>
  <c r="F30" i="48" a="1"/>
  <c r="F30" i="48" s="1"/>
  <c r="F37" i="48" a="1"/>
  <c r="F37" i="48" s="1"/>
  <c r="F38" i="48" a="1"/>
  <c r="F38" i="48" s="1"/>
  <c r="G8" i="48" a="1"/>
  <c r="G8" i="48" s="1"/>
  <c r="G32" i="48" a="1"/>
  <c r="G32" i="48" s="1"/>
  <c r="G18" i="48" a="1"/>
  <c r="G18" i="48" s="1"/>
  <c r="G29" i="48" a="1"/>
  <c r="G29" i="48" s="1"/>
  <c r="G30" i="48" a="1"/>
  <c r="G30" i="48" s="1"/>
  <c r="G37" i="48" a="1"/>
  <c r="G37" i="48" s="1"/>
  <c r="G38" i="48" a="1"/>
  <c r="G38" i="48" s="1"/>
  <c r="H8" i="48" a="1"/>
  <c r="H8" i="48" s="1"/>
  <c r="H32" i="48" a="1"/>
  <c r="H32" i="48" s="1"/>
  <c r="H18" i="48" a="1"/>
  <c r="H18" i="48" s="1"/>
  <c r="H29" i="48" a="1"/>
  <c r="H29" i="48" s="1"/>
  <c r="H30" i="48" a="1"/>
  <c r="H30" i="48" s="1"/>
  <c r="H37" i="48" a="1"/>
  <c r="H37" i="48" s="1"/>
  <c r="H38" i="48" a="1"/>
  <c r="H38" i="48" s="1"/>
  <c r="I8" i="48" a="1"/>
  <c r="I8" i="48" s="1"/>
  <c r="I32" i="48" a="1"/>
  <c r="I32" i="48" s="1"/>
  <c r="I18" i="48" a="1"/>
  <c r="I18" i="48" s="1"/>
  <c r="I29" i="48" a="1"/>
  <c r="I29" i="48" s="1"/>
  <c r="I30" i="48" a="1"/>
  <c r="I30" i="48" s="1"/>
  <c r="I37" i="48" a="1"/>
  <c r="I37" i="48" s="1"/>
  <c r="I38" i="48" a="1"/>
  <c r="I38" i="48" s="1"/>
  <c r="J8" i="48" a="1"/>
  <c r="J8" i="48" s="1"/>
  <c r="J32" i="48" a="1"/>
  <c r="J32" i="48" s="1"/>
  <c r="J18" i="48" a="1"/>
  <c r="J18" i="48" s="1"/>
  <c r="J29" i="48" a="1"/>
  <c r="J29" i="48" s="1"/>
  <c r="J30" i="48" a="1"/>
  <c r="J30" i="48" s="1"/>
  <c r="J37" i="48" a="1"/>
  <c r="J37" i="48" s="1"/>
  <c r="J38" i="48" a="1"/>
  <c r="J38" i="48" s="1"/>
  <c r="K8" i="48" a="1"/>
  <c r="K8" i="48" s="1"/>
  <c r="K32" i="48" a="1"/>
  <c r="K32" i="48" s="1"/>
  <c r="K18" i="48" a="1"/>
  <c r="K18" i="48" s="1"/>
  <c r="K29" i="48" a="1"/>
  <c r="K29" i="48" s="1"/>
  <c r="K30" i="48" a="1"/>
  <c r="K30" i="48" s="1"/>
  <c r="K37" i="48" a="1"/>
  <c r="K37" i="48" s="1"/>
  <c r="K38" i="48" a="1"/>
  <c r="K38" i="48" s="1"/>
  <c r="L8" i="48" a="1"/>
  <c r="L8" i="48" s="1"/>
  <c r="L32" i="48" a="1"/>
  <c r="L32" i="48" s="1"/>
  <c r="L18" i="48" a="1"/>
  <c r="L18" i="48" s="1"/>
  <c r="L29" i="48" a="1"/>
  <c r="L29" i="48" s="1"/>
  <c r="L30" i="48" a="1"/>
  <c r="L30" i="48" s="1"/>
  <c r="L37" i="48" a="1"/>
  <c r="L37" i="48" s="1"/>
  <c r="L38" i="48" a="1"/>
  <c r="L38" i="48" s="1"/>
  <c r="M8" i="48" a="1"/>
  <c r="M8" i="48" s="1"/>
  <c r="M32" i="48" a="1"/>
  <c r="M32" i="48" s="1"/>
  <c r="M18" i="48" a="1"/>
  <c r="M18" i="48" s="1"/>
  <c r="M29" i="48" a="1"/>
  <c r="M29" i="48" s="1"/>
  <c r="M30" i="48" a="1"/>
  <c r="M30" i="48" s="1"/>
  <c r="M37" i="48" a="1"/>
  <c r="M37" i="48" s="1"/>
  <c r="M38" i="48" a="1"/>
  <c r="M38" i="48" s="1"/>
  <c r="N8" i="48" a="1"/>
  <c r="N8" i="48" s="1"/>
  <c r="N32" i="48" a="1"/>
  <c r="N32" i="48" s="1"/>
  <c r="N18" i="48" a="1"/>
  <c r="N18" i="48" s="1"/>
  <c r="N29" i="48" a="1"/>
  <c r="N29" i="48" s="1"/>
  <c r="N30" i="48" a="1"/>
  <c r="N30" i="48" s="1"/>
  <c r="N37" i="48" a="1"/>
  <c r="N37" i="48" s="1"/>
  <c r="N38" i="48" a="1"/>
  <c r="N38" i="48" s="1"/>
  <c r="O8" i="48" a="1"/>
  <c r="O8" i="48" s="1"/>
  <c r="O32" i="48" a="1"/>
  <c r="O32" i="48" s="1"/>
  <c r="O18" i="48" a="1"/>
  <c r="O18" i="48" s="1"/>
  <c r="O29" i="48" a="1"/>
  <c r="O29" i="48" s="1"/>
  <c r="O30" i="48" a="1"/>
  <c r="O30" i="48" s="1"/>
  <c r="O37" i="48" a="1"/>
  <c r="O37" i="48" s="1"/>
  <c r="O38" i="48" a="1"/>
  <c r="O38" i="48" s="1"/>
  <c r="P8" i="48" a="1"/>
  <c r="P8" i="48" s="1"/>
  <c r="P32" i="48" a="1"/>
  <c r="P32" i="48" s="1"/>
  <c r="P18" i="48" a="1"/>
  <c r="P18" i="48" s="1"/>
  <c r="P29" i="48" a="1"/>
  <c r="P29" i="48" s="1"/>
  <c r="P30" i="48" a="1"/>
  <c r="P30" i="48" s="1"/>
  <c r="P37" i="48" a="1"/>
  <c r="P37" i="48" s="1"/>
  <c r="P38" i="48" a="1"/>
  <c r="P38" i="48" s="1"/>
  <c r="F36" i="41" a="1"/>
  <c r="F36" i="41" s="1"/>
  <c r="F60" i="41" a="1"/>
  <c r="F60" i="41" s="1"/>
  <c r="F26" i="41" a="1"/>
  <c r="F26" i="41" s="1"/>
  <c r="F33" i="41" a="1"/>
  <c r="F33" i="41" s="1"/>
  <c r="F31" i="41" a="1"/>
  <c r="F31" i="41" s="1"/>
  <c r="F40" i="41" a="1"/>
  <c r="F40" i="41" s="1"/>
  <c r="F43" i="41" a="1"/>
  <c r="F43" i="41" s="1"/>
  <c r="F18" i="41" a="1"/>
  <c r="F18" i="41" s="1"/>
  <c r="F61" i="41" a="1"/>
  <c r="F61" i="41" s="1"/>
  <c r="G36" i="41" a="1"/>
  <c r="G36" i="41" s="1"/>
  <c r="G60" i="41" a="1"/>
  <c r="G60" i="41" s="1"/>
  <c r="G26" i="41" a="1"/>
  <c r="G26" i="41" s="1"/>
  <c r="G33" i="41" a="1"/>
  <c r="G33" i="41" s="1"/>
  <c r="G31" i="41" a="1"/>
  <c r="G31" i="41" s="1"/>
  <c r="G40" i="41" a="1"/>
  <c r="G40" i="41" s="1"/>
  <c r="G43" i="41" a="1"/>
  <c r="G43" i="41" s="1"/>
  <c r="G18" i="41" a="1"/>
  <c r="G18" i="41" s="1"/>
  <c r="G61" i="41" a="1"/>
  <c r="G61" i="41" s="1"/>
  <c r="H36" i="41" a="1"/>
  <c r="H36" i="41" s="1"/>
  <c r="H60" i="41" a="1"/>
  <c r="H60" i="41" s="1"/>
  <c r="H26" i="41" a="1"/>
  <c r="H26" i="41" s="1"/>
  <c r="H33" i="41" a="1"/>
  <c r="H33" i="41" s="1"/>
  <c r="H31" i="41" a="1"/>
  <c r="H31" i="41" s="1"/>
  <c r="H40" i="41" a="1"/>
  <c r="H40" i="41" s="1"/>
  <c r="H43" i="41" a="1"/>
  <c r="H43" i="41" s="1"/>
  <c r="H18" i="41" a="1"/>
  <c r="H18" i="41" s="1"/>
  <c r="H61" i="41" a="1"/>
  <c r="H61" i="41" s="1"/>
  <c r="I36" i="41" a="1"/>
  <c r="I36" i="41" s="1"/>
  <c r="I60" i="41" a="1"/>
  <c r="I60" i="41" s="1"/>
  <c r="I26" i="41" a="1"/>
  <c r="I26" i="41" s="1"/>
  <c r="I33" i="41" a="1"/>
  <c r="I33" i="41" s="1"/>
  <c r="I31" i="41" a="1"/>
  <c r="I31" i="41" s="1"/>
  <c r="I40" i="41" a="1"/>
  <c r="I40" i="41" s="1"/>
  <c r="I43" i="41" a="1"/>
  <c r="I43" i="41" s="1"/>
  <c r="I18" i="41" a="1"/>
  <c r="I18" i="41" s="1"/>
  <c r="I61" i="41" a="1"/>
  <c r="I61" i="41" s="1"/>
  <c r="J36" i="41" a="1"/>
  <c r="J36" i="41" s="1"/>
  <c r="J60" i="41" a="1"/>
  <c r="J60" i="41" s="1"/>
  <c r="J26" i="41" a="1"/>
  <c r="J26" i="41" s="1"/>
  <c r="J33" i="41" a="1"/>
  <c r="J33" i="41" s="1"/>
  <c r="J31" i="41" a="1"/>
  <c r="J31" i="41" s="1"/>
  <c r="J40" i="41" a="1"/>
  <c r="J40" i="41" s="1"/>
  <c r="J43" i="41" a="1"/>
  <c r="J43" i="41" s="1"/>
  <c r="J18" i="41" a="1"/>
  <c r="J18" i="41" s="1"/>
  <c r="J61" i="41" a="1"/>
  <c r="J61" i="41" s="1"/>
  <c r="K36" i="41" a="1"/>
  <c r="K36" i="41" s="1"/>
  <c r="K60" i="41" a="1"/>
  <c r="K60" i="41" s="1"/>
  <c r="K26" i="41" a="1"/>
  <c r="K26" i="41" s="1"/>
  <c r="K33" i="41" a="1"/>
  <c r="K33" i="41" s="1"/>
  <c r="K31" i="41" a="1"/>
  <c r="K31" i="41" s="1"/>
  <c r="K40" i="41" a="1"/>
  <c r="K40" i="41" s="1"/>
  <c r="K43" i="41" a="1"/>
  <c r="K43" i="41" s="1"/>
  <c r="K18" i="41" a="1"/>
  <c r="K18" i="41" s="1"/>
  <c r="K61" i="41" a="1"/>
  <c r="K61" i="41" s="1"/>
  <c r="L36" i="41" a="1"/>
  <c r="L36" i="41" s="1"/>
  <c r="L60" i="41" a="1"/>
  <c r="L60" i="41" s="1"/>
  <c r="L26" i="41" a="1"/>
  <c r="L26" i="41" s="1"/>
  <c r="L33" i="41" a="1"/>
  <c r="L33" i="41" s="1"/>
  <c r="L31" i="41" a="1"/>
  <c r="L31" i="41" s="1"/>
  <c r="L40" i="41" a="1"/>
  <c r="L40" i="41" s="1"/>
  <c r="L43" i="41" a="1"/>
  <c r="L43" i="41" s="1"/>
  <c r="L18" i="41" a="1"/>
  <c r="L18" i="41" s="1"/>
  <c r="L61" i="41" a="1"/>
  <c r="L61" i="41" s="1"/>
  <c r="M36" i="41" a="1"/>
  <c r="M36" i="41" s="1"/>
  <c r="M60" i="41" a="1"/>
  <c r="M60" i="41" s="1"/>
  <c r="M26" i="41" a="1"/>
  <c r="M26" i="41" s="1"/>
  <c r="M33" i="41" a="1"/>
  <c r="M33" i="41" s="1"/>
  <c r="M31" i="41" a="1"/>
  <c r="M31" i="41" s="1"/>
  <c r="M40" i="41" a="1"/>
  <c r="M40" i="41" s="1"/>
  <c r="M43" i="41" a="1"/>
  <c r="M43" i="41" s="1"/>
  <c r="M18" i="41" a="1"/>
  <c r="M18" i="41" s="1"/>
  <c r="M61" i="41" a="1"/>
  <c r="M61" i="41" s="1"/>
  <c r="N36" i="41" a="1"/>
  <c r="N36" i="41" s="1"/>
  <c r="N60" i="41" a="1"/>
  <c r="N60" i="41" s="1"/>
  <c r="N26" i="41" a="1"/>
  <c r="N26" i="41" s="1"/>
  <c r="N33" i="41" a="1"/>
  <c r="N33" i="41" s="1"/>
  <c r="N31" i="41" a="1"/>
  <c r="N31" i="41" s="1"/>
  <c r="N40" i="41" a="1"/>
  <c r="N40" i="41" s="1"/>
  <c r="N43" i="41" a="1"/>
  <c r="N43" i="41" s="1"/>
  <c r="N18" i="41" a="1"/>
  <c r="N18" i="41" s="1"/>
  <c r="N61" i="41" a="1"/>
  <c r="N61" i="41" s="1"/>
  <c r="O36" i="41" a="1"/>
  <c r="O36" i="41" s="1"/>
  <c r="O60" i="41" a="1"/>
  <c r="O60" i="41" s="1"/>
  <c r="O26" i="41" a="1"/>
  <c r="O26" i="41" s="1"/>
  <c r="O33" i="41" a="1"/>
  <c r="O33" i="41" s="1"/>
  <c r="O31" i="41" a="1"/>
  <c r="O31" i="41" s="1"/>
  <c r="O40" i="41" a="1"/>
  <c r="O40" i="41" s="1"/>
  <c r="O43" i="41" a="1"/>
  <c r="O43" i="41" s="1"/>
  <c r="O18" i="41" a="1"/>
  <c r="O18" i="41" s="1"/>
  <c r="O61" i="41" a="1"/>
  <c r="O61" i="41" s="1"/>
  <c r="P36" i="41" a="1"/>
  <c r="P36" i="41" s="1"/>
  <c r="P60" i="41" a="1"/>
  <c r="P60" i="41" s="1"/>
  <c r="P26" i="41" a="1"/>
  <c r="P26" i="41" s="1"/>
  <c r="P33" i="41" a="1"/>
  <c r="P33" i="41" s="1"/>
  <c r="P31" i="41" a="1"/>
  <c r="P31" i="41" s="1"/>
  <c r="P40" i="41" a="1"/>
  <c r="P40" i="41" s="1"/>
  <c r="P43" i="41" a="1"/>
  <c r="P43" i="41" s="1"/>
  <c r="P18" i="41" a="1"/>
  <c r="P18" i="41" s="1"/>
  <c r="P61" i="41" a="1"/>
  <c r="P61" i="41" s="1"/>
  <c r="F41" i="40" a="1"/>
  <c r="F41" i="40" s="1"/>
  <c r="F44" i="40" a="1"/>
  <c r="F44" i="40" s="1"/>
  <c r="F38" i="40" a="1"/>
  <c r="F38" i="40" s="1"/>
  <c r="F56" i="40" a="1"/>
  <c r="F56" i="40" s="1"/>
  <c r="F61" i="40" a="1"/>
  <c r="F61" i="40" s="1"/>
  <c r="F39" i="40" a="1"/>
  <c r="F39" i="40" s="1"/>
  <c r="F32" i="40" a="1"/>
  <c r="F32" i="40" s="1"/>
  <c r="F27" i="40" a="1"/>
  <c r="F27" i="40" s="1"/>
  <c r="F46" i="40" a="1"/>
  <c r="F46" i="40" s="1"/>
  <c r="F36" i="40" a="1"/>
  <c r="F36" i="40" s="1"/>
  <c r="G41" i="40" a="1"/>
  <c r="G41" i="40" s="1"/>
  <c r="G44" i="40" a="1"/>
  <c r="G44" i="40" s="1"/>
  <c r="G38" i="40" a="1"/>
  <c r="G38" i="40" s="1"/>
  <c r="G56" i="40" a="1"/>
  <c r="G56" i="40" s="1"/>
  <c r="G61" i="40" a="1"/>
  <c r="G61" i="40" s="1"/>
  <c r="G39" i="40" a="1"/>
  <c r="G39" i="40" s="1"/>
  <c r="G32" i="40" a="1"/>
  <c r="G32" i="40" s="1"/>
  <c r="G27" i="40" a="1"/>
  <c r="G27" i="40" s="1"/>
  <c r="G46" i="40" a="1"/>
  <c r="G46" i="40" s="1"/>
  <c r="H41" i="40" a="1"/>
  <c r="H41" i="40" s="1"/>
  <c r="H44" i="40" a="1"/>
  <c r="H44" i="40" s="1"/>
  <c r="H38" i="40" a="1"/>
  <c r="H38" i="40" s="1"/>
  <c r="H56" i="40" a="1"/>
  <c r="H56" i="40" s="1"/>
  <c r="H61" i="40" a="1"/>
  <c r="H61" i="40" s="1"/>
  <c r="H39" i="40" a="1"/>
  <c r="H39" i="40" s="1"/>
  <c r="H32" i="40" a="1"/>
  <c r="H32" i="40" s="1"/>
  <c r="H27" i="40" a="1"/>
  <c r="H27" i="40" s="1"/>
  <c r="H46" i="40" a="1"/>
  <c r="H46" i="40" s="1"/>
  <c r="H36" i="40" a="1"/>
  <c r="H36" i="40" s="1"/>
  <c r="I41" i="40" a="1"/>
  <c r="I41" i="40" s="1"/>
  <c r="I44" i="40" a="1"/>
  <c r="I44" i="40" s="1"/>
  <c r="I38" i="40" a="1"/>
  <c r="I38" i="40" s="1"/>
  <c r="I56" i="40" a="1"/>
  <c r="I56" i="40" s="1"/>
  <c r="I61" i="40" a="1"/>
  <c r="I61" i="40" s="1"/>
  <c r="I39" i="40" a="1"/>
  <c r="I39" i="40" s="1"/>
  <c r="I32" i="40" a="1"/>
  <c r="I32" i="40" s="1"/>
  <c r="I27" i="40" a="1"/>
  <c r="I27" i="40" s="1"/>
  <c r="I46" i="40" a="1"/>
  <c r="I46" i="40" s="1"/>
  <c r="I36" i="40" a="1"/>
  <c r="I36" i="40" s="1"/>
  <c r="J41" i="40" a="1"/>
  <c r="J41" i="40" s="1"/>
  <c r="J44" i="40" a="1"/>
  <c r="J44" i="40" s="1"/>
  <c r="J38" i="40" a="1"/>
  <c r="J38" i="40" s="1"/>
  <c r="J56" i="40" a="1"/>
  <c r="J56" i="40" s="1"/>
  <c r="J61" i="40" a="1"/>
  <c r="J61" i="40" s="1"/>
  <c r="J39" i="40" a="1"/>
  <c r="J39" i="40" s="1"/>
  <c r="J32" i="40" a="1"/>
  <c r="J32" i="40" s="1"/>
  <c r="J27" i="40" a="1"/>
  <c r="J27" i="40" s="1"/>
  <c r="J46" i="40" a="1"/>
  <c r="J46" i="40" s="1"/>
  <c r="J36" i="40" a="1"/>
  <c r="J36" i="40" s="1"/>
  <c r="K41" i="40" a="1"/>
  <c r="K41" i="40" s="1"/>
  <c r="K44" i="40" a="1"/>
  <c r="K44" i="40" s="1"/>
  <c r="K38" i="40" a="1"/>
  <c r="K38" i="40" s="1"/>
  <c r="K56" i="40" a="1"/>
  <c r="K56" i="40" s="1"/>
  <c r="K61" i="40" a="1"/>
  <c r="K61" i="40" s="1"/>
  <c r="K39" i="40" a="1"/>
  <c r="K39" i="40" s="1"/>
  <c r="K32" i="40" a="1"/>
  <c r="K32" i="40" s="1"/>
  <c r="K27" i="40" a="1"/>
  <c r="K27" i="40" s="1"/>
  <c r="K46" i="40" a="1"/>
  <c r="K46" i="40" s="1"/>
  <c r="K36" i="40" a="1"/>
  <c r="K36" i="40" s="1"/>
  <c r="L41" i="40" a="1"/>
  <c r="L41" i="40" s="1"/>
  <c r="L44" i="40" a="1"/>
  <c r="L44" i="40" s="1"/>
  <c r="L38" i="40" a="1"/>
  <c r="L38" i="40" s="1"/>
  <c r="L56" i="40" a="1"/>
  <c r="L56" i="40" s="1"/>
  <c r="L61" i="40" a="1"/>
  <c r="L61" i="40" s="1"/>
  <c r="L39" i="40" a="1"/>
  <c r="L39" i="40" s="1"/>
  <c r="L32" i="40" a="1"/>
  <c r="L32" i="40" s="1"/>
  <c r="L27" i="40" a="1"/>
  <c r="L27" i="40" s="1"/>
  <c r="L46" i="40" a="1"/>
  <c r="L46" i="40" s="1"/>
  <c r="L36" i="40" a="1"/>
  <c r="L36" i="40" s="1"/>
  <c r="M41" i="40" a="1"/>
  <c r="M41" i="40" s="1"/>
  <c r="M44" i="40" a="1"/>
  <c r="M44" i="40" s="1"/>
  <c r="M38" i="40" a="1"/>
  <c r="M38" i="40" s="1"/>
  <c r="M56" i="40" a="1"/>
  <c r="M56" i="40" s="1"/>
  <c r="M61" i="40" a="1"/>
  <c r="M61" i="40" s="1"/>
  <c r="M39" i="40" a="1"/>
  <c r="M39" i="40" s="1"/>
  <c r="M32" i="40" a="1"/>
  <c r="M32" i="40" s="1"/>
  <c r="M27" i="40" a="1"/>
  <c r="M27" i="40" s="1"/>
  <c r="M46" i="40" a="1"/>
  <c r="M46" i="40" s="1"/>
  <c r="M36" i="40" a="1"/>
  <c r="M36" i="40" s="1"/>
  <c r="N41" i="40" a="1"/>
  <c r="N41" i="40" s="1"/>
  <c r="N44" i="40" a="1"/>
  <c r="N44" i="40" s="1"/>
  <c r="N38" i="40" a="1"/>
  <c r="N38" i="40" s="1"/>
  <c r="N56" i="40" a="1"/>
  <c r="N56" i="40" s="1"/>
  <c r="N61" i="40" a="1"/>
  <c r="N61" i="40" s="1"/>
  <c r="N39" i="40" a="1"/>
  <c r="N39" i="40" s="1"/>
  <c r="N32" i="40" a="1"/>
  <c r="N32" i="40" s="1"/>
  <c r="N27" i="40" a="1"/>
  <c r="N27" i="40" s="1"/>
  <c r="N46" i="40" a="1"/>
  <c r="N46" i="40" s="1"/>
  <c r="N36" i="40" a="1"/>
  <c r="N36" i="40" s="1"/>
  <c r="O41" i="40" a="1"/>
  <c r="O41" i="40" s="1"/>
  <c r="O44" i="40" a="1"/>
  <c r="O44" i="40" s="1"/>
  <c r="O38" i="40" a="1"/>
  <c r="O38" i="40" s="1"/>
  <c r="O56" i="40" a="1"/>
  <c r="O56" i="40" s="1"/>
  <c r="O61" i="40" a="1"/>
  <c r="O61" i="40" s="1"/>
  <c r="O39" i="40" a="1"/>
  <c r="O39" i="40" s="1"/>
  <c r="O32" i="40" a="1"/>
  <c r="O32" i="40" s="1"/>
  <c r="O27" i="40" a="1"/>
  <c r="O27" i="40" s="1"/>
  <c r="O46" i="40" a="1"/>
  <c r="O46" i="40" s="1"/>
  <c r="O36" i="40" a="1"/>
  <c r="O36" i="40" s="1"/>
  <c r="P41" i="40" a="1"/>
  <c r="P41" i="40" s="1"/>
  <c r="P44" i="40" a="1"/>
  <c r="P44" i="40" s="1"/>
  <c r="P38" i="40" a="1"/>
  <c r="P38" i="40" s="1"/>
  <c r="P56" i="40" a="1"/>
  <c r="P56" i="40" s="1"/>
  <c r="P61" i="40" a="1"/>
  <c r="P61" i="40" s="1"/>
  <c r="P39" i="40" a="1"/>
  <c r="P39" i="40" s="1"/>
  <c r="P32" i="40" a="1"/>
  <c r="P32" i="40" s="1"/>
  <c r="P27" i="40" a="1"/>
  <c r="P27" i="40" s="1"/>
  <c r="P46" i="40" a="1"/>
  <c r="P46" i="40" s="1"/>
  <c r="P36" i="40" a="1"/>
  <c r="P36" i="40" s="1"/>
  <c r="F6" i="43" a="1"/>
  <c r="F6" i="43" s="1"/>
  <c r="F5" i="43" a="1"/>
  <c r="F5" i="43" s="1"/>
  <c r="F14" i="43" a="1"/>
  <c r="F14" i="43" s="1"/>
  <c r="F21" i="43" a="1"/>
  <c r="F21" i="43" s="1"/>
  <c r="F7" i="43" a="1"/>
  <c r="F7" i="43" s="1"/>
  <c r="F23" i="43" a="1"/>
  <c r="F23" i="43" s="1"/>
  <c r="G6" i="43" a="1"/>
  <c r="G6" i="43" s="1"/>
  <c r="G5" i="43" a="1"/>
  <c r="G5" i="43" s="1"/>
  <c r="G14" i="43" a="1"/>
  <c r="G14" i="43" s="1"/>
  <c r="G21" i="43" a="1"/>
  <c r="G21" i="43" s="1"/>
  <c r="G7" i="43" a="1"/>
  <c r="G7" i="43" s="1"/>
  <c r="G23" i="43" a="1"/>
  <c r="G23" i="43" s="1"/>
  <c r="H6" i="43" a="1"/>
  <c r="H6" i="43" s="1"/>
  <c r="H5" i="43" a="1"/>
  <c r="H5" i="43" s="1"/>
  <c r="H14" i="43" a="1"/>
  <c r="H14" i="43" s="1"/>
  <c r="H21" i="43" a="1"/>
  <c r="H21" i="43" s="1"/>
  <c r="H7" i="43" a="1"/>
  <c r="H7" i="43" s="1"/>
  <c r="H23" i="43" a="1"/>
  <c r="H23" i="43" s="1"/>
  <c r="I6" i="43" a="1"/>
  <c r="I6" i="43" s="1"/>
  <c r="I5" i="43" a="1"/>
  <c r="I5" i="43" s="1"/>
  <c r="I14" i="43" a="1"/>
  <c r="I14" i="43" s="1"/>
  <c r="I21" i="43" a="1"/>
  <c r="I21" i="43" s="1"/>
  <c r="I7" i="43" a="1"/>
  <c r="I7" i="43" s="1"/>
  <c r="I23" i="43" a="1"/>
  <c r="I23" i="43" s="1"/>
  <c r="J6" i="43" a="1"/>
  <c r="J6" i="43" s="1"/>
  <c r="J5" i="43" a="1"/>
  <c r="J5" i="43" s="1"/>
  <c r="J14" i="43" a="1"/>
  <c r="J14" i="43" s="1"/>
  <c r="J21" i="43" a="1"/>
  <c r="J21" i="43" s="1"/>
  <c r="J7" i="43" a="1"/>
  <c r="J7" i="43" s="1"/>
  <c r="J23" i="43" a="1"/>
  <c r="J23" i="43" s="1"/>
  <c r="K6" i="43" a="1"/>
  <c r="K6" i="43" s="1"/>
  <c r="K5" i="43" a="1"/>
  <c r="K5" i="43" s="1"/>
  <c r="K14" i="43" a="1"/>
  <c r="K14" i="43" s="1"/>
  <c r="K21" i="43" a="1"/>
  <c r="K21" i="43" s="1"/>
  <c r="K7" i="43" a="1"/>
  <c r="K7" i="43" s="1"/>
  <c r="K23" i="43" a="1"/>
  <c r="K23" i="43" s="1"/>
  <c r="L6" i="43" a="1"/>
  <c r="L6" i="43" s="1"/>
  <c r="L5" i="43" a="1"/>
  <c r="L5" i="43" s="1"/>
  <c r="L14" i="43" a="1"/>
  <c r="L14" i="43" s="1"/>
  <c r="L21" i="43" a="1"/>
  <c r="L21" i="43" s="1"/>
  <c r="L7" i="43" a="1"/>
  <c r="L7" i="43" s="1"/>
  <c r="L23" i="43" a="1"/>
  <c r="L23" i="43" s="1"/>
  <c r="M6" i="43" a="1"/>
  <c r="M6" i="43" s="1"/>
  <c r="M5" i="43" a="1"/>
  <c r="M5" i="43" s="1"/>
  <c r="M14" i="43" a="1"/>
  <c r="M14" i="43" s="1"/>
  <c r="M21" i="43" a="1"/>
  <c r="M21" i="43" s="1"/>
  <c r="M7" i="43" a="1"/>
  <c r="M7" i="43" s="1"/>
  <c r="M23" i="43" a="1"/>
  <c r="M23" i="43" s="1"/>
  <c r="N6" i="43" a="1"/>
  <c r="N6" i="43" s="1"/>
  <c r="N5" i="43" a="1"/>
  <c r="N5" i="43" s="1"/>
  <c r="N14" i="43" a="1"/>
  <c r="N14" i="43" s="1"/>
  <c r="N21" i="43" a="1"/>
  <c r="N21" i="43" s="1"/>
  <c r="N7" i="43" a="1"/>
  <c r="N7" i="43" s="1"/>
  <c r="N23" i="43" a="1"/>
  <c r="N23" i="43" s="1"/>
  <c r="O6" i="43" a="1"/>
  <c r="O6" i="43" s="1"/>
  <c r="O5" i="43" a="1"/>
  <c r="O5" i="43" s="1"/>
  <c r="O14" i="43" a="1"/>
  <c r="O14" i="43" s="1"/>
  <c r="O21" i="43" a="1"/>
  <c r="O21" i="43" s="1"/>
  <c r="O7" i="43" a="1"/>
  <c r="O7" i="43" s="1"/>
  <c r="O23" i="43" a="1"/>
  <c r="O23" i="43" s="1"/>
  <c r="P6" i="43" a="1"/>
  <c r="P6" i="43" s="1"/>
  <c r="P5" i="43" a="1"/>
  <c r="P5" i="43" s="1"/>
  <c r="P14" i="43" a="1"/>
  <c r="P14" i="43" s="1"/>
  <c r="P21" i="43" a="1"/>
  <c r="P21" i="43" s="1"/>
  <c r="P7" i="43" a="1"/>
  <c r="P7" i="43" s="1"/>
  <c r="P23" i="43" a="1"/>
  <c r="P23" i="43" s="1"/>
  <c r="F19" i="43" a="1"/>
  <c r="F19" i="43" s="1"/>
  <c r="G19" i="43" a="1"/>
  <c r="G19" i="43" s="1"/>
  <c r="H19" i="43" a="1"/>
  <c r="H19" i="43" s="1"/>
  <c r="I19" i="43" a="1"/>
  <c r="I19" i="43" s="1"/>
  <c r="J19" i="43" a="1"/>
  <c r="J19" i="43" s="1"/>
  <c r="K19" i="43" a="1"/>
  <c r="K19" i="43" s="1"/>
  <c r="L19" i="43" a="1"/>
  <c r="L19" i="43" s="1"/>
  <c r="M19" i="43" a="1"/>
  <c r="M19" i="43" s="1"/>
  <c r="N19" i="43" a="1"/>
  <c r="N19" i="43" s="1"/>
  <c r="O19" i="43" a="1"/>
  <c r="O19" i="43" s="1"/>
  <c r="P19" i="43" a="1"/>
  <c r="P19" i="43" s="1"/>
  <c r="F19" i="47" a="1"/>
  <c r="F19" i="47" s="1"/>
  <c r="F28" i="47" a="1"/>
  <c r="F28" i="47" s="1"/>
  <c r="F5" i="47" a="1"/>
  <c r="F5" i="47" s="1"/>
  <c r="F17" i="47" a="1"/>
  <c r="F17" i="47" s="1"/>
  <c r="F14" i="47" a="1"/>
  <c r="F14" i="47" s="1"/>
  <c r="F67" i="47" a="1"/>
  <c r="F67" i="47" s="1"/>
  <c r="F16" i="47" a="1"/>
  <c r="F16" i="47" s="1"/>
  <c r="F26" i="47" a="1"/>
  <c r="F26" i="47" s="1"/>
  <c r="F43" i="47" a="1"/>
  <c r="F43" i="47" s="1"/>
  <c r="F48" i="47" a="1"/>
  <c r="F48" i="47" s="1"/>
  <c r="F7" i="47" a="1"/>
  <c r="F7" i="47" s="1"/>
  <c r="F23" i="47" a="1"/>
  <c r="F23" i="47" s="1"/>
  <c r="F44" i="47" a="1"/>
  <c r="F44" i="47" s="1"/>
  <c r="F34" i="47" a="1"/>
  <c r="F34" i="47" s="1"/>
  <c r="F25" i="47" a="1"/>
  <c r="F25" i="47" s="1"/>
  <c r="F9" i="47" a="1"/>
  <c r="F9" i="47" s="1"/>
  <c r="F27" i="47" a="1"/>
  <c r="F27" i="47" s="1"/>
  <c r="F33" i="47" a="1"/>
  <c r="F33" i="47" s="1"/>
  <c r="F60" i="47" a="1"/>
  <c r="F60" i="47" s="1"/>
  <c r="F52" i="47" a="1"/>
  <c r="F52" i="47" s="1"/>
  <c r="F64" i="47" a="1"/>
  <c r="F64" i="47" s="1"/>
  <c r="G19" i="47" a="1"/>
  <c r="G19" i="47" s="1"/>
  <c r="G28" i="47" a="1"/>
  <c r="G28" i="47" s="1"/>
  <c r="G5" i="47" a="1"/>
  <c r="G5" i="47" s="1"/>
  <c r="G17" i="47" a="1"/>
  <c r="G17" i="47" s="1"/>
  <c r="G14" i="47" a="1"/>
  <c r="G14" i="47" s="1"/>
  <c r="G67" i="47" a="1"/>
  <c r="G67" i="47" s="1"/>
  <c r="G16" i="47" a="1"/>
  <c r="G16" i="47" s="1"/>
  <c r="G26" i="47" a="1"/>
  <c r="G26" i="47" s="1"/>
  <c r="G43" i="47" a="1"/>
  <c r="G43" i="47" s="1"/>
  <c r="G48" i="47" a="1"/>
  <c r="G48" i="47" s="1"/>
  <c r="G7" i="47" a="1"/>
  <c r="G7" i="47" s="1"/>
  <c r="G23" i="47" a="1"/>
  <c r="G23" i="47" s="1"/>
  <c r="G44" i="47" a="1"/>
  <c r="G44" i="47" s="1"/>
  <c r="G34" i="47" a="1"/>
  <c r="G34" i="47" s="1"/>
  <c r="G25" i="47" a="1"/>
  <c r="G25" i="47" s="1"/>
  <c r="G9" i="47" a="1"/>
  <c r="G9" i="47" s="1"/>
  <c r="G27" i="47" a="1"/>
  <c r="G27" i="47" s="1"/>
  <c r="G33" i="47" a="1"/>
  <c r="G33" i="47" s="1"/>
  <c r="G60" i="47" a="1"/>
  <c r="G60" i="47" s="1"/>
  <c r="G52" i="47" a="1"/>
  <c r="G52" i="47" s="1"/>
  <c r="G64" i="47" a="1"/>
  <c r="G64" i="47" s="1"/>
  <c r="H19" i="47" a="1"/>
  <c r="H19" i="47" s="1"/>
  <c r="H28" i="47" a="1"/>
  <c r="H28" i="47" s="1"/>
  <c r="H5" i="47" a="1"/>
  <c r="H5" i="47" s="1"/>
  <c r="H17" i="47" a="1"/>
  <c r="H17" i="47" s="1"/>
  <c r="H14" i="47" a="1"/>
  <c r="H14" i="47" s="1"/>
  <c r="H67" i="47" a="1"/>
  <c r="H67" i="47" s="1"/>
  <c r="H16" i="47" a="1"/>
  <c r="H16" i="47" s="1"/>
  <c r="H26" i="47" a="1"/>
  <c r="H26" i="47" s="1"/>
  <c r="H43" i="47" a="1"/>
  <c r="H43" i="47" s="1"/>
  <c r="H48" i="47" a="1"/>
  <c r="H48" i="47" s="1"/>
  <c r="H7" i="47" a="1"/>
  <c r="H7" i="47" s="1"/>
  <c r="H23" i="47" a="1"/>
  <c r="H23" i="47" s="1"/>
  <c r="H44" i="47" a="1"/>
  <c r="H44" i="47" s="1"/>
  <c r="H34" i="47" a="1"/>
  <c r="H34" i="47" s="1"/>
  <c r="H25" i="47" a="1"/>
  <c r="H25" i="47" s="1"/>
  <c r="H9" i="47" a="1"/>
  <c r="H9" i="47" s="1"/>
  <c r="H27" i="47" a="1"/>
  <c r="H27" i="47" s="1"/>
  <c r="H33" i="47" a="1"/>
  <c r="H33" i="47" s="1"/>
  <c r="H60" i="47" a="1"/>
  <c r="H60" i="47" s="1"/>
  <c r="H52" i="47" a="1"/>
  <c r="H52" i="47" s="1"/>
  <c r="H64" i="47" a="1"/>
  <c r="H64" i="47" s="1"/>
  <c r="I19" i="47" a="1"/>
  <c r="I19" i="47" s="1"/>
  <c r="I28" i="47" a="1"/>
  <c r="I28" i="47" s="1"/>
  <c r="I5" i="47" a="1"/>
  <c r="I5" i="47" s="1"/>
  <c r="I17" i="47" a="1"/>
  <c r="I17" i="47" s="1"/>
  <c r="I14" i="47" a="1"/>
  <c r="I14" i="47" s="1"/>
  <c r="I67" i="47" a="1"/>
  <c r="I67" i="47" s="1"/>
  <c r="I16" i="47" a="1"/>
  <c r="I16" i="47" s="1"/>
  <c r="I26" i="47" a="1"/>
  <c r="I26" i="47" s="1"/>
  <c r="I43" i="47" a="1"/>
  <c r="I43" i="47" s="1"/>
  <c r="I48" i="47" a="1"/>
  <c r="I48" i="47" s="1"/>
  <c r="I7" i="47" a="1"/>
  <c r="I7" i="47" s="1"/>
  <c r="I23" i="47" a="1"/>
  <c r="I23" i="47" s="1"/>
  <c r="I44" i="47" a="1"/>
  <c r="I44" i="47" s="1"/>
  <c r="I34" i="47" a="1"/>
  <c r="I34" i="47" s="1"/>
  <c r="I25" i="47" a="1"/>
  <c r="I25" i="47" s="1"/>
  <c r="I9" i="47" a="1"/>
  <c r="I9" i="47" s="1"/>
  <c r="I27" i="47" a="1"/>
  <c r="I27" i="47" s="1"/>
  <c r="I33" i="47" a="1"/>
  <c r="I33" i="47" s="1"/>
  <c r="I60" i="47" a="1"/>
  <c r="I60" i="47" s="1"/>
  <c r="I52" i="47" a="1"/>
  <c r="I52" i="47" s="1"/>
  <c r="I64" i="47" a="1"/>
  <c r="I64" i="47" s="1"/>
  <c r="J19" i="47" a="1"/>
  <c r="J19" i="47" s="1"/>
  <c r="J28" i="47" a="1"/>
  <c r="J28" i="47" s="1"/>
  <c r="J5" i="47" a="1"/>
  <c r="J5" i="47" s="1"/>
  <c r="J17" i="47" a="1"/>
  <c r="J17" i="47" s="1"/>
  <c r="J14" i="47" a="1"/>
  <c r="J14" i="47" s="1"/>
  <c r="J67" i="47" a="1"/>
  <c r="J67" i="47" s="1"/>
  <c r="J16" i="47" a="1"/>
  <c r="J16" i="47" s="1"/>
  <c r="J26" i="47" a="1"/>
  <c r="J26" i="47" s="1"/>
  <c r="J43" i="47" a="1"/>
  <c r="J43" i="47" s="1"/>
  <c r="J48" i="47" a="1"/>
  <c r="J48" i="47" s="1"/>
  <c r="J7" i="47" a="1"/>
  <c r="J7" i="47" s="1"/>
  <c r="J23" i="47" a="1"/>
  <c r="J23" i="47" s="1"/>
  <c r="J44" i="47" a="1"/>
  <c r="J44" i="47" s="1"/>
  <c r="J34" i="47" a="1"/>
  <c r="J34" i="47" s="1"/>
  <c r="J25" i="47" a="1"/>
  <c r="J25" i="47" s="1"/>
  <c r="J9" i="47" a="1"/>
  <c r="J9" i="47" s="1"/>
  <c r="J27" i="47" a="1"/>
  <c r="J27" i="47" s="1"/>
  <c r="J33" i="47" a="1"/>
  <c r="J33" i="47" s="1"/>
  <c r="J60" i="47" a="1"/>
  <c r="J60" i="47" s="1"/>
  <c r="J52" i="47" a="1"/>
  <c r="J52" i="47" s="1"/>
  <c r="J64" i="47" a="1"/>
  <c r="J64" i="47" s="1"/>
  <c r="K19" i="47" a="1"/>
  <c r="K19" i="47" s="1"/>
  <c r="K28" i="47" a="1"/>
  <c r="K28" i="47" s="1"/>
  <c r="K5" i="47" a="1"/>
  <c r="K5" i="47" s="1"/>
  <c r="K17" i="47" a="1"/>
  <c r="K17" i="47" s="1"/>
  <c r="K14" i="47" a="1"/>
  <c r="K14" i="47" s="1"/>
  <c r="K67" i="47" a="1"/>
  <c r="K67" i="47" s="1"/>
  <c r="K16" i="47" a="1"/>
  <c r="K16" i="47" s="1"/>
  <c r="K26" i="47" a="1"/>
  <c r="K26" i="47" s="1"/>
  <c r="K43" i="47" a="1"/>
  <c r="K43" i="47" s="1"/>
  <c r="K48" i="47" a="1"/>
  <c r="K48" i="47" s="1"/>
  <c r="K7" i="47" a="1"/>
  <c r="K7" i="47" s="1"/>
  <c r="K23" i="47" a="1"/>
  <c r="K23" i="47" s="1"/>
  <c r="K44" i="47" a="1"/>
  <c r="K44" i="47" s="1"/>
  <c r="K34" i="47" a="1"/>
  <c r="K34" i="47" s="1"/>
  <c r="K25" i="47" a="1"/>
  <c r="K25" i="47" s="1"/>
  <c r="K9" i="47" a="1"/>
  <c r="K9" i="47" s="1"/>
  <c r="K27" i="47" a="1"/>
  <c r="K27" i="47" s="1"/>
  <c r="K33" i="47" a="1"/>
  <c r="K33" i="47" s="1"/>
  <c r="K60" i="47" a="1"/>
  <c r="K60" i="47" s="1"/>
  <c r="K52" i="47" a="1"/>
  <c r="K52" i="47" s="1"/>
  <c r="K64" i="47" a="1"/>
  <c r="K64" i="47" s="1"/>
  <c r="L19" i="47" a="1"/>
  <c r="L19" i="47" s="1"/>
  <c r="L28" i="47" a="1"/>
  <c r="L28" i="47" s="1"/>
  <c r="L5" i="47" a="1"/>
  <c r="L5" i="47" s="1"/>
  <c r="L17" i="47" a="1"/>
  <c r="L17" i="47" s="1"/>
  <c r="L14" i="47" a="1"/>
  <c r="L14" i="47" s="1"/>
  <c r="L67" i="47" a="1"/>
  <c r="L67" i="47" s="1"/>
  <c r="L16" i="47" a="1"/>
  <c r="L16" i="47" s="1"/>
  <c r="L26" i="47" a="1"/>
  <c r="L26" i="47" s="1"/>
  <c r="L43" i="47" a="1"/>
  <c r="L43" i="47" s="1"/>
  <c r="L48" i="47" a="1"/>
  <c r="L48" i="47" s="1"/>
  <c r="L7" i="47" a="1"/>
  <c r="L7" i="47" s="1"/>
  <c r="L23" i="47" a="1"/>
  <c r="L23" i="47" s="1"/>
  <c r="L44" i="47" a="1"/>
  <c r="L44" i="47" s="1"/>
  <c r="L34" i="47" a="1"/>
  <c r="L34" i="47" s="1"/>
  <c r="L25" i="47" a="1"/>
  <c r="L25" i="47" s="1"/>
  <c r="L9" i="47" a="1"/>
  <c r="L9" i="47" s="1"/>
  <c r="L27" i="47" a="1"/>
  <c r="L27" i="47" s="1"/>
  <c r="L33" i="47" a="1"/>
  <c r="L33" i="47" s="1"/>
  <c r="L60" i="47" a="1"/>
  <c r="L60" i="47" s="1"/>
  <c r="L52" i="47" a="1"/>
  <c r="L52" i="47" s="1"/>
  <c r="L64" i="47" a="1"/>
  <c r="L64" i="47" s="1"/>
  <c r="M19" i="47" a="1"/>
  <c r="M19" i="47" s="1"/>
  <c r="M28" i="47" a="1"/>
  <c r="M28" i="47" s="1"/>
  <c r="M5" i="47" a="1"/>
  <c r="M5" i="47" s="1"/>
  <c r="M17" i="47" a="1"/>
  <c r="M17" i="47" s="1"/>
  <c r="M14" i="47" a="1"/>
  <c r="M14" i="47" s="1"/>
  <c r="M67" i="47" a="1"/>
  <c r="M67" i="47" s="1"/>
  <c r="M16" i="47" a="1"/>
  <c r="M16" i="47" s="1"/>
  <c r="M26" i="47" a="1"/>
  <c r="M26" i="47" s="1"/>
  <c r="M43" i="47" a="1"/>
  <c r="M43" i="47" s="1"/>
  <c r="M48" i="47" a="1"/>
  <c r="M48" i="47" s="1"/>
  <c r="M7" i="47" a="1"/>
  <c r="M7" i="47" s="1"/>
  <c r="M23" i="47" a="1"/>
  <c r="M23" i="47" s="1"/>
  <c r="M44" i="47" a="1"/>
  <c r="M44" i="47" s="1"/>
  <c r="M34" i="47" a="1"/>
  <c r="M34" i="47" s="1"/>
  <c r="M25" i="47" a="1"/>
  <c r="M25" i="47" s="1"/>
  <c r="M9" i="47" a="1"/>
  <c r="M9" i="47" s="1"/>
  <c r="M27" i="47" a="1"/>
  <c r="M27" i="47" s="1"/>
  <c r="M33" i="47" a="1"/>
  <c r="M33" i="47" s="1"/>
  <c r="M60" i="47" a="1"/>
  <c r="M60" i="47" s="1"/>
  <c r="M52" i="47" a="1"/>
  <c r="M52" i="47" s="1"/>
  <c r="M64" i="47" a="1"/>
  <c r="M64" i="47" s="1"/>
  <c r="N19" i="47" a="1"/>
  <c r="N19" i="47" s="1"/>
  <c r="N28" i="47" a="1"/>
  <c r="N28" i="47" s="1"/>
  <c r="N5" i="47" a="1"/>
  <c r="N5" i="47" s="1"/>
  <c r="N17" i="47" a="1"/>
  <c r="N17" i="47" s="1"/>
  <c r="N14" i="47" a="1"/>
  <c r="N14" i="47" s="1"/>
  <c r="N67" i="47" a="1"/>
  <c r="N67" i="47" s="1"/>
  <c r="N16" i="47" a="1"/>
  <c r="N16" i="47" s="1"/>
  <c r="N26" i="47" a="1"/>
  <c r="N26" i="47" s="1"/>
  <c r="N43" i="47" a="1"/>
  <c r="N43" i="47" s="1"/>
  <c r="N48" i="47" a="1"/>
  <c r="N48" i="47" s="1"/>
  <c r="N7" i="47" a="1"/>
  <c r="N7" i="47" s="1"/>
  <c r="N23" i="47" a="1"/>
  <c r="N23" i="47" s="1"/>
  <c r="N44" i="47" a="1"/>
  <c r="N44" i="47" s="1"/>
  <c r="N34" i="47" a="1"/>
  <c r="N34" i="47" s="1"/>
  <c r="N25" i="47" a="1"/>
  <c r="N25" i="47" s="1"/>
  <c r="N9" i="47" a="1"/>
  <c r="N9" i="47" s="1"/>
  <c r="N27" i="47" a="1"/>
  <c r="N27" i="47" s="1"/>
  <c r="N33" i="47" a="1"/>
  <c r="N33" i="47" s="1"/>
  <c r="N60" i="47" a="1"/>
  <c r="N60" i="47" s="1"/>
  <c r="N52" i="47" a="1"/>
  <c r="N52" i="47" s="1"/>
  <c r="N64" i="47" a="1"/>
  <c r="N64" i="47" s="1"/>
  <c r="O19" i="47" a="1"/>
  <c r="O19" i="47" s="1"/>
  <c r="O28" i="47" a="1"/>
  <c r="O28" i="47" s="1"/>
  <c r="O5" i="47" a="1"/>
  <c r="O5" i="47" s="1"/>
  <c r="O17" i="47" a="1"/>
  <c r="O17" i="47" s="1"/>
  <c r="O14" i="47" a="1"/>
  <c r="O14" i="47" s="1"/>
  <c r="O67" i="47" a="1"/>
  <c r="O67" i="47" s="1"/>
  <c r="O16" i="47" a="1"/>
  <c r="O16" i="47" s="1"/>
  <c r="O26" i="47" a="1"/>
  <c r="O26" i="47" s="1"/>
  <c r="O43" i="47" a="1"/>
  <c r="O43" i="47" s="1"/>
  <c r="O48" i="47" a="1"/>
  <c r="O48" i="47" s="1"/>
  <c r="O7" i="47" a="1"/>
  <c r="O7" i="47" s="1"/>
  <c r="O23" i="47" a="1"/>
  <c r="O23" i="47" s="1"/>
  <c r="O44" i="47" a="1"/>
  <c r="O44" i="47" s="1"/>
  <c r="O34" i="47" a="1"/>
  <c r="O34" i="47" s="1"/>
  <c r="O25" i="47" a="1"/>
  <c r="O25" i="47" s="1"/>
  <c r="O9" i="47" a="1"/>
  <c r="O9" i="47" s="1"/>
  <c r="O27" i="47" a="1"/>
  <c r="O27" i="47" s="1"/>
  <c r="O33" i="47" a="1"/>
  <c r="O33" i="47" s="1"/>
  <c r="O60" i="47" a="1"/>
  <c r="O60" i="47" s="1"/>
  <c r="O52" i="47" a="1"/>
  <c r="O52" i="47" s="1"/>
  <c r="O64" i="47" a="1"/>
  <c r="O64" i="47" s="1"/>
  <c r="P19" i="47" a="1"/>
  <c r="P19" i="47" s="1"/>
  <c r="P28" i="47" a="1"/>
  <c r="P28" i="47" s="1"/>
  <c r="P5" i="47" a="1"/>
  <c r="P5" i="47" s="1"/>
  <c r="P17" i="47" a="1"/>
  <c r="P17" i="47" s="1"/>
  <c r="P14" i="47" a="1"/>
  <c r="P14" i="47" s="1"/>
  <c r="P67" i="47" a="1"/>
  <c r="P67" i="47" s="1"/>
  <c r="P16" i="47" a="1"/>
  <c r="P16" i="47" s="1"/>
  <c r="P26" i="47" a="1"/>
  <c r="P26" i="47" s="1"/>
  <c r="P43" i="47" a="1"/>
  <c r="P43" i="47" s="1"/>
  <c r="P48" i="47" a="1"/>
  <c r="P48" i="47" s="1"/>
  <c r="P7" i="47" a="1"/>
  <c r="P7" i="47" s="1"/>
  <c r="P23" i="47" a="1"/>
  <c r="P23" i="47" s="1"/>
  <c r="P44" i="47" a="1"/>
  <c r="P44" i="47" s="1"/>
  <c r="P34" i="47" a="1"/>
  <c r="P34" i="47" s="1"/>
  <c r="P25" i="47" a="1"/>
  <c r="P25" i="47" s="1"/>
  <c r="P9" i="47" a="1"/>
  <c r="P9" i="47" s="1"/>
  <c r="P27" i="47" a="1"/>
  <c r="P27" i="47" s="1"/>
  <c r="P33" i="47" a="1"/>
  <c r="P33" i="47" s="1"/>
  <c r="P60" i="47" a="1"/>
  <c r="P60" i="47" s="1"/>
  <c r="P52" i="47" a="1"/>
  <c r="P52" i="47" s="1"/>
  <c r="P64" i="47" a="1"/>
  <c r="P64" i="47" s="1"/>
  <c r="F15" i="43" a="1"/>
  <c r="F15" i="43" s="1"/>
  <c r="F16" i="43" a="1"/>
  <c r="F16" i="43" s="1"/>
  <c r="F25" i="43" a="1"/>
  <c r="F25" i="43" s="1"/>
  <c r="F13" i="43" a="1"/>
  <c r="F13" i="43" s="1"/>
  <c r="G15" i="43" a="1"/>
  <c r="G15" i="43" s="1"/>
  <c r="G16" i="43" a="1"/>
  <c r="G16" i="43" s="1"/>
  <c r="G25" i="43" a="1"/>
  <c r="G25" i="43" s="1"/>
  <c r="G13" i="43" a="1"/>
  <c r="G13" i="43" s="1"/>
  <c r="H15" i="43" a="1"/>
  <c r="H15" i="43" s="1"/>
  <c r="H16" i="43" a="1"/>
  <c r="H16" i="43" s="1"/>
  <c r="H25" i="43" a="1"/>
  <c r="H25" i="43" s="1"/>
  <c r="H13" i="43" a="1"/>
  <c r="H13" i="43" s="1"/>
  <c r="I15" i="43" a="1"/>
  <c r="I15" i="43" s="1"/>
  <c r="I16" i="43" a="1"/>
  <c r="I16" i="43" s="1"/>
  <c r="I25" i="43" a="1"/>
  <c r="I25" i="43" s="1"/>
  <c r="I13" i="43" a="1"/>
  <c r="I13" i="43" s="1"/>
  <c r="J15" i="43" a="1"/>
  <c r="J15" i="43" s="1"/>
  <c r="J16" i="43" a="1"/>
  <c r="J16" i="43" s="1"/>
  <c r="J25" i="43" a="1"/>
  <c r="J25" i="43" s="1"/>
  <c r="J13" i="43" a="1"/>
  <c r="J13" i="43" s="1"/>
  <c r="K15" i="43" a="1"/>
  <c r="K15" i="43" s="1"/>
  <c r="K16" i="43" a="1"/>
  <c r="K16" i="43" s="1"/>
  <c r="K25" i="43" a="1"/>
  <c r="K25" i="43" s="1"/>
  <c r="K13" i="43" a="1"/>
  <c r="K13" i="43" s="1"/>
  <c r="L15" i="43" a="1"/>
  <c r="L15" i="43" s="1"/>
  <c r="L16" i="43" a="1"/>
  <c r="L16" i="43" s="1"/>
  <c r="L25" i="43" a="1"/>
  <c r="L25" i="43" s="1"/>
  <c r="L13" i="43" a="1"/>
  <c r="L13" i="43" s="1"/>
  <c r="M15" i="43" a="1"/>
  <c r="M15" i="43" s="1"/>
  <c r="M16" i="43" a="1"/>
  <c r="M16" i="43" s="1"/>
  <c r="M25" i="43" a="1"/>
  <c r="M25" i="43" s="1"/>
  <c r="M13" i="43" a="1"/>
  <c r="M13" i="43" s="1"/>
  <c r="N15" i="43" a="1"/>
  <c r="N15" i="43" s="1"/>
  <c r="N16" i="43" a="1"/>
  <c r="N16" i="43" s="1"/>
  <c r="N25" i="43" a="1"/>
  <c r="N25" i="43" s="1"/>
  <c r="N13" i="43" a="1"/>
  <c r="N13" i="43" s="1"/>
  <c r="O15" i="43" a="1"/>
  <c r="O15" i="43" s="1"/>
  <c r="O16" i="43" a="1"/>
  <c r="O16" i="43" s="1"/>
  <c r="O25" i="43" a="1"/>
  <c r="O25" i="43" s="1"/>
  <c r="O13" i="43" a="1"/>
  <c r="O13" i="43" s="1"/>
  <c r="P15" i="43" a="1"/>
  <c r="P15" i="43" s="1"/>
  <c r="P16" i="43" a="1"/>
  <c r="P16" i="43" s="1"/>
  <c r="P25" i="43" a="1"/>
  <c r="P25" i="43" s="1"/>
  <c r="P13" i="43" a="1"/>
  <c r="P13" i="43" s="1"/>
  <c r="F14" i="44" a="1"/>
  <c r="F14" i="44" s="1"/>
  <c r="F13" i="44" a="1"/>
  <c r="F13" i="44" s="1"/>
  <c r="F12" i="44" a="1"/>
  <c r="F12" i="44" s="1"/>
  <c r="F7" i="44" a="1"/>
  <c r="F7" i="44" s="1"/>
  <c r="F18" i="44" a="1"/>
  <c r="F18" i="44" s="1"/>
  <c r="F15" i="44" a="1"/>
  <c r="F15" i="44" s="1"/>
  <c r="F8" i="44" a="1"/>
  <c r="F8" i="44" s="1"/>
  <c r="F16" i="44" a="1"/>
  <c r="F16" i="44" s="1"/>
  <c r="G14" i="44" a="1"/>
  <c r="G14" i="44" s="1"/>
  <c r="G13" i="44" a="1"/>
  <c r="G13" i="44" s="1"/>
  <c r="G12" i="44" a="1"/>
  <c r="G12" i="44" s="1"/>
  <c r="G7" i="44" a="1"/>
  <c r="G7" i="44" s="1"/>
  <c r="G18" i="44" a="1"/>
  <c r="G18" i="44" s="1"/>
  <c r="G15" i="44" a="1"/>
  <c r="G15" i="44" s="1"/>
  <c r="G8" i="44" a="1"/>
  <c r="G8" i="44" s="1"/>
  <c r="G16" i="44" a="1"/>
  <c r="G16" i="44" s="1"/>
  <c r="H14" i="44" a="1"/>
  <c r="H14" i="44" s="1"/>
  <c r="H13" i="44" a="1"/>
  <c r="H13" i="44" s="1"/>
  <c r="H12" i="44" a="1"/>
  <c r="H12" i="44" s="1"/>
  <c r="H7" i="44" a="1"/>
  <c r="H7" i="44" s="1"/>
  <c r="H18" i="44" a="1"/>
  <c r="H18" i="44" s="1"/>
  <c r="H15" i="44" a="1"/>
  <c r="H15" i="44" s="1"/>
  <c r="H8" i="44" a="1"/>
  <c r="H8" i="44" s="1"/>
  <c r="H16" i="44" a="1"/>
  <c r="H16" i="44" s="1"/>
  <c r="I14" i="44" a="1"/>
  <c r="I14" i="44" s="1"/>
  <c r="I13" i="44" a="1"/>
  <c r="I13" i="44" s="1"/>
  <c r="I12" i="44" a="1"/>
  <c r="I12" i="44" s="1"/>
  <c r="I7" i="44" a="1"/>
  <c r="I7" i="44" s="1"/>
  <c r="I18" i="44" a="1"/>
  <c r="I18" i="44" s="1"/>
  <c r="I15" i="44" a="1"/>
  <c r="I15" i="44" s="1"/>
  <c r="I8" i="44" a="1"/>
  <c r="I8" i="44" s="1"/>
  <c r="I16" i="44" a="1"/>
  <c r="I16" i="44" s="1"/>
  <c r="J14" i="44" a="1"/>
  <c r="J14" i="44" s="1"/>
  <c r="J13" i="44" a="1"/>
  <c r="J13" i="44" s="1"/>
  <c r="J12" i="44" a="1"/>
  <c r="J12" i="44" s="1"/>
  <c r="J7" i="44" a="1"/>
  <c r="J7" i="44" s="1"/>
  <c r="J18" i="44" a="1"/>
  <c r="J18" i="44" s="1"/>
  <c r="J15" i="44" a="1"/>
  <c r="J15" i="44" s="1"/>
  <c r="J8" i="44" a="1"/>
  <c r="J8" i="44" s="1"/>
  <c r="J16" i="44" a="1"/>
  <c r="J16" i="44" s="1"/>
  <c r="K14" i="44" a="1"/>
  <c r="K14" i="44" s="1"/>
  <c r="K13" i="44" a="1"/>
  <c r="K13" i="44" s="1"/>
  <c r="K12" i="44" a="1"/>
  <c r="K12" i="44" s="1"/>
  <c r="K7" i="44" a="1"/>
  <c r="K7" i="44" s="1"/>
  <c r="K18" i="44" a="1"/>
  <c r="K18" i="44" s="1"/>
  <c r="K15" i="44" a="1"/>
  <c r="K15" i="44" s="1"/>
  <c r="K8" i="44" a="1"/>
  <c r="K8" i="44" s="1"/>
  <c r="K16" i="44" a="1"/>
  <c r="K16" i="44" s="1"/>
  <c r="L14" i="44" a="1"/>
  <c r="L14" i="44" s="1"/>
  <c r="L13" i="44" a="1"/>
  <c r="L13" i="44" s="1"/>
  <c r="L12" i="44" a="1"/>
  <c r="L12" i="44" s="1"/>
  <c r="L7" i="44" a="1"/>
  <c r="L7" i="44" s="1"/>
  <c r="L18" i="44" a="1"/>
  <c r="L18" i="44" s="1"/>
  <c r="L15" i="44" a="1"/>
  <c r="L15" i="44" s="1"/>
  <c r="L8" i="44" a="1"/>
  <c r="L8" i="44" s="1"/>
  <c r="L16" i="44" a="1"/>
  <c r="L16" i="44" s="1"/>
  <c r="M14" i="44" a="1"/>
  <c r="M14" i="44" s="1"/>
  <c r="M13" i="44" a="1"/>
  <c r="M13" i="44" s="1"/>
  <c r="M12" i="44" a="1"/>
  <c r="M12" i="44" s="1"/>
  <c r="M7" i="44" a="1"/>
  <c r="M7" i="44" s="1"/>
  <c r="M18" i="44" a="1"/>
  <c r="M18" i="44" s="1"/>
  <c r="M15" i="44" a="1"/>
  <c r="M15" i="44" s="1"/>
  <c r="M8" i="44" a="1"/>
  <c r="M8" i="44" s="1"/>
  <c r="M16" i="44" a="1"/>
  <c r="M16" i="44" s="1"/>
  <c r="N14" i="44" a="1"/>
  <c r="N14" i="44" s="1"/>
  <c r="N13" i="44" a="1"/>
  <c r="N13" i="44" s="1"/>
  <c r="N12" i="44" a="1"/>
  <c r="N12" i="44" s="1"/>
  <c r="N7" i="44" a="1"/>
  <c r="N7" i="44" s="1"/>
  <c r="N18" i="44" a="1"/>
  <c r="N18" i="44" s="1"/>
  <c r="N15" i="44" a="1"/>
  <c r="N15" i="44" s="1"/>
  <c r="N8" i="44" a="1"/>
  <c r="N8" i="44" s="1"/>
  <c r="N16" i="44" a="1"/>
  <c r="N16" i="44" s="1"/>
  <c r="O14" i="44" a="1"/>
  <c r="O14" i="44" s="1"/>
  <c r="O13" i="44" a="1"/>
  <c r="O13" i="44" s="1"/>
  <c r="O12" i="44" a="1"/>
  <c r="O12" i="44" s="1"/>
  <c r="O7" i="44" a="1"/>
  <c r="O7" i="44" s="1"/>
  <c r="O18" i="44" a="1"/>
  <c r="O18" i="44" s="1"/>
  <c r="O15" i="44" a="1"/>
  <c r="O15" i="44" s="1"/>
  <c r="O8" i="44" a="1"/>
  <c r="O8" i="44" s="1"/>
  <c r="O16" i="44" a="1"/>
  <c r="O16" i="44" s="1"/>
  <c r="P14" i="44" a="1"/>
  <c r="P14" i="44" s="1"/>
  <c r="P13" i="44" a="1"/>
  <c r="P13" i="44" s="1"/>
  <c r="P12" i="44" a="1"/>
  <c r="P12" i="44" s="1"/>
  <c r="P7" i="44" a="1"/>
  <c r="P7" i="44" s="1"/>
  <c r="P18" i="44" a="1"/>
  <c r="P18" i="44" s="1"/>
  <c r="P15" i="44" a="1"/>
  <c r="P15" i="44" s="1"/>
  <c r="P8" i="44" a="1"/>
  <c r="P8" i="44" s="1"/>
  <c r="P16" i="44" a="1"/>
  <c r="P16" i="44" s="1"/>
  <c r="F27" i="45" a="1"/>
  <c r="F27" i="45" s="1"/>
  <c r="F15" i="45" a="1"/>
  <c r="F15" i="45" s="1"/>
  <c r="F26" i="45" a="1"/>
  <c r="F26" i="45" s="1"/>
  <c r="F6" i="45" a="1"/>
  <c r="F6" i="45" s="1"/>
  <c r="F21" i="45" a="1"/>
  <c r="F21" i="45" s="1"/>
  <c r="F14" i="45" a="1"/>
  <c r="F14" i="45" s="1"/>
  <c r="F38" i="45" a="1"/>
  <c r="F38" i="45" s="1"/>
  <c r="F33" i="45" a="1"/>
  <c r="F33" i="45" s="1"/>
  <c r="F13" i="45" a="1"/>
  <c r="F13" i="45" s="1"/>
  <c r="F22" i="45" a="1"/>
  <c r="F22" i="45" s="1"/>
  <c r="F28" i="45" a="1"/>
  <c r="F28" i="45" s="1"/>
  <c r="F34" i="45" a="1"/>
  <c r="F34" i="45" s="1"/>
  <c r="F20" i="45" a="1"/>
  <c r="F20" i="45" s="1"/>
  <c r="F29" i="45" a="1"/>
  <c r="F29" i="45" s="1"/>
  <c r="G27" i="45" a="1"/>
  <c r="G27" i="45" s="1"/>
  <c r="G15" i="45" a="1"/>
  <c r="G15" i="45" s="1"/>
  <c r="G26" i="45" a="1"/>
  <c r="G26" i="45" s="1"/>
  <c r="G6" i="45" a="1"/>
  <c r="G6" i="45" s="1"/>
  <c r="G21" i="45" a="1"/>
  <c r="G21" i="45" s="1"/>
  <c r="G14" i="45" a="1"/>
  <c r="G14" i="45" s="1"/>
  <c r="G38" i="45" a="1"/>
  <c r="G38" i="45" s="1"/>
  <c r="G33" i="45" a="1"/>
  <c r="G33" i="45" s="1"/>
  <c r="G13" i="45" a="1"/>
  <c r="G13" i="45" s="1"/>
  <c r="G22" i="45" a="1"/>
  <c r="G22" i="45" s="1"/>
  <c r="G28" i="45" a="1"/>
  <c r="G28" i="45" s="1"/>
  <c r="G34" i="45" a="1"/>
  <c r="G34" i="45" s="1"/>
  <c r="G20" i="45" a="1"/>
  <c r="G20" i="45" s="1"/>
  <c r="G29" i="45" a="1"/>
  <c r="G29" i="45" s="1"/>
  <c r="H27" i="45" a="1"/>
  <c r="H27" i="45" s="1"/>
  <c r="H15" i="45" a="1"/>
  <c r="H15" i="45" s="1"/>
  <c r="H26" i="45" a="1"/>
  <c r="H26" i="45" s="1"/>
  <c r="H6" i="45" a="1"/>
  <c r="H6" i="45" s="1"/>
  <c r="H21" i="45" a="1"/>
  <c r="H21" i="45" s="1"/>
  <c r="H14" i="45" a="1"/>
  <c r="H14" i="45" s="1"/>
  <c r="H38" i="45" a="1"/>
  <c r="H38" i="45" s="1"/>
  <c r="H33" i="45" a="1"/>
  <c r="H33" i="45" s="1"/>
  <c r="H13" i="45" a="1"/>
  <c r="H13" i="45" s="1"/>
  <c r="H22" i="45" a="1"/>
  <c r="H22" i="45" s="1"/>
  <c r="H28" i="45" a="1"/>
  <c r="H28" i="45" s="1"/>
  <c r="H34" i="45" a="1"/>
  <c r="H34" i="45" s="1"/>
  <c r="H20" i="45" a="1"/>
  <c r="H20" i="45" s="1"/>
  <c r="H29" i="45" a="1"/>
  <c r="H29" i="45" s="1"/>
  <c r="I27" i="45" a="1"/>
  <c r="I27" i="45" s="1"/>
  <c r="I15" i="45" a="1"/>
  <c r="I15" i="45" s="1"/>
  <c r="I26" i="45" a="1"/>
  <c r="I26" i="45" s="1"/>
  <c r="I6" i="45" a="1"/>
  <c r="I6" i="45" s="1"/>
  <c r="I21" i="45" a="1"/>
  <c r="I21" i="45" s="1"/>
  <c r="I14" i="45" a="1"/>
  <c r="I14" i="45" s="1"/>
  <c r="I38" i="45" a="1"/>
  <c r="I38" i="45" s="1"/>
  <c r="I33" i="45" a="1"/>
  <c r="I33" i="45" s="1"/>
  <c r="I13" i="45" a="1"/>
  <c r="I13" i="45" s="1"/>
  <c r="I22" i="45" a="1"/>
  <c r="I22" i="45" s="1"/>
  <c r="I28" i="45" a="1"/>
  <c r="I28" i="45" s="1"/>
  <c r="I34" i="45" a="1"/>
  <c r="I34" i="45" s="1"/>
  <c r="I20" i="45" a="1"/>
  <c r="I20" i="45" s="1"/>
  <c r="I29" i="45" a="1"/>
  <c r="I29" i="45" s="1"/>
  <c r="J27" i="45" a="1"/>
  <c r="J27" i="45" s="1"/>
  <c r="J15" i="45" a="1"/>
  <c r="J15" i="45" s="1"/>
  <c r="J26" i="45" a="1"/>
  <c r="J26" i="45" s="1"/>
  <c r="J6" i="45" a="1"/>
  <c r="J6" i="45" s="1"/>
  <c r="J21" i="45" a="1"/>
  <c r="J21" i="45" s="1"/>
  <c r="J14" i="45" a="1"/>
  <c r="J14" i="45" s="1"/>
  <c r="J38" i="45" a="1"/>
  <c r="J38" i="45" s="1"/>
  <c r="J33" i="45" a="1"/>
  <c r="J33" i="45" s="1"/>
  <c r="J13" i="45" a="1"/>
  <c r="J13" i="45" s="1"/>
  <c r="J22" i="45" a="1"/>
  <c r="J22" i="45" s="1"/>
  <c r="J28" i="45" a="1"/>
  <c r="J28" i="45" s="1"/>
  <c r="J34" i="45" a="1"/>
  <c r="J34" i="45" s="1"/>
  <c r="J20" i="45" a="1"/>
  <c r="J20" i="45" s="1"/>
  <c r="J29" i="45" a="1"/>
  <c r="J29" i="45" s="1"/>
  <c r="K27" i="45" a="1"/>
  <c r="K27" i="45" s="1"/>
  <c r="K15" i="45" a="1"/>
  <c r="K15" i="45" s="1"/>
  <c r="K26" i="45" a="1"/>
  <c r="K26" i="45" s="1"/>
  <c r="K6" i="45" a="1"/>
  <c r="K6" i="45" s="1"/>
  <c r="K21" i="45" a="1"/>
  <c r="K21" i="45" s="1"/>
  <c r="K14" i="45" a="1"/>
  <c r="K14" i="45" s="1"/>
  <c r="K38" i="45" a="1"/>
  <c r="K38" i="45" s="1"/>
  <c r="K33" i="45" a="1"/>
  <c r="K33" i="45" s="1"/>
  <c r="K13" i="45" a="1"/>
  <c r="K13" i="45" s="1"/>
  <c r="K22" i="45" a="1"/>
  <c r="K22" i="45" s="1"/>
  <c r="K28" i="45" a="1"/>
  <c r="K28" i="45" s="1"/>
  <c r="K34" i="45" a="1"/>
  <c r="K34" i="45" s="1"/>
  <c r="K20" i="45" a="1"/>
  <c r="K20" i="45" s="1"/>
  <c r="K29" i="45" a="1"/>
  <c r="K29" i="45" s="1"/>
  <c r="L27" i="45" a="1"/>
  <c r="L27" i="45" s="1"/>
  <c r="L15" i="45" a="1"/>
  <c r="L15" i="45" s="1"/>
  <c r="L26" i="45" a="1"/>
  <c r="L26" i="45" s="1"/>
  <c r="L6" i="45" a="1"/>
  <c r="L6" i="45" s="1"/>
  <c r="L21" i="45" a="1"/>
  <c r="L21" i="45" s="1"/>
  <c r="L14" i="45" a="1"/>
  <c r="L14" i="45" s="1"/>
  <c r="L38" i="45" a="1"/>
  <c r="L38" i="45" s="1"/>
  <c r="L33" i="45" a="1"/>
  <c r="L33" i="45" s="1"/>
  <c r="L13" i="45" a="1"/>
  <c r="L13" i="45" s="1"/>
  <c r="L22" i="45" a="1"/>
  <c r="L22" i="45" s="1"/>
  <c r="L28" i="45" a="1"/>
  <c r="L28" i="45" s="1"/>
  <c r="L34" i="45" a="1"/>
  <c r="L34" i="45" s="1"/>
  <c r="L20" i="45" a="1"/>
  <c r="L20" i="45" s="1"/>
  <c r="L29" i="45" a="1"/>
  <c r="L29" i="45" s="1"/>
  <c r="M27" i="45" a="1"/>
  <c r="M27" i="45" s="1"/>
  <c r="M15" i="45" a="1"/>
  <c r="M15" i="45" s="1"/>
  <c r="M26" i="45" a="1"/>
  <c r="M26" i="45" s="1"/>
  <c r="M6" i="45" a="1"/>
  <c r="M6" i="45" s="1"/>
  <c r="M21" i="45" a="1"/>
  <c r="M21" i="45" s="1"/>
  <c r="M14" i="45" a="1"/>
  <c r="M14" i="45" s="1"/>
  <c r="M38" i="45" a="1"/>
  <c r="M38" i="45" s="1"/>
  <c r="M33" i="45" a="1"/>
  <c r="M33" i="45" s="1"/>
  <c r="M13" i="45" a="1"/>
  <c r="M13" i="45" s="1"/>
  <c r="M22" i="45" a="1"/>
  <c r="M22" i="45" s="1"/>
  <c r="M28" i="45" a="1"/>
  <c r="M28" i="45" s="1"/>
  <c r="M34" i="45" a="1"/>
  <c r="M34" i="45" s="1"/>
  <c r="M20" i="45" a="1"/>
  <c r="M20" i="45" s="1"/>
  <c r="M29" i="45" a="1"/>
  <c r="M29" i="45" s="1"/>
  <c r="N27" i="45" a="1"/>
  <c r="N27" i="45" s="1"/>
  <c r="N15" i="45" a="1"/>
  <c r="N15" i="45" s="1"/>
  <c r="N26" i="45" a="1"/>
  <c r="N26" i="45" s="1"/>
  <c r="N6" i="45" a="1"/>
  <c r="N6" i="45" s="1"/>
  <c r="N21" i="45" a="1"/>
  <c r="N21" i="45" s="1"/>
  <c r="N14" i="45" a="1"/>
  <c r="N14" i="45" s="1"/>
  <c r="N38" i="45" a="1"/>
  <c r="N38" i="45" s="1"/>
  <c r="N33" i="45" a="1"/>
  <c r="N33" i="45" s="1"/>
  <c r="N13" i="45" a="1"/>
  <c r="N13" i="45" s="1"/>
  <c r="N22" i="45" a="1"/>
  <c r="N22" i="45" s="1"/>
  <c r="N28" i="45" a="1"/>
  <c r="N28" i="45" s="1"/>
  <c r="N34" i="45" a="1"/>
  <c r="N34" i="45" s="1"/>
  <c r="N20" i="45" a="1"/>
  <c r="N20" i="45" s="1"/>
  <c r="N29" i="45" a="1"/>
  <c r="N29" i="45" s="1"/>
  <c r="O27" i="45" a="1"/>
  <c r="O27" i="45" s="1"/>
  <c r="O15" i="45" a="1"/>
  <c r="O15" i="45" s="1"/>
  <c r="O26" i="45" a="1"/>
  <c r="O26" i="45" s="1"/>
  <c r="O6" i="45" a="1"/>
  <c r="O6" i="45" s="1"/>
  <c r="O21" i="45" a="1"/>
  <c r="O21" i="45" s="1"/>
  <c r="O14" i="45" a="1"/>
  <c r="O14" i="45" s="1"/>
  <c r="O38" i="45" a="1"/>
  <c r="O38" i="45" s="1"/>
  <c r="O33" i="45" a="1"/>
  <c r="O33" i="45" s="1"/>
  <c r="O13" i="45" a="1"/>
  <c r="O13" i="45" s="1"/>
  <c r="O22" i="45" a="1"/>
  <c r="O22" i="45" s="1"/>
  <c r="O28" i="45" a="1"/>
  <c r="O28" i="45" s="1"/>
  <c r="O34" i="45" a="1"/>
  <c r="O34" i="45" s="1"/>
  <c r="O20" i="45" a="1"/>
  <c r="O20" i="45" s="1"/>
  <c r="O29" i="45" a="1"/>
  <c r="O29" i="45" s="1"/>
  <c r="P27" i="45" a="1"/>
  <c r="P27" i="45" s="1"/>
  <c r="P15" i="45" a="1"/>
  <c r="P15" i="45" s="1"/>
  <c r="P26" i="45" a="1"/>
  <c r="P26" i="45" s="1"/>
  <c r="P6" i="45" a="1"/>
  <c r="P6" i="45" s="1"/>
  <c r="P21" i="45" a="1"/>
  <c r="P21" i="45" s="1"/>
  <c r="P14" i="45" a="1"/>
  <c r="P14" i="45" s="1"/>
  <c r="P38" i="45" a="1"/>
  <c r="P38" i="45" s="1"/>
  <c r="P33" i="45" a="1"/>
  <c r="P33" i="45" s="1"/>
  <c r="P13" i="45" a="1"/>
  <c r="P13" i="45" s="1"/>
  <c r="P22" i="45" a="1"/>
  <c r="P22" i="45" s="1"/>
  <c r="P28" i="45" a="1"/>
  <c r="P28" i="45" s="1"/>
  <c r="P34" i="45" a="1"/>
  <c r="P34" i="45" s="1"/>
  <c r="P20" i="45" a="1"/>
  <c r="P20" i="45" s="1"/>
  <c r="P29" i="45" a="1"/>
  <c r="P29" i="45" s="1"/>
  <c r="F11" i="48" a="1"/>
  <c r="F11" i="48" s="1"/>
  <c r="F27" i="48" a="1"/>
  <c r="F27" i="48" s="1"/>
  <c r="F6" i="48" a="1"/>
  <c r="F6" i="48" s="1"/>
  <c r="F21" i="48" a="1"/>
  <c r="F21" i="48" s="1"/>
  <c r="F19" i="48" a="1"/>
  <c r="F19" i="48" s="1"/>
  <c r="F17" i="48" a="1"/>
  <c r="F17" i="48" s="1"/>
  <c r="F12" i="48" a="1"/>
  <c r="F12" i="48" s="1"/>
  <c r="F35" i="48" a="1"/>
  <c r="F35" i="48" s="1"/>
  <c r="F5" i="48" a="1"/>
  <c r="F5" i="48" s="1"/>
  <c r="F26" i="48" a="1"/>
  <c r="F26" i="48" s="1"/>
  <c r="F22" i="48" a="1"/>
  <c r="F22" i="48" s="1"/>
  <c r="F45" i="48" a="1"/>
  <c r="F45" i="48" s="1"/>
  <c r="F9" i="48" a="1"/>
  <c r="F9" i="48" s="1"/>
  <c r="F14" i="48" a="1"/>
  <c r="F14" i="48" s="1"/>
  <c r="G11" i="48" a="1"/>
  <c r="G11" i="48" s="1"/>
  <c r="G27" i="48" a="1"/>
  <c r="G27" i="48" s="1"/>
  <c r="G6" i="48" a="1"/>
  <c r="G6" i="48" s="1"/>
  <c r="G21" i="48" a="1"/>
  <c r="G21" i="48" s="1"/>
  <c r="G19" i="48" a="1"/>
  <c r="G19" i="48" s="1"/>
  <c r="G17" i="48" a="1"/>
  <c r="G17" i="48" s="1"/>
  <c r="G12" i="48" a="1"/>
  <c r="G12" i="48" s="1"/>
  <c r="G35" i="48" a="1"/>
  <c r="G35" i="48" s="1"/>
  <c r="G5" i="48" a="1"/>
  <c r="G5" i="48" s="1"/>
  <c r="G26" i="48" a="1"/>
  <c r="G26" i="48" s="1"/>
  <c r="G22" i="48" a="1"/>
  <c r="G22" i="48" s="1"/>
  <c r="G45" i="48" a="1"/>
  <c r="G45" i="48" s="1"/>
  <c r="G9" i="48" a="1"/>
  <c r="G9" i="48" s="1"/>
  <c r="G14" i="48" a="1"/>
  <c r="G14" i="48" s="1"/>
  <c r="H11" i="48" a="1"/>
  <c r="H11" i="48" s="1"/>
  <c r="H27" i="48" a="1"/>
  <c r="H27" i="48" s="1"/>
  <c r="H6" i="48" a="1"/>
  <c r="H6" i="48" s="1"/>
  <c r="H21" i="48" a="1"/>
  <c r="H21" i="48" s="1"/>
  <c r="H19" i="48" a="1"/>
  <c r="H19" i="48" s="1"/>
  <c r="H17" i="48" a="1"/>
  <c r="H17" i="48" s="1"/>
  <c r="H12" i="48" a="1"/>
  <c r="H12" i="48" s="1"/>
  <c r="H35" i="48" a="1"/>
  <c r="H35" i="48" s="1"/>
  <c r="H5" i="48" a="1"/>
  <c r="H5" i="48" s="1"/>
  <c r="H26" i="48" a="1"/>
  <c r="H26" i="48" s="1"/>
  <c r="H22" i="48" a="1"/>
  <c r="H22" i="48" s="1"/>
  <c r="H45" i="48" a="1"/>
  <c r="H45" i="48" s="1"/>
  <c r="H9" i="48" a="1"/>
  <c r="H9" i="48" s="1"/>
  <c r="H14" i="48" a="1"/>
  <c r="H14" i="48" s="1"/>
  <c r="I11" i="48" a="1"/>
  <c r="I11" i="48" s="1"/>
  <c r="I27" i="48" a="1"/>
  <c r="I27" i="48" s="1"/>
  <c r="I6" i="48" a="1"/>
  <c r="I6" i="48" s="1"/>
  <c r="I21" i="48" a="1"/>
  <c r="I21" i="48" s="1"/>
  <c r="I19" i="48" a="1"/>
  <c r="I19" i="48" s="1"/>
  <c r="I17" i="48" a="1"/>
  <c r="I17" i="48" s="1"/>
  <c r="I12" i="48" a="1"/>
  <c r="I12" i="48" s="1"/>
  <c r="I35" i="48" a="1"/>
  <c r="I35" i="48" s="1"/>
  <c r="I5" i="48" a="1"/>
  <c r="I5" i="48" s="1"/>
  <c r="I26" i="48" a="1"/>
  <c r="I26" i="48" s="1"/>
  <c r="I22" i="48" a="1"/>
  <c r="I22" i="48" s="1"/>
  <c r="I45" i="48" a="1"/>
  <c r="I45" i="48" s="1"/>
  <c r="I9" i="48" a="1"/>
  <c r="I9" i="48" s="1"/>
  <c r="I14" i="48" a="1"/>
  <c r="I14" i="48" s="1"/>
  <c r="J11" i="48" a="1"/>
  <c r="J11" i="48" s="1"/>
  <c r="J27" i="48" a="1"/>
  <c r="J27" i="48" s="1"/>
  <c r="J6" i="48" a="1"/>
  <c r="J6" i="48" s="1"/>
  <c r="J21" i="48" a="1"/>
  <c r="J21" i="48" s="1"/>
  <c r="J19" i="48" a="1"/>
  <c r="J19" i="48" s="1"/>
  <c r="J17" i="48" a="1"/>
  <c r="J17" i="48" s="1"/>
  <c r="J12" i="48" a="1"/>
  <c r="J12" i="48" s="1"/>
  <c r="J35" i="48" a="1"/>
  <c r="J35" i="48" s="1"/>
  <c r="J5" i="48" a="1"/>
  <c r="J5" i="48" s="1"/>
  <c r="J26" i="48" a="1"/>
  <c r="J26" i="48" s="1"/>
  <c r="J22" i="48" a="1"/>
  <c r="J22" i="48" s="1"/>
  <c r="J45" i="48" a="1"/>
  <c r="J45" i="48" s="1"/>
  <c r="J9" i="48" a="1"/>
  <c r="J9" i="48" s="1"/>
  <c r="J14" i="48" a="1"/>
  <c r="J14" i="48" s="1"/>
  <c r="K11" i="48" a="1"/>
  <c r="K11" i="48" s="1"/>
  <c r="K27" i="48" a="1"/>
  <c r="K27" i="48" s="1"/>
  <c r="K6" i="48" a="1"/>
  <c r="K6" i="48" s="1"/>
  <c r="K21" i="48" a="1"/>
  <c r="K21" i="48" s="1"/>
  <c r="K19" i="48" a="1"/>
  <c r="K19" i="48" s="1"/>
  <c r="K17" i="48" a="1"/>
  <c r="K17" i="48" s="1"/>
  <c r="K12" i="48" a="1"/>
  <c r="K12" i="48" s="1"/>
  <c r="K35" i="48" a="1"/>
  <c r="K35" i="48" s="1"/>
  <c r="K5" i="48" a="1"/>
  <c r="K5" i="48" s="1"/>
  <c r="K26" i="48" a="1"/>
  <c r="K26" i="48" s="1"/>
  <c r="K22" i="48" a="1"/>
  <c r="K22" i="48" s="1"/>
  <c r="K45" i="48" a="1"/>
  <c r="K45" i="48" s="1"/>
  <c r="K9" i="48" a="1"/>
  <c r="K9" i="48" s="1"/>
  <c r="K14" i="48" a="1"/>
  <c r="K14" i="48" s="1"/>
  <c r="L11" i="48" a="1"/>
  <c r="L11" i="48" s="1"/>
  <c r="L27" i="48" a="1"/>
  <c r="L27" i="48" s="1"/>
  <c r="L6" i="48" a="1"/>
  <c r="L6" i="48" s="1"/>
  <c r="L21" i="48" a="1"/>
  <c r="L21" i="48" s="1"/>
  <c r="L19" i="48" a="1"/>
  <c r="L19" i="48" s="1"/>
  <c r="L17" i="48" a="1"/>
  <c r="L17" i="48" s="1"/>
  <c r="L12" i="48" a="1"/>
  <c r="L12" i="48" s="1"/>
  <c r="L35" i="48" a="1"/>
  <c r="L35" i="48" s="1"/>
  <c r="L5" i="48" a="1"/>
  <c r="L5" i="48" s="1"/>
  <c r="L26" i="48" a="1"/>
  <c r="L26" i="48" s="1"/>
  <c r="L22" i="48" a="1"/>
  <c r="L22" i="48" s="1"/>
  <c r="L45" i="48" a="1"/>
  <c r="L45" i="48" s="1"/>
  <c r="L9" i="48" a="1"/>
  <c r="L9" i="48" s="1"/>
  <c r="L14" i="48" a="1"/>
  <c r="L14" i="48" s="1"/>
  <c r="M11" i="48" a="1"/>
  <c r="M11" i="48" s="1"/>
  <c r="M27" i="48" a="1"/>
  <c r="M27" i="48" s="1"/>
  <c r="M6" i="48" a="1"/>
  <c r="M6" i="48" s="1"/>
  <c r="M21" i="48" a="1"/>
  <c r="M21" i="48" s="1"/>
  <c r="M19" i="48" a="1"/>
  <c r="M19" i="48" s="1"/>
  <c r="M17" i="48" a="1"/>
  <c r="M17" i="48" s="1"/>
  <c r="M12" i="48" a="1"/>
  <c r="M12" i="48" s="1"/>
  <c r="M35" i="48" a="1"/>
  <c r="M35" i="48" s="1"/>
  <c r="M5" i="48" a="1"/>
  <c r="M5" i="48" s="1"/>
  <c r="M26" i="48" a="1"/>
  <c r="M26" i="48" s="1"/>
  <c r="M22" i="48" a="1"/>
  <c r="M22" i="48" s="1"/>
  <c r="M45" i="48" a="1"/>
  <c r="M45" i="48" s="1"/>
  <c r="M9" i="48" a="1"/>
  <c r="M9" i="48" s="1"/>
  <c r="M14" i="48" a="1"/>
  <c r="M14" i="48" s="1"/>
  <c r="N11" i="48" a="1"/>
  <c r="N11" i="48" s="1"/>
  <c r="N27" i="48" a="1"/>
  <c r="N27" i="48" s="1"/>
  <c r="N6" i="48" a="1"/>
  <c r="N6" i="48" s="1"/>
  <c r="N21" i="48" a="1"/>
  <c r="N21" i="48" s="1"/>
  <c r="N19" i="48" a="1"/>
  <c r="N19" i="48" s="1"/>
  <c r="N17" i="48" a="1"/>
  <c r="N17" i="48" s="1"/>
  <c r="N12" i="48" a="1"/>
  <c r="N12" i="48" s="1"/>
  <c r="N35" i="48" a="1"/>
  <c r="N35" i="48" s="1"/>
  <c r="N5" i="48" a="1"/>
  <c r="N5" i="48" s="1"/>
  <c r="N26" i="48" a="1"/>
  <c r="N26" i="48" s="1"/>
  <c r="N22" i="48" a="1"/>
  <c r="N22" i="48" s="1"/>
  <c r="N45" i="48" a="1"/>
  <c r="N45" i="48" s="1"/>
  <c r="N9" i="48" a="1"/>
  <c r="N9" i="48" s="1"/>
  <c r="N14" i="48" a="1"/>
  <c r="N14" i="48" s="1"/>
  <c r="O11" i="48" a="1"/>
  <c r="O11" i="48" s="1"/>
  <c r="O27" i="48" a="1"/>
  <c r="O27" i="48" s="1"/>
  <c r="O6" i="48" a="1"/>
  <c r="O6" i="48" s="1"/>
  <c r="O21" i="48" a="1"/>
  <c r="O21" i="48" s="1"/>
  <c r="O19" i="48" a="1"/>
  <c r="O19" i="48" s="1"/>
  <c r="O17" i="48" a="1"/>
  <c r="O17" i="48" s="1"/>
  <c r="O12" i="48" a="1"/>
  <c r="O12" i="48" s="1"/>
  <c r="O35" i="48" a="1"/>
  <c r="O35" i="48" s="1"/>
  <c r="O5" i="48" a="1"/>
  <c r="O5" i="48" s="1"/>
  <c r="O26" i="48" a="1"/>
  <c r="O26" i="48" s="1"/>
  <c r="O22" i="48" a="1"/>
  <c r="O22" i="48" s="1"/>
  <c r="O45" i="48" a="1"/>
  <c r="O45" i="48" s="1"/>
  <c r="O9" i="48" a="1"/>
  <c r="O9" i="48" s="1"/>
  <c r="O14" i="48" a="1"/>
  <c r="O14" i="48" s="1"/>
  <c r="P11" i="48" a="1"/>
  <c r="P11" i="48" s="1"/>
  <c r="P27" i="48" a="1"/>
  <c r="P27" i="48" s="1"/>
  <c r="P6" i="48" a="1"/>
  <c r="P6" i="48" s="1"/>
  <c r="P21" i="48" a="1"/>
  <c r="P21" i="48" s="1"/>
  <c r="P19" i="48" a="1"/>
  <c r="P19" i="48" s="1"/>
  <c r="P17" i="48" a="1"/>
  <c r="P17" i="48" s="1"/>
  <c r="P12" i="48" a="1"/>
  <c r="P12" i="48" s="1"/>
  <c r="P35" i="48" a="1"/>
  <c r="P35" i="48" s="1"/>
  <c r="P5" i="48" a="1"/>
  <c r="P5" i="48" s="1"/>
  <c r="P26" i="48" a="1"/>
  <c r="P26" i="48" s="1"/>
  <c r="P22" i="48" a="1"/>
  <c r="P22" i="48" s="1"/>
  <c r="P45" i="48" a="1"/>
  <c r="P45" i="48" s="1"/>
  <c r="P9" i="48" a="1"/>
  <c r="P9" i="48" s="1"/>
  <c r="P14" i="48" a="1"/>
  <c r="P14" i="48" s="1"/>
  <c r="F6" i="41" a="1"/>
  <c r="F6" i="41" s="1"/>
  <c r="F20" i="41" a="1"/>
  <c r="F20" i="41" s="1"/>
  <c r="F58" i="41" a="1"/>
  <c r="F58" i="41" s="1"/>
  <c r="F7" i="41" a="1"/>
  <c r="F7" i="41" s="1"/>
  <c r="F56" i="41" a="1"/>
  <c r="F56" i="41" s="1"/>
  <c r="F13" i="41" a="1"/>
  <c r="F13" i="41" s="1"/>
  <c r="F22" i="41" a="1"/>
  <c r="F22" i="41" s="1"/>
  <c r="F16" i="41" a="1"/>
  <c r="F16" i="41" s="1"/>
  <c r="F54" i="41" a="1"/>
  <c r="F54" i="41" s="1"/>
  <c r="F34" i="41" a="1"/>
  <c r="F34" i="41" s="1"/>
  <c r="F49" i="41" a="1"/>
  <c r="F49" i="41" s="1"/>
  <c r="F41" i="41" a="1"/>
  <c r="F41" i="41" s="1"/>
  <c r="F24" i="41" a="1"/>
  <c r="F24" i="41" s="1"/>
  <c r="F57" i="41" a="1"/>
  <c r="F57" i="41" s="1"/>
  <c r="G6" i="41" a="1"/>
  <c r="G6" i="41" s="1"/>
  <c r="G20" i="41" a="1"/>
  <c r="G20" i="41" s="1"/>
  <c r="G58" i="41" a="1"/>
  <c r="G58" i="41" s="1"/>
  <c r="G7" i="41" a="1"/>
  <c r="G7" i="41" s="1"/>
  <c r="G56" i="41" a="1"/>
  <c r="G56" i="41" s="1"/>
  <c r="G13" i="41" a="1"/>
  <c r="G13" i="41" s="1"/>
  <c r="G22" i="41" a="1"/>
  <c r="G22" i="41" s="1"/>
  <c r="G16" i="41" a="1"/>
  <c r="G16" i="41" s="1"/>
  <c r="G54" i="41" a="1"/>
  <c r="G54" i="41" s="1"/>
  <c r="G34" i="41" a="1"/>
  <c r="G34" i="41" s="1"/>
  <c r="G49" i="41" a="1"/>
  <c r="G49" i="41" s="1"/>
  <c r="G41" i="41" a="1"/>
  <c r="G41" i="41" s="1"/>
  <c r="G24" i="41" a="1"/>
  <c r="G24" i="41" s="1"/>
  <c r="G57" i="41" a="1"/>
  <c r="G57" i="41" s="1"/>
  <c r="H6" i="41" a="1"/>
  <c r="H6" i="41" s="1"/>
  <c r="H20" i="41" a="1"/>
  <c r="H20" i="41" s="1"/>
  <c r="H58" i="41" a="1"/>
  <c r="H58" i="41" s="1"/>
  <c r="H7" i="41" a="1"/>
  <c r="H7" i="41" s="1"/>
  <c r="H56" i="41" a="1"/>
  <c r="H56" i="41" s="1"/>
  <c r="H13" i="41" a="1"/>
  <c r="H13" i="41" s="1"/>
  <c r="H22" i="41" a="1"/>
  <c r="H22" i="41" s="1"/>
  <c r="H16" i="41" a="1"/>
  <c r="H16" i="41" s="1"/>
  <c r="H54" i="41" a="1"/>
  <c r="H54" i="41" s="1"/>
  <c r="H34" i="41" a="1"/>
  <c r="H34" i="41" s="1"/>
  <c r="H49" i="41" a="1"/>
  <c r="H49" i="41" s="1"/>
  <c r="H41" i="41" a="1"/>
  <c r="H41" i="41" s="1"/>
  <c r="H24" i="41" a="1"/>
  <c r="H24" i="41" s="1"/>
  <c r="H57" i="41" a="1"/>
  <c r="H57" i="41" s="1"/>
  <c r="I6" i="41" a="1"/>
  <c r="I6" i="41" s="1"/>
  <c r="I20" i="41" a="1"/>
  <c r="I20" i="41" s="1"/>
  <c r="I58" i="41" a="1"/>
  <c r="I58" i="41" s="1"/>
  <c r="I7" i="41" a="1"/>
  <c r="I7" i="41" s="1"/>
  <c r="I56" i="41" a="1"/>
  <c r="I56" i="41" s="1"/>
  <c r="I13" i="41" a="1"/>
  <c r="I13" i="41" s="1"/>
  <c r="I22" i="41" a="1"/>
  <c r="I22" i="41" s="1"/>
  <c r="I16" i="41" a="1"/>
  <c r="I16" i="41" s="1"/>
  <c r="I54" i="41" a="1"/>
  <c r="I54" i="41" s="1"/>
  <c r="I34" i="41" a="1"/>
  <c r="I34" i="41" s="1"/>
  <c r="I49" i="41" a="1"/>
  <c r="I49" i="41" s="1"/>
  <c r="I41" i="41" a="1"/>
  <c r="I41" i="41" s="1"/>
  <c r="I24" i="41" a="1"/>
  <c r="I24" i="41" s="1"/>
  <c r="I57" i="41" a="1"/>
  <c r="I57" i="41" s="1"/>
  <c r="J6" i="41" a="1"/>
  <c r="J6" i="41" s="1"/>
  <c r="J20" i="41" a="1"/>
  <c r="J20" i="41" s="1"/>
  <c r="J58" i="41" a="1"/>
  <c r="J58" i="41" s="1"/>
  <c r="J7" i="41" a="1"/>
  <c r="J7" i="41" s="1"/>
  <c r="J56" i="41" a="1"/>
  <c r="J56" i="41" s="1"/>
  <c r="J13" i="41" a="1"/>
  <c r="J13" i="41" s="1"/>
  <c r="J22" i="41" a="1"/>
  <c r="J22" i="41" s="1"/>
  <c r="J16" i="41" a="1"/>
  <c r="J16" i="41" s="1"/>
  <c r="J54" i="41" a="1"/>
  <c r="J54" i="41" s="1"/>
  <c r="J34" i="41" a="1"/>
  <c r="J34" i="41" s="1"/>
  <c r="J49" i="41" a="1"/>
  <c r="J49" i="41" s="1"/>
  <c r="J41" i="41" a="1"/>
  <c r="J41" i="41" s="1"/>
  <c r="J24" i="41" a="1"/>
  <c r="J24" i="41" s="1"/>
  <c r="J57" i="41" a="1"/>
  <c r="J57" i="41" s="1"/>
  <c r="K6" i="41" a="1"/>
  <c r="K6" i="41" s="1"/>
  <c r="K20" i="41" a="1"/>
  <c r="K20" i="41" s="1"/>
  <c r="K58" i="41" a="1"/>
  <c r="K58" i="41" s="1"/>
  <c r="K7" i="41" a="1"/>
  <c r="K7" i="41" s="1"/>
  <c r="K56" i="41" a="1"/>
  <c r="K56" i="41" s="1"/>
  <c r="K13" i="41" a="1"/>
  <c r="K13" i="41" s="1"/>
  <c r="K22" i="41" a="1"/>
  <c r="K22" i="41" s="1"/>
  <c r="K16" i="41" a="1"/>
  <c r="K16" i="41" s="1"/>
  <c r="K54" i="41" a="1"/>
  <c r="K54" i="41" s="1"/>
  <c r="K34" i="41" a="1"/>
  <c r="K34" i="41" s="1"/>
  <c r="K49" i="41" a="1"/>
  <c r="K49" i="41" s="1"/>
  <c r="K41" i="41" a="1"/>
  <c r="K41" i="41" s="1"/>
  <c r="K24" i="41" a="1"/>
  <c r="K24" i="41" s="1"/>
  <c r="K57" i="41" a="1"/>
  <c r="K57" i="41" s="1"/>
  <c r="L6" i="41" a="1"/>
  <c r="L6" i="41" s="1"/>
  <c r="L20" i="41" a="1"/>
  <c r="L20" i="41" s="1"/>
  <c r="L58" i="41" a="1"/>
  <c r="L58" i="41" s="1"/>
  <c r="L7" i="41" a="1"/>
  <c r="L7" i="41" s="1"/>
  <c r="L56" i="41" a="1"/>
  <c r="L56" i="41" s="1"/>
  <c r="L13" i="41" a="1"/>
  <c r="L13" i="41" s="1"/>
  <c r="L22" i="41" a="1"/>
  <c r="L22" i="41" s="1"/>
  <c r="L16" i="41" a="1"/>
  <c r="L16" i="41" s="1"/>
  <c r="L54" i="41" a="1"/>
  <c r="L54" i="41" s="1"/>
  <c r="L34" i="41" a="1"/>
  <c r="L34" i="41" s="1"/>
  <c r="L49" i="41" a="1"/>
  <c r="L49" i="41" s="1"/>
  <c r="L41" i="41" a="1"/>
  <c r="L41" i="41" s="1"/>
  <c r="L24" i="41" a="1"/>
  <c r="L24" i="41" s="1"/>
  <c r="L57" i="41" a="1"/>
  <c r="L57" i="41" s="1"/>
  <c r="M6" i="41" a="1"/>
  <c r="M6" i="41" s="1"/>
  <c r="M20" i="41" a="1"/>
  <c r="M20" i="41" s="1"/>
  <c r="M58" i="41" a="1"/>
  <c r="M58" i="41" s="1"/>
  <c r="M7" i="41" a="1"/>
  <c r="M7" i="41" s="1"/>
  <c r="M56" i="41" a="1"/>
  <c r="M56" i="41" s="1"/>
  <c r="M13" i="41" a="1"/>
  <c r="M13" i="41" s="1"/>
  <c r="M22" i="41" a="1"/>
  <c r="M22" i="41" s="1"/>
  <c r="M16" i="41" a="1"/>
  <c r="M16" i="41" s="1"/>
  <c r="M54" i="41" a="1"/>
  <c r="M54" i="41" s="1"/>
  <c r="M34" i="41" a="1"/>
  <c r="M34" i="41" s="1"/>
  <c r="M49" i="41" a="1"/>
  <c r="M49" i="41" s="1"/>
  <c r="M41" i="41" a="1"/>
  <c r="M41" i="41" s="1"/>
  <c r="M24" i="41" a="1"/>
  <c r="M24" i="41" s="1"/>
  <c r="M57" i="41" a="1"/>
  <c r="M57" i="41" s="1"/>
  <c r="N6" i="41" a="1"/>
  <c r="N6" i="41" s="1"/>
  <c r="N20" i="41" a="1"/>
  <c r="N20" i="41" s="1"/>
  <c r="N58" i="41" a="1"/>
  <c r="N58" i="41" s="1"/>
  <c r="N7" i="41" a="1"/>
  <c r="N7" i="41" s="1"/>
  <c r="N56" i="41" a="1"/>
  <c r="N56" i="41" s="1"/>
  <c r="N13" i="41" a="1"/>
  <c r="N13" i="41" s="1"/>
  <c r="N22" i="41" a="1"/>
  <c r="N22" i="41" s="1"/>
  <c r="N16" i="41" a="1"/>
  <c r="N16" i="41" s="1"/>
  <c r="N54" i="41" a="1"/>
  <c r="N54" i="41" s="1"/>
  <c r="N34" i="41" a="1"/>
  <c r="N34" i="41" s="1"/>
  <c r="N49" i="41" a="1"/>
  <c r="N49" i="41" s="1"/>
  <c r="N41" i="41" a="1"/>
  <c r="N41" i="41" s="1"/>
  <c r="N24" i="41" a="1"/>
  <c r="N24" i="41" s="1"/>
  <c r="N57" i="41" a="1"/>
  <c r="N57" i="41" s="1"/>
  <c r="O6" i="41" a="1"/>
  <c r="O6" i="41" s="1"/>
  <c r="O20" i="41" a="1"/>
  <c r="O20" i="41" s="1"/>
  <c r="O58" i="41" a="1"/>
  <c r="O58" i="41" s="1"/>
  <c r="O7" i="41" a="1"/>
  <c r="O7" i="41" s="1"/>
  <c r="O56" i="41" a="1"/>
  <c r="O56" i="41" s="1"/>
  <c r="O13" i="41" a="1"/>
  <c r="O13" i="41" s="1"/>
  <c r="O22" i="41" a="1"/>
  <c r="O22" i="41" s="1"/>
  <c r="O16" i="41" a="1"/>
  <c r="O16" i="41" s="1"/>
  <c r="O54" i="41" a="1"/>
  <c r="O54" i="41" s="1"/>
  <c r="O34" i="41" a="1"/>
  <c r="O34" i="41" s="1"/>
  <c r="O49" i="41" a="1"/>
  <c r="O49" i="41" s="1"/>
  <c r="O41" i="41" a="1"/>
  <c r="O41" i="41" s="1"/>
  <c r="O24" i="41" a="1"/>
  <c r="O24" i="41" s="1"/>
  <c r="O57" i="41" a="1"/>
  <c r="O57" i="41" s="1"/>
  <c r="P6" i="41" a="1"/>
  <c r="P6" i="41" s="1"/>
  <c r="P20" i="41" a="1"/>
  <c r="P20" i="41" s="1"/>
  <c r="P58" i="41" a="1"/>
  <c r="P58" i="41" s="1"/>
  <c r="P7" i="41" a="1"/>
  <c r="P7" i="41" s="1"/>
  <c r="P56" i="41" a="1"/>
  <c r="P56" i="41" s="1"/>
  <c r="P13" i="41" a="1"/>
  <c r="P13" i="41" s="1"/>
  <c r="P22" i="41" a="1"/>
  <c r="P22" i="41" s="1"/>
  <c r="P16" i="41" a="1"/>
  <c r="P16" i="41" s="1"/>
  <c r="P54" i="41" a="1"/>
  <c r="P54" i="41" s="1"/>
  <c r="P34" i="41" a="1"/>
  <c r="P34" i="41" s="1"/>
  <c r="P49" i="41" a="1"/>
  <c r="P49" i="41" s="1"/>
  <c r="P41" i="41" a="1"/>
  <c r="P41" i="41" s="1"/>
  <c r="P24" i="41" a="1"/>
  <c r="P24" i="41" s="1"/>
  <c r="P57" i="41" a="1"/>
  <c r="P57" i="41" s="1"/>
  <c r="F57" i="40" a="1"/>
  <c r="F57" i="40" s="1"/>
  <c r="F52" i="40" a="1"/>
  <c r="F52" i="40" s="1"/>
  <c r="F24" i="40" a="1"/>
  <c r="F24" i="40" s="1"/>
  <c r="F7" i="40" a="1"/>
  <c r="F7" i="40" s="1"/>
  <c r="F22" i="40" a="1"/>
  <c r="F22" i="40" s="1"/>
  <c r="F35" i="40" a="1"/>
  <c r="F35" i="40" s="1"/>
  <c r="F23" i="40" a="1"/>
  <c r="F23" i="40" s="1"/>
  <c r="F8" i="40" a="1"/>
  <c r="F8" i="40" s="1"/>
  <c r="F11" i="40" a="1"/>
  <c r="F11" i="40" s="1"/>
  <c r="F34" i="40" a="1"/>
  <c r="F34" i="40" s="1"/>
  <c r="F17" i="40" a="1"/>
  <c r="F17" i="40" s="1"/>
  <c r="F33" i="40" a="1"/>
  <c r="F33" i="40" s="1"/>
  <c r="F37" i="40" a="1"/>
  <c r="F37" i="40" s="1"/>
  <c r="F5" i="40" a="1"/>
  <c r="F5" i="40" s="1"/>
  <c r="G57" i="40" a="1"/>
  <c r="G57" i="40" s="1"/>
  <c r="G52" i="40" a="1"/>
  <c r="G52" i="40" s="1"/>
  <c r="G24" i="40" a="1"/>
  <c r="G24" i="40" s="1"/>
  <c r="G7" i="40" a="1"/>
  <c r="G7" i="40" s="1"/>
  <c r="G22" i="40" a="1"/>
  <c r="G22" i="40" s="1"/>
  <c r="G35" i="40" a="1"/>
  <c r="G35" i="40" s="1"/>
  <c r="G23" i="40" a="1"/>
  <c r="G23" i="40" s="1"/>
  <c r="G8" i="40" a="1"/>
  <c r="G8" i="40" s="1"/>
  <c r="G11" i="40" a="1"/>
  <c r="G11" i="40" s="1"/>
  <c r="G34" i="40" a="1"/>
  <c r="G34" i="40" s="1"/>
  <c r="G17" i="40" a="1"/>
  <c r="G17" i="40" s="1"/>
  <c r="G33" i="40" a="1"/>
  <c r="G33" i="40" s="1"/>
  <c r="G37" i="40" a="1"/>
  <c r="G37" i="40" s="1"/>
  <c r="G5" i="40" a="1"/>
  <c r="G5" i="40" s="1"/>
  <c r="H57" i="40" a="1"/>
  <c r="H57" i="40" s="1"/>
  <c r="H52" i="40" a="1"/>
  <c r="H52" i="40" s="1"/>
  <c r="H24" i="40" a="1"/>
  <c r="H24" i="40" s="1"/>
  <c r="H7" i="40" a="1"/>
  <c r="H7" i="40" s="1"/>
  <c r="H22" i="40" a="1"/>
  <c r="H22" i="40" s="1"/>
  <c r="H35" i="40" a="1"/>
  <c r="H35" i="40" s="1"/>
  <c r="H23" i="40" a="1"/>
  <c r="H23" i="40" s="1"/>
  <c r="H8" i="40" a="1"/>
  <c r="H8" i="40" s="1"/>
  <c r="H11" i="40" a="1"/>
  <c r="H11" i="40" s="1"/>
  <c r="H34" i="40" a="1"/>
  <c r="H34" i="40" s="1"/>
  <c r="H17" i="40" a="1"/>
  <c r="H17" i="40" s="1"/>
  <c r="H33" i="40" a="1"/>
  <c r="H33" i="40" s="1"/>
  <c r="H37" i="40" a="1"/>
  <c r="H37" i="40" s="1"/>
  <c r="H5" i="40" a="1"/>
  <c r="H5" i="40" s="1"/>
  <c r="I57" i="40" a="1"/>
  <c r="I57" i="40" s="1"/>
  <c r="I52" i="40" a="1"/>
  <c r="I52" i="40" s="1"/>
  <c r="I24" i="40" a="1"/>
  <c r="I24" i="40" s="1"/>
  <c r="I7" i="40" a="1"/>
  <c r="I7" i="40" s="1"/>
  <c r="I22" i="40" a="1"/>
  <c r="I22" i="40" s="1"/>
  <c r="I35" i="40" a="1"/>
  <c r="I35" i="40" s="1"/>
  <c r="I23" i="40" a="1"/>
  <c r="I23" i="40" s="1"/>
  <c r="I8" i="40" a="1"/>
  <c r="I8" i="40" s="1"/>
  <c r="I11" i="40" a="1"/>
  <c r="I11" i="40" s="1"/>
  <c r="I34" i="40" a="1"/>
  <c r="I34" i="40" s="1"/>
  <c r="I17" i="40" a="1"/>
  <c r="I17" i="40" s="1"/>
  <c r="I33" i="40" a="1"/>
  <c r="I33" i="40" s="1"/>
  <c r="I37" i="40" a="1"/>
  <c r="I37" i="40" s="1"/>
  <c r="I5" i="40" a="1"/>
  <c r="I5" i="40" s="1"/>
  <c r="J57" i="40" a="1"/>
  <c r="J57" i="40" s="1"/>
  <c r="J52" i="40" a="1"/>
  <c r="J52" i="40" s="1"/>
  <c r="J24" i="40" a="1"/>
  <c r="J24" i="40" s="1"/>
  <c r="J7" i="40" a="1"/>
  <c r="J7" i="40" s="1"/>
  <c r="J22" i="40" a="1"/>
  <c r="J22" i="40" s="1"/>
  <c r="J35" i="40" a="1"/>
  <c r="J35" i="40" s="1"/>
  <c r="J23" i="40" a="1"/>
  <c r="J23" i="40" s="1"/>
  <c r="J8" i="40" a="1"/>
  <c r="J8" i="40" s="1"/>
  <c r="J11" i="40" a="1"/>
  <c r="J11" i="40" s="1"/>
  <c r="J34" i="40" a="1"/>
  <c r="J34" i="40" s="1"/>
  <c r="J17" i="40" a="1"/>
  <c r="J17" i="40" s="1"/>
  <c r="J33" i="40" a="1"/>
  <c r="J33" i="40" s="1"/>
  <c r="J37" i="40" a="1"/>
  <c r="J37" i="40" s="1"/>
  <c r="J5" i="40" a="1"/>
  <c r="J5" i="40" s="1"/>
  <c r="K57" i="40" a="1"/>
  <c r="K57" i="40" s="1"/>
  <c r="K52" i="40" a="1"/>
  <c r="K52" i="40" s="1"/>
  <c r="K24" i="40" a="1"/>
  <c r="K24" i="40" s="1"/>
  <c r="K7" i="40" a="1"/>
  <c r="K7" i="40" s="1"/>
  <c r="K22" i="40" a="1"/>
  <c r="K22" i="40" s="1"/>
  <c r="K35" i="40" a="1"/>
  <c r="K35" i="40" s="1"/>
  <c r="K23" i="40" a="1"/>
  <c r="K23" i="40" s="1"/>
  <c r="K8" i="40" a="1"/>
  <c r="K8" i="40" s="1"/>
  <c r="K11" i="40" a="1"/>
  <c r="K11" i="40" s="1"/>
  <c r="K34" i="40" a="1"/>
  <c r="K34" i="40" s="1"/>
  <c r="K17" i="40" a="1"/>
  <c r="K17" i="40" s="1"/>
  <c r="K33" i="40" a="1"/>
  <c r="K33" i="40" s="1"/>
  <c r="K37" i="40" a="1"/>
  <c r="K37" i="40" s="1"/>
  <c r="K5" i="40" a="1"/>
  <c r="K5" i="40" s="1"/>
  <c r="L57" i="40" a="1"/>
  <c r="L57" i="40" s="1"/>
  <c r="L52" i="40" a="1"/>
  <c r="L52" i="40" s="1"/>
  <c r="L24" i="40" a="1"/>
  <c r="L24" i="40" s="1"/>
  <c r="L7" i="40" a="1"/>
  <c r="L7" i="40" s="1"/>
  <c r="L22" i="40" a="1"/>
  <c r="L22" i="40" s="1"/>
  <c r="L35" i="40" a="1"/>
  <c r="L35" i="40" s="1"/>
  <c r="L23" i="40" a="1"/>
  <c r="L23" i="40" s="1"/>
  <c r="L8" i="40" a="1"/>
  <c r="L8" i="40" s="1"/>
  <c r="L11" i="40" a="1"/>
  <c r="L11" i="40" s="1"/>
  <c r="L34" i="40" a="1"/>
  <c r="L34" i="40" s="1"/>
  <c r="L17" i="40" a="1"/>
  <c r="L17" i="40" s="1"/>
  <c r="L33" i="40" a="1"/>
  <c r="L33" i="40" s="1"/>
  <c r="L37" i="40" a="1"/>
  <c r="L37" i="40" s="1"/>
  <c r="L5" i="40" a="1"/>
  <c r="L5" i="40" s="1"/>
  <c r="M57" i="40" a="1"/>
  <c r="M57" i="40" s="1"/>
  <c r="M52" i="40" a="1"/>
  <c r="M52" i="40" s="1"/>
  <c r="M24" i="40" a="1"/>
  <c r="M24" i="40" s="1"/>
  <c r="M7" i="40" a="1"/>
  <c r="M7" i="40" s="1"/>
  <c r="M22" i="40" a="1"/>
  <c r="M22" i="40" s="1"/>
  <c r="M35" i="40" a="1"/>
  <c r="M35" i="40" s="1"/>
  <c r="M23" i="40" a="1"/>
  <c r="M23" i="40" s="1"/>
  <c r="M8" i="40" a="1"/>
  <c r="M8" i="40" s="1"/>
  <c r="M11" i="40" a="1"/>
  <c r="M11" i="40" s="1"/>
  <c r="M34" i="40" a="1"/>
  <c r="M34" i="40" s="1"/>
  <c r="M17" i="40" a="1"/>
  <c r="M17" i="40" s="1"/>
  <c r="M33" i="40" a="1"/>
  <c r="M33" i="40" s="1"/>
  <c r="M37" i="40" a="1"/>
  <c r="M37" i="40" s="1"/>
  <c r="M5" i="40" a="1"/>
  <c r="M5" i="40" s="1"/>
  <c r="N57" i="40" a="1"/>
  <c r="N57" i="40" s="1"/>
  <c r="N52" i="40" a="1"/>
  <c r="N52" i="40" s="1"/>
  <c r="N24" i="40" a="1"/>
  <c r="N24" i="40" s="1"/>
  <c r="N7" i="40" a="1"/>
  <c r="N7" i="40" s="1"/>
  <c r="N22" i="40" a="1"/>
  <c r="N22" i="40" s="1"/>
  <c r="N35" i="40" a="1"/>
  <c r="N35" i="40" s="1"/>
  <c r="N23" i="40" a="1"/>
  <c r="N23" i="40" s="1"/>
  <c r="N8" i="40" a="1"/>
  <c r="N8" i="40" s="1"/>
  <c r="N11" i="40" a="1"/>
  <c r="N11" i="40" s="1"/>
  <c r="N34" i="40" a="1"/>
  <c r="N34" i="40" s="1"/>
  <c r="N17" i="40" a="1"/>
  <c r="N17" i="40" s="1"/>
  <c r="N33" i="40" a="1"/>
  <c r="N33" i="40" s="1"/>
  <c r="N37" i="40" a="1"/>
  <c r="N37" i="40" s="1"/>
  <c r="N5" i="40" a="1"/>
  <c r="N5" i="40" s="1"/>
  <c r="O57" i="40" a="1"/>
  <c r="O57" i="40" s="1"/>
  <c r="O52" i="40" a="1"/>
  <c r="O52" i="40" s="1"/>
  <c r="O24" i="40" a="1"/>
  <c r="O24" i="40" s="1"/>
  <c r="O7" i="40" a="1"/>
  <c r="O7" i="40" s="1"/>
  <c r="O22" i="40" a="1"/>
  <c r="O22" i="40" s="1"/>
  <c r="O35" i="40" a="1"/>
  <c r="O35" i="40" s="1"/>
  <c r="O23" i="40" a="1"/>
  <c r="O23" i="40" s="1"/>
  <c r="O8" i="40" a="1"/>
  <c r="O8" i="40" s="1"/>
  <c r="O11" i="40" a="1"/>
  <c r="O11" i="40" s="1"/>
  <c r="O34" i="40" a="1"/>
  <c r="O34" i="40" s="1"/>
  <c r="O17" i="40" a="1"/>
  <c r="O17" i="40" s="1"/>
  <c r="O33" i="40" a="1"/>
  <c r="O33" i="40" s="1"/>
  <c r="O37" i="40" a="1"/>
  <c r="O37" i="40" s="1"/>
  <c r="O5" i="40" a="1"/>
  <c r="O5" i="40" s="1"/>
  <c r="P57" i="40" a="1"/>
  <c r="P57" i="40" s="1"/>
  <c r="P52" i="40" a="1"/>
  <c r="P52" i="40" s="1"/>
  <c r="P24" i="40" a="1"/>
  <c r="P24" i="40" s="1"/>
  <c r="P7" i="40" a="1"/>
  <c r="P7" i="40" s="1"/>
  <c r="P22" i="40" a="1"/>
  <c r="P22" i="40" s="1"/>
  <c r="P35" i="40" a="1"/>
  <c r="P35" i="40" s="1"/>
  <c r="P23" i="40" a="1"/>
  <c r="P23" i="40" s="1"/>
  <c r="P8" i="40" a="1"/>
  <c r="P8" i="40" s="1"/>
  <c r="P11" i="40" a="1"/>
  <c r="P11" i="40" s="1"/>
  <c r="P34" i="40" a="1"/>
  <c r="P34" i="40" s="1"/>
  <c r="P17" i="40" a="1"/>
  <c r="P17" i="40" s="1"/>
  <c r="P33" i="40" a="1"/>
  <c r="P33" i="40" s="1"/>
  <c r="P37" i="40" a="1"/>
  <c r="P37" i="40" s="1"/>
  <c r="P5" i="40" a="1"/>
  <c r="P5" i="40" s="1"/>
  <c r="R48" i="41" l="1"/>
  <c r="R71" i="47"/>
  <c r="R26" i="44"/>
  <c r="R49" i="45"/>
  <c r="R47" i="45"/>
  <c r="R53" i="45"/>
  <c r="R46" i="48"/>
  <c r="R40" i="45"/>
  <c r="R27" i="43"/>
  <c r="R24" i="43"/>
  <c r="R44" i="45"/>
  <c r="R48" i="45"/>
  <c r="R28" i="43"/>
  <c r="R36" i="45"/>
  <c r="R52" i="41"/>
  <c r="R59" i="41"/>
  <c r="R17" i="43"/>
  <c r="R39" i="48"/>
  <c r="R53" i="41"/>
  <c r="R20" i="43"/>
  <c r="R44" i="48"/>
  <c r="R51" i="41"/>
  <c r="R41" i="45"/>
  <c r="R59" i="40"/>
  <c r="R46" i="41"/>
  <c r="R40" i="48"/>
  <c r="R42" i="45"/>
  <c r="R52" i="45"/>
  <c r="R42" i="48"/>
  <c r="R48" i="40"/>
  <c r="Q22" i="43"/>
  <c r="S22" i="43"/>
  <c r="Q49" i="47"/>
  <c r="S70" i="47"/>
  <c r="Q57" i="47"/>
  <c r="Q70" i="47"/>
  <c r="S49" i="47"/>
  <c r="S57" i="47"/>
  <c r="S23" i="44"/>
  <c r="Q23" i="44"/>
  <c r="S43" i="48"/>
  <c r="Q43" i="48"/>
  <c r="Q34" i="48"/>
  <c r="S34" i="48"/>
  <c r="Q38" i="41"/>
  <c r="Q23" i="41"/>
  <c r="S23" i="41"/>
  <c r="S38" i="41"/>
  <c r="Q58" i="40"/>
  <c r="S45" i="40"/>
  <c r="Q54" i="40"/>
  <c r="S54" i="40"/>
  <c r="Q45" i="40"/>
  <c r="S58" i="40"/>
  <c r="S6" i="43"/>
  <c r="S9" i="43"/>
  <c r="S18" i="43"/>
  <c r="S19" i="43"/>
  <c r="S23" i="43"/>
  <c r="S8" i="43"/>
  <c r="S7" i="43"/>
  <c r="S21" i="43"/>
  <c r="S14" i="43"/>
  <c r="S5" i="43"/>
  <c r="S29" i="47"/>
  <c r="Q29" i="47"/>
  <c r="Q62" i="47"/>
  <c r="S62" i="47"/>
  <c r="Q47" i="47"/>
  <c r="S47" i="47"/>
  <c r="S56" i="47"/>
  <c r="Q56" i="47"/>
  <c r="S37" i="47"/>
  <c r="Q37" i="47"/>
  <c r="S69" i="47"/>
  <c r="Q69" i="47"/>
  <c r="Q63" i="47"/>
  <c r="S63" i="47"/>
  <c r="S51" i="47"/>
  <c r="Q51" i="47"/>
  <c r="Q21" i="47"/>
  <c r="S21" i="47"/>
  <c r="Q8" i="43"/>
  <c r="Q9" i="43"/>
  <c r="Q18" i="43"/>
  <c r="Q25" i="44"/>
  <c r="S25" i="44"/>
  <c r="Q20" i="44"/>
  <c r="S20" i="44"/>
  <c r="Q37" i="45"/>
  <c r="S37" i="45"/>
  <c r="Q39" i="45"/>
  <c r="S39" i="45"/>
  <c r="Q51" i="45"/>
  <c r="S51" i="45"/>
  <c r="S45" i="45"/>
  <c r="Q45" i="45"/>
  <c r="Q17" i="45"/>
  <c r="S17" i="45"/>
  <c r="S30" i="48"/>
  <c r="S29" i="48"/>
  <c r="S32" i="48"/>
  <c r="S8" i="48"/>
  <c r="Q8" i="48"/>
  <c r="Q30" i="48"/>
  <c r="Q29" i="48"/>
  <c r="S38" i="48"/>
  <c r="Q38" i="48"/>
  <c r="S37" i="48"/>
  <c r="Q37" i="48"/>
  <c r="S18" i="48"/>
  <c r="Q18" i="48"/>
  <c r="Q32" i="48"/>
  <c r="S18" i="41"/>
  <c r="Q40" i="41"/>
  <c r="Q36" i="41"/>
  <c r="S36" i="41"/>
  <c r="S26" i="41"/>
  <c r="Q26" i="41"/>
  <c r="S61" i="41"/>
  <c r="Q61" i="41"/>
  <c r="Q33" i="41"/>
  <c r="S33" i="41"/>
  <c r="S31" i="41"/>
  <c r="S60" i="41"/>
  <c r="Q60" i="41"/>
  <c r="S43" i="41"/>
  <c r="Q43" i="41"/>
  <c r="Q18" i="41"/>
  <c r="Q31" i="41"/>
  <c r="S40" i="41"/>
  <c r="Q44" i="40"/>
  <c r="S44" i="40"/>
  <c r="Q36" i="40"/>
  <c r="S36" i="40"/>
  <c r="Q61" i="40"/>
  <c r="S61" i="40"/>
  <c r="Q32" i="40"/>
  <c r="S32" i="40"/>
  <c r="Q39" i="40"/>
  <c r="S39" i="40"/>
  <c r="Q41" i="40"/>
  <c r="S41" i="40"/>
  <c r="Q56" i="40"/>
  <c r="S56" i="40"/>
  <c r="Q38" i="40"/>
  <c r="S38" i="40"/>
  <c r="Q27" i="40"/>
  <c r="S27" i="40"/>
  <c r="Q46" i="40"/>
  <c r="S46" i="40"/>
  <c r="Q5" i="43"/>
  <c r="Q6" i="43"/>
  <c r="Q23" i="43"/>
  <c r="Q7" i="43"/>
  <c r="Q21" i="43"/>
  <c r="Q14" i="43"/>
  <c r="Q19" i="43"/>
  <c r="S23" i="40"/>
  <c r="S14" i="44"/>
  <c r="S15" i="43"/>
  <c r="S13" i="43"/>
  <c r="S25" i="43"/>
  <c r="Q26" i="47"/>
  <c r="S23" i="47"/>
  <c r="S67" i="47"/>
  <c r="S33" i="47"/>
  <c r="S7" i="47"/>
  <c r="S14" i="47"/>
  <c r="S27" i="47"/>
  <c r="S48" i="47"/>
  <c r="S17" i="47"/>
  <c r="S64" i="47"/>
  <c r="S9" i="47"/>
  <c r="S5" i="47"/>
  <c r="S25" i="47"/>
  <c r="S28" i="47"/>
  <c r="S19" i="47"/>
  <c r="S52" i="47"/>
  <c r="S34" i="47"/>
  <c r="S26" i="47"/>
  <c r="S44" i="47"/>
  <c r="S43" i="47"/>
  <c r="S60" i="47"/>
  <c r="S16" i="47"/>
  <c r="Q43" i="47"/>
  <c r="Q14" i="47"/>
  <c r="S16" i="43"/>
  <c r="Q60" i="47"/>
  <c r="Q28" i="47"/>
  <c r="Q16" i="47"/>
  <c r="Q33" i="47"/>
  <c r="Q27" i="47"/>
  <c r="Q9" i="47"/>
  <c r="Q25" i="47"/>
  <c r="Q7" i="47"/>
  <c r="Q64" i="47"/>
  <c r="Q44" i="47"/>
  <c r="Q34" i="47"/>
  <c r="Q23" i="47"/>
  <c r="Q5" i="47"/>
  <c r="Q17" i="47"/>
  <c r="Q19" i="47"/>
  <c r="Q48" i="47"/>
  <c r="Q67" i="47"/>
  <c r="Q52" i="47"/>
  <c r="Q13" i="43"/>
  <c r="Q15" i="43"/>
  <c r="Q25" i="43"/>
  <c r="Q16" i="43"/>
  <c r="Q16" i="44"/>
  <c r="S18" i="44"/>
  <c r="Q14" i="44"/>
  <c r="Q18" i="44"/>
  <c r="S12" i="44"/>
  <c r="Q12" i="44"/>
  <c r="S7" i="44"/>
  <c r="Q7" i="44"/>
  <c r="S8" i="44"/>
  <c r="S15" i="44"/>
  <c r="Q15" i="44"/>
  <c r="S16" i="44"/>
  <c r="Q8" i="44"/>
  <c r="Q13" i="44"/>
  <c r="S13" i="44"/>
  <c r="S14" i="45"/>
  <c r="S20" i="45"/>
  <c r="S28" i="45"/>
  <c r="Q27" i="45"/>
  <c r="S34" i="45"/>
  <c r="Q34" i="45"/>
  <c r="Q22" i="45"/>
  <c r="S27" i="45"/>
  <c r="Q20" i="45"/>
  <c r="Q6" i="45"/>
  <c r="S6" i="45"/>
  <c r="S29" i="45"/>
  <c r="Q29" i="45"/>
  <c r="Q33" i="45"/>
  <c r="S33" i="45"/>
  <c r="Q13" i="45"/>
  <c r="S26" i="45"/>
  <c r="S21" i="45"/>
  <c r="S38" i="45"/>
  <c r="Q38" i="45"/>
  <c r="Q15" i="45"/>
  <c r="S15" i="45"/>
  <c r="S22" i="45"/>
  <c r="Q14" i="45"/>
  <c r="S13" i="45"/>
  <c r="Q26" i="45"/>
  <c r="Q28" i="45"/>
  <c r="Q21" i="45"/>
  <c r="S5" i="48"/>
  <c r="Q5" i="48"/>
  <c r="Q12" i="48"/>
  <c r="S12" i="48"/>
  <c r="Q6" i="48"/>
  <c r="S6" i="48"/>
  <c r="S11" i="48"/>
  <c r="Q21" i="48"/>
  <c r="S21" i="48"/>
  <c r="S9" i="48"/>
  <c r="Q9" i="48"/>
  <c r="Q14" i="48"/>
  <c r="Q27" i="48"/>
  <c r="S22" i="48"/>
  <c r="Q22" i="48"/>
  <c r="S45" i="48"/>
  <c r="S17" i="48"/>
  <c r="Q26" i="48"/>
  <c r="S19" i="48"/>
  <c r="Q35" i="48"/>
  <c r="Q19" i="48"/>
  <c r="S26" i="48"/>
  <c r="Q11" i="48"/>
  <c r="Q17" i="48"/>
  <c r="S35" i="48"/>
  <c r="S27" i="48"/>
  <c r="Q45" i="48"/>
  <c r="S14" i="48"/>
  <c r="S49" i="41"/>
  <c r="Q7" i="41"/>
  <c r="S57" i="41"/>
  <c r="S7" i="41"/>
  <c r="Q57" i="41"/>
  <c r="Q49" i="41"/>
  <c r="S20" i="41"/>
  <c r="Q22" i="41"/>
  <c r="S22" i="41"/>
  <c r="S41" i="41"/>
  <c r="Q41" i="41"/>
  <c r="Q13" i="41"/>
  <c r="S13" i="41"/>
  <c r="S54" i="41"/>
  <c r="Q54" i="41"/>
  <c r="Q20" i="41"/>
  <c r="Q24" i="41"/>
  <c r="S24" i="41"/>
  <c r="Q58" i="41"/>
  <c r="S58" i="41"/>
  <c r="Q16" i="41"/>
  <c r="S16" i="41"/>
  <c r="Q6" i="41"/>
  <c r="S6" i="41"/>
  <c r="Q34" i="41"/>
  <c r="S34" i="41"/>
  <c r="Q56" i="41"/>
  <c r="S56" i="41"/>
  <c r="S34" i="40"/>
  <c r="S8" i="40"/>
  <c r="Q5" i="40"/>
  <c r="S17" i="40"/>
  <c r="Q34" i="40"/>
  <c r="S35" i="40"/>
  <c r="S52" i="40"/>
  <c r="S57" i="40"/>
  <c r="Q24" i="40"/>
  <c r="S24" i="40"/>
  <c r="Q37" i="40"/>
  <c r="S37" i="40"/>
  <c r="S11" i="40"/>
  <c r="Q11" i="40"/>
  <c r="Q23" i="40"/>
  <c r="S22" i="40"/>
  <c r="Q22" i="40"/>
  <c r="S33" i="40"/>
  <c r="Q35" i="40"/>
  <c r="S5" i="40"/>
  <c r="Q57" i="40"/>
  <c r="Q17" i="40"/>
  <c r="Q7" i="40"/>
  <c r="S7" i="40"/>
  <c r="Q52" i="40"/>
  <c r="Q33" i="40"/>
  <c r="Q8" i="40"/>
  <c r="F39" i="47" a="1"/>
  <c r="F39" i="47" s="1"/>
  <c r="F15" i="47" a="1"/>
  <c r="F15" i="47" s="1"/>
  <c r="F30" i="47" a="1"/>
  <c r="F30" i="47" s="1"/>
  <c r="F72" i="47" a="1"/>
  <c r="F72" i="47" s="1"/>
  <c r="F55" i="47" a="1"/>
  <c r="F55" i="47" s="1"/>
  <c r="G39" i="47" a="1"/>
  <c r="G39" i="47" s="1"/>
  <c r="G15" i="47" a="1"/>
  <c r="G15" i="47" s="1"/>
  <c r="G30" i="47" a="1"/>
  <c r="G30" i="47" s="1"/>
  <c r="G72" i="47" a="1"/>
  <c r="G72" i="47" s="1"/>
  <c r="G55" i="47" a="1"/>
  <c r="G55" i="47" s="1"/>
  <c r="H39" i="47" a="1"/>
  <c r="H39" i="47" s="1"/>
  <c r="H15" i="47" a="1"/>
  <c r="H15" i="47" s="1"/>
  <c r="H30" i="47" a="1"/>
  <c r="H30" i="47" s="1"/>
  <c r="H72" i="47" a="1"/>
  <c r="H72" i="47" s="1"/>
  <c r="H55" i="47" a="1"/>
  <c r="H55" i="47" s="1"/>
  <c r="I39" i="47" a="1"/>
  <c r="I39" i="47" s="1"/>
  <c r="I15" i="47" a="1"/>
  <c r="I15" i="47" s="1"/>
  <c r="I30" i="47" a="1"/>
  <c r="I30" i="47" s="1"/>
  <c r="I72" i="47" a="1"/>
  <c r="I72" i="47" s="1"/>
  <c r="I55" i="47" a="1"/>
  <c r="I55" i="47" s="1"/>
  <c r="J39" i="47" a="1"/>
  <c r="J39" i="47" s="1"/>
  <c r="J15" i="47" a="1"/>
  <c r="J15" i="47" s="1"/>
  <c r="J30" i="47" a="1"/>
  <c r="J30" i="47" s="1"/>
  <c r="J72" i="47" a="1"/>
  <c r="J72" i="47" s="1"/>
  <c r="J55" i="47" a="1"/>
  <c r="J55" i="47" s="1"/>
  <c r="K39" i="47" a="1"/>
  <c r="K39" i="47" s="1"/>
  <c r="K15" i="47" a="1"/>
  <c r="K15" i="47" s="1"/>
  <c r="K30" i="47" a="1"/>
  <c r="K30" i="47" s="1"/>
  <c r="K72" i="47" a="1"/>
  <c r="K72" i="47" s="1"/>
  <c r="K55" i="47" a="1"/>
  <c r="K55" i="47" s="1"/>
  <c r="L39" i="47" a="1"/>
  <c r="L39" i="47" s="1"/>
  <c r="L15" i="47" a="1"/>
  <c r="L15" i="47" s="1"/>
  <c r="L30" i="47" a="1"/>
  <c r="L30" i="47" s="1"/>
  <c r="L72" i="47" a="1"/>
  <c r="L72" i="47" s="1"/>
  <c r="L55" i="47" a="1"/>
  <c r="L55" i="47" s="1"/>
  <c r="M39" i="47" a="1"/>
  <c r="M39" i="47" s="1"/>
  <c r="M15" i="47" a="1"/>
  <c r="M15" i="47" s="1"/>
  <c r="M30" i="47" a="1"/>
  <c r="M30" i="47" s="1"/>
  <c r="M72" i="47" a="1"/>
  <c r="M72" i="47" s="1"/>
  <c r="M55" i="47" a="1"/>
  <c r="M55" i="47" s="1"/>
  <c r="N39" i="47" a="1"/>
  <c r="N39" i="47" s="1"/>
  <c r="N15" i="47" a="1"/>
  <c r="N15" i="47" s="1"/>
  <c r="N30" i="47" a="1"/>
  <c r="N30" i="47" s="1"/>
  <c r="N72" i="47" a="1"/>
  <c r="N72" i="47" s="1"/>
  <c r="N55" i="47" a="1"/>
  <c r="N55" i="47" s="1"/>
  <c r="O39" i="47" a="1"/>
  <c r="O39" i="47" s="1"/>
  <c r="O15" i="47" a="1"/>
  <c r="O15" i="47" s="1"/>
  <c r="O30" i="47" a="1"/>
  <c r="O30" i="47" s="1"/>
  <c r="O72" i="47" a="1"/>
  <c r="O72" i="47" s="1"/>
  <c r="O55" i="47" a="1"/>
  <c r="O55" i="47" s="1"/>
  <c r="P39" i="47" a="1"/>
  <c r="P39" i="47" s="1"/>
  <c r="P15" i="47" a="1"/>
  <c r="P15" i="47" s="1"/>
  <c r="P30" i="47" a="1"/>
  <c r="P30" i="47" s="1"/>
  <c r="P72" i="47" a="1"/>
  <c r="P72" i="47" s="1"/>
  <c r="P55" i="47" a="1"/>
  <c r="P55" i="47" s="1"/>
  <c r="F10" i="43" a="1"/>
  <c r="F10" i="43" s="1"/>
  <c r="G10" i="43" a="1"/>
  <c r="G10" i="43" s="1"/>
  <c r="H10" i="43" a="1"/>
  <c r="H10" i="43" s="1"/>
  <c r="I10" i="43" a="1"/>
  <c r="I10" i="43" s="1"/>
  <c r="J10" i="43" a="1"/>
  <c r="J10" i="43" s="1"/>
  <c r="K10" i="43" a="1"/>
  <c r="K10" i="43" s="1"/>
  <c r="L10" i="43" a="1"/>
  <c r="L10" i="43" s="1"/>
  <c r="M10" i="43" a="1"/>
  <c r="M10" i="43" s="1"/>
  <c r="N10" i="43" a="1"/>
  <c r="N10" i="43" s="1"/>
  <c r="O10" i="43" a="1"/>
  <c r="O10" i="43" s="1"/>
  <c r="P10" i="43" a="1"/>
  <c r="P10" i="43" s="1"/>
  <c r="F17" i="44" a="1"/>
  <c r="F17" i="44" s="1"/>
  <c r="G17" i="44" a="1"/>
  <c r="G17" i="44" s="1"/>
  <c r="H17" i="44" a="1"/>
  <c r="H17" i="44" s="1"/>
  <c r="I17" i="44" a="1"/>
  <c r="I17" i="44" s="1"/>
  <c r="J17" i="44" a="1"/>
  <c r="J17" i="44" s="1"/>
  <c r="K17" i="44" a="1"/>
  <c r="K17" i="44" s="1"/>
  <c r="L17" i="44" a="1"/>
  <c r="L17" i="44" s="1"/>
  <c r="M17" i="44" a="1"/>
  <c r="M17" i="44" s="1"/>
  <c r="N17" i="44" a="1"/>
  <c r="N17" i="44" s="1"/>
  <c r="O17" i="44" a="1"/>
  <c r="O17" i="44" s="1"/>
  <c r="P17" i="44" a="1"/>
  <c r="P17" i="44" s="1"/>
  <c r="F5" i="45" a="1"/>
  <c r="F5" i="45" s="1"/>
  <c r="F9" i="45" a="1"/>
  <c r="F9" i="45" s="1"/>
  <c r="G5" i="45" a="1"/>
  <c r="G5" i="45" s="1"/>
  <c r="G9" i="45" a="1"/>
  <c r="G9" i="45" s="1"/>
  <c r="H5" i="45" a="1"/>
  <c r="H5" i="45" s="1"/>
  <c r="H9" i="45" a="1"/>
  <c r="H9" i="45" s="1"/>
  <c r="I5" i="45" a="1"/>
  <c r="I5" i="45" s="1"/>
  <c r="I9" i="45" a="1"/>
  <c r="I9" i="45" s="1"/>
  <c r="J5" i="45" a="1"/>
  <c r="J5" i="45" s="1"/>
  <c r="J9" i="45" a="1"/>
  <c r="J9" i="45" s="1"/>
  <c r="K5" i="45" a="1"/>
  <c r="K5" i="45" s="1"/>
  <c r="K9" i="45" a="1"/>
  <c r="K9" i="45" s="1"/>
  <c r="L5" i="45" a="1"/>
  <c r="L5" i="45" s="1"/>
  <c r="L9" i="45" a="1"/>
  <c r="L9" i="45" s="1"/>
  <c r="M5" i="45" a="1"/>
  <c r="M5" i="45" s="1"/>
  <c r="M9" i="45" a="1"/>
  <c r="M9" i="45" s="1"/>
  <c r="N5" i="45" a="1"/>
  <c r="N5" i="45" s="1"/>
  <c r="N9" i="45" a="1"/>
  <c r="N9" i="45" s="1"/>
  <c r="O5" i="45" a="1"/>
  <c r="O5" i="45" s="1"/>
  <c r="O9" i="45" a="1"/>
  <c r="O9" i="45" s="1"/>
  <c r="P5" i="45" a="1"/>
  <c r="P5" i="45" s="1"/>
  <c r="P9" i="45" a="1"/>
  <c r="P9" i="45" s="1"/>
  <c r="F36" i="48" a="1"/>
  <c r="F36" i="48" s="1"/>
  <c r="F7" i="48" a="1"/>
  <c r="F7" i="48" s="1"/>
  <c r="G36" i="48" a="1"/>
  <c r="G36" i="48" s="1"/>
  <c r="G7" i="48" a="1"/>
  <c r="G7" i="48" s="1"/>
  <c r="H36" i="48" a="1"/>
  <c r="H36" i="48" s="1"/>
  <c r="H7" i="48" a="1"/>
  <c r="H7" i="48" s="1"/>
  <c r="I36" i="48" a="1"/>
  <c r="I36" i="48" s="1"/>
  <c r="I7" i="48" a="1"/>
  <c r="I7" i="48" s="1"/>
  <c r="J36" i="48" a="1"/>
  <c r="J36" i="48" s="1"/>
  <c r="J7" i="48" a="1"/>
  <c r="J7" i="48" s="1"/>
  <c r="K36" i="48" a="1"/>
  <c r="K36" i="48" s="1"/>
  <c r="K7" i="48" a="1"/>
  <c r="K7" i="48" s="1"/>
  <c r="L36" i="48" a="1"/>
  <c r="L36" i="48" s="1"/>
  <c r="L7" i="48" a="1"/>
  <c r="L7" i="48" s="1"/>
  <c r="M36" i="48" a="1"/>
  <c r="M36" i="48" s="1"/>
  <c r="M7" i="48" a="1"/>
  <c r="M7" i="48" s="1"/>
  <c r="N36" i="48" a="1"/>
  <c r="N36" i="48" s="1"/>
  <c r="N7" i="48" a="1"/>
  <c r="N7" i="48" s="1"/>
  <c r="O36" i="48" a="1"/>
  <c r="O36" i="48" s="1"/>
  <c r="O7" i="48" a="1"/>
  <c r="O7" i="48" s="1"/>
  <c r="P36" i="48" a="1"/>
  <c r="P36" i="48" s="1"/>
  <c r="P7" i="48" a="1"/>
  <c r="P7" i="48" s="1"/>
  <c r="F19" i="41" a="1"/>
  <c r="F19" i="41" s="1"/>
  <c r="F15" i="41" a="1"/>
  <c r="F15" i="41" s="1"/>
  <c r="F29" i="41" a="1"/>
  <c r="F29" i="41" s="1"/>
  <c r="F37" i="41" a="1"/>
  <c r="F37" i="41" s="1"/>
  <c r="G19" i="41" a="1"/>
  <c r="G19" i="41" s="1"/>
  <c r="G15" i="41" a="1"/>
  <c r="G15" i="41" s="1"/>
  <c r="G29" i="41" a="1"/>
  <c r="G29" i="41" s="1"/>
  <c r="G37" i="41" a="1"/>
  <c r="G37" i="41" s="1"/>
  <c r="H19" i="41" a="1"/>
  <c r="H19" i="41" s="1"/>
  <c r="H15" i="41" a="1"/>
  <c r="H15" i="41" s="1"/>
  <c r="H29" i="41" a="1"/>
  <c r="H29" i="41" s="1"/>
  <c r="H37" i="41" a="1"/>
  <c r="H37" i="41" s="1"/>
  <c r="I19" i="41" a="1"/>
  <c r="I19" i="41" s="1"/>
  <c r="I15" i="41" a="1"/>
  <c r="I15" i="41" s="1"/>
  <c r="I29" i="41" a="1"/>
  <c r="I29" i="41" s="1"/>
  <c r="I37" i="41" a="1"/>
  <c r="I37" i="41" s="1"/>
  <c r="J19" i="41" a="1"/>
  <c r="J19" i="41" s="1"/>
  <c r="J15" i="41" a="1"/>
  <c r="J15" i="41" s="1"/>
  <c r="J29" i="41" a="1"/>
  <c r="J29" i="41" s="1"/>
  <c r="J37" i="41" a="1"/>
  <c r="J37" i="41" s="1"/>
  <c r="K19" i="41" a="1"/>
  <c r="K19" i="41" s="1"/>
  <c r="K15" i="41" a="1"/>
  <c r="K15" i="41" s="1"/>
  <c r="K29" i="41" a="1"/>
  <c r="K29" i="41" s="1"/>
  <c r="K37" i="41" a="1"/>
  <c r="K37" i="41" s="1"/>
  <c r="L19" i="41" a="1"/>
  <c r="L19" i="41" s="1"/>
  <c r="L15" i="41" a="1"/>
  <c r="L15" i="41" s="1"/>
  <c r="L29" i="41" a="1"/>
  <c r="L29" i="41" s="1"/>
  <c r="L37" i="41" a="1"/>
  <c r="L37" i="41" s="1"/>
  <c r="M19" i="41" a="1"/>
  <c r="M19" i="41" s="1"/>
  <c r="M15" i="41" a="1"/>
  <c r="M15" i="41" s="1"/>
  <c r="M29" i="41" a="1"/>
  <c r="M29" i="41" s="1"/>
  <c r="M37" i="41" a="1"/>
  <c r="M37" i="41" s="1"/>
  <c r="N19" i="41" a="1"/>
  <c r="N19" i="41" s="1"/>
  <c r="N15" i="41" a="1"/>
  <c r="N15" i="41" s="1"/>
  <c r="N29" i="41" a="1"/>
  <c r="N29" i="41" s="1"/>
  <c r="N37" i="41" a="1"/>
  <c r="N37" i="41" s="1"/>
  <c r="O19" i="41" a="1"/>
  <c r="O19" i="41" s="1"/>
  <c r="O15" i="41" a="1"/>
  <c r="O15" i="41" s="1"/>
  <c r="O29" i="41" a="1"/>
  <c r="O29" i="41" s="1"/>
  <c r="O37" i="41" a="1"/>
  <c r="O37" i="41" s="1"/>
  <c r="P19" i="41" a="1"/>
  <c r="P19" i="41" s="1"/>
  <c r="P15" i="41" a="1"/>
  <c r="P15" i="41" s="1"/>
  <c r="P29" i="41" a="1"/>
  <c r="P29" i="41" s="1"/>
  <c r="P37" i="41" a="1"/>
  <c r="P37" i="41" s="1"/>
  <c r="F31" i="40" a="1"/>
  <c r="F31" i="40" s="1"/>
  <c r="F12" i="40" a="1"/>
  <c r="F12" i="40" s="1"/>
  <c r="F20" i="40" a="1"/>
  <c r="F20" i="40" s="1"/>
  <c r="F16" i="40" a="1"/>
  <c r="F16" i="40" s="1"/>
  <c r="F19" i="40" a="1"/>
  <c r="F19" i="40" s="1"/>
  <c r="F26" i="40" a="1"/>
  <c r="F26" i="40" s="1"/>
  <c r="F13" i="40" a="1"/>
  <c r="F13" i="40" s="1"/>
  <c r="F51" i="40" a="1"/>
  <c r="F51" i="40" s="1"/>
  <c r="G31" i="40" a="1"/>
  <c r="G31" i="40" s="1"/>
  <c r="G12" i="40" a="1"/>
  <c r="G12" i="40" s="1"/>
  <c r="G20" i="40" a="1"/>
  <c r="G20" i="40" s="1"/>
  <c r="G16" i="40" a="1"/>
  <c r="G16" i="40" s="1"/>
  <c r="G19" i="40" a="1"/>
  <c r="G19" i="40" s="1"/>
  <c r="G26" i="40" a="1"/>
  <c r="G26" i="40" s="1"/>
  <c r="G13" i="40" a="1"/>
  <c r="G13" i="40" s="1"/>
  <c r="G51" i="40" a="1"/>
  <c r="G51" i="40" s="1"/>
  <c r="H31" i="40" a="1"/>
  <c r="H31" i="40" s="1"/>
  <c r="H12" i="40" a="1"/>
  <c r="H12" i="40" s="1"/>
  <c r="H20" i="40" a="1"/>
  <c r="H20" i="40" s="1"/>
  <c r="H16" i="40" a="1"/>
  <c r="H16" i="40" s="1"/>
  <c r="H19" i="40" a="1"/>
  <c r="H19" i="40" s="1"/>
  <c r="H26" i="40" a="1"/>
  <c r="H26" i="40" s="1"/>
  <c r="H13" i="40" a="1"/>
  <c r="H13" i="40" s="1"/>
  <c r="H51" i="40" a="1"/>
  <c r="H51" i="40" s="1"/>
  <c r="I31" i="40" a="1"/>
  <c r="I31" i="40" s="1"/>
  <c r="I12" i="40" a="1"/>
  <c r="I12" i="40" s="1"/>
  <c r="I20" i="40" a="1"/>
  <c r="I20" i="40" s="1"/>
  <c r="I16" i="40" a="1"/>
  <c r="I16" i="40" s="1"/>
  <c r="I19" i="40" a="1"/>
  <c r="I19" i="40" s="1"/>
  <c r="I26" i="40" a="1"/>
  <c r="I26" i="40" s="1"/>
  <c r="I13" i="40" a="1"/>
  <c r="I13" i="40" s="1"/>
  <c r="I51" i="40" a="1"/>
  <c r="I51" i="40" s="1"/>
  <c r="J31" i="40" a="1"/>
  <c r="J31" i="40" s="1"/>
  <c r="J12" i="40" a="1"/>
  <c r="J12" i="40" s="1"/>
  <c r="J20" i="40" a="1"/>
  <c r="J20" i="40" s="1"/>
  <c r="J16" i="40" a="1"/>
  <c r="J16" i="40" s="1"/>
  <c r="J19" i="40" a="1"/>
  <c r="J19" i="40" s="1"/>
  <c r="J26" i="40" a="1"/>
  <c r="J26" i="40" s="1"/>
  <c r="J13" i="40" a="1"/>
  <c r="J13" i="40" s="1"/>
  <c r="J51" i="40" a="1"/>
  <c r="J51" i="40" s="1"/>
  <c r="K31" i="40" a="1"/>
  <c r="K31" i="40" s="1"/>
  <c r="K12" i="40" a="1"/>
  <c r="K12" i="40" s="1"/>
  <c r="K20" i="40" a="1"/>
  <c r="K20" i="40" s="1"/>
  <c r="K16" i="40" a="1"/>
  <c r="K16" i="40" s="1"/>
  <c r="K19" i="40" a="1"/>
  <c r="K19" i="40" s="1"/>
  <c r="K26" i="40" a="1"/>
  <c r="K26" i="40" s="1"/>
  <c r="K13" i="40" a="1"/>
  <c r="K13" i="40" s="1"/>
  <c r="K51" i="40" a="1"/>
  <c r="K51" i="40" s="1"/>
  <c r="L31" i="40" a="1"/>
  <c r="L31" i="40" s="1"/>
  <c r="L12" i="40" a="1"/>
  <c r="L12" i="40" s="1"/>
  <c r="L20" i="40" a="1"/>
  <c r="L20" i="40" s="1"/>
  <c r="L16" i="40" a="1"/>
  <c r="L16" i="40" s="1"/>
  <c r="L19" i="40" a="1"/>
  <c r="L19" i="40" s="1"/>
  <c r="L26" i="40" a="1"/>
  <c r="L26" i="40" s="1"/>
  <c r="L13" i="40" a="1"/>
  <c r="L13" i="40" s="1"/>
  <c r="L51" i="40" a="1"/>
  <c r="L51" i="40" s="1"/>
  <c r="M31" i="40" a="1"/>
  <c r="M31" i="40" s="1"/>
  <c r="M12" i="40" a="1"/>
  <c r="M12" i="40" s="1"/>
  <c r="M20" i="40" a="1"/>
  <c r="M20" i="40" s="1"/>
  <c r="M16" i="40" a="1"/>
  <c r="M16" i="40" s="1"/>
  <c r="M19" i="40" a="1"/>
  <c r="M19" i="40" s="1"/>
  <c r="M26" i="40" a="1"/>
  <c r="M26" i="40" s="1"/>
  <c r="M13" i="40" a="1"/>
  <c r="M13" i="40" s="1"/>
  <c r="M51" i="40" a="1"/>
  <c r="M51" i="40" s="1"/>
  <c r="N31" i="40" a="1"/>
  <c r="N31" i="40" s="1"/>
  <c r="N12" i="40" a="1"/>
  <c r="N12" i="40" s="1"/>
  <c r="N20" i="40" a="1"/>
  <c r="N20" i="40" s="1"/>
  <c r="N16" i="40" a="1"/>
  <c r="N16" i="40" s="1"/>
  <c r="N19" i="40" a="1"/>
  <c r="N19" i="40" s="1"/>
  <c r="N26" i="40" a="1"/>
  <c r="N26" i="40" s="1"/>
  <c r="N13" i="40" a="1"/>
  <c r="N13" i="40" s="1"/>
  <c r="N51" i="40" a="1"/>
  <c r="N51" i="40" s="1"/>
  <c r="O31" i="40" a="1"/>
  <c r="O31" i="40" s="1"/>
  <c r="O12" i="40" a="1"/>
  <c r="O12" i="40" s="1"/>
  <c r="O20" i="40" a="1"/>
  <c r="O20" i="40" s="1"/>
  <c r="O16" i="40" a="1"/>
  <c r="O16" i="40" s="1"/>
  <c r="O19" i="40" a="1"/>
  <c r="O19" i="40" s="1"/>
  <c r="O26" i="40" a="1"/>
  <c r="O26" i="40" s="1"/>
  <c r="O13" i="40" a="1"/>
  <c r="O13" i="40" s="1"/>
  <c r="O51" i="40" a="1"/>
  <c r="O51" i="40" s="1"/>
  <c r="P31" i="40" a="1"/>
  <c r="P31" i="40" s="1"/>
  <c r="P12" i="40" a="1"/>
  <c r="P12" i="40" s="1"/>
  <c r="P20" i="40" a="1"/>
  <c r="P20" i="40" s="1"/>
  <c r="P16" i="40" a="1"/>
  <c r="P16" i="40" s="1"/>
  <c r="P19" i="40" a="1"/>
  <c r="P19" i="40" s="1"/>
  <c r="P26" i="40" a="1"/>
  <c r="P26" i="40" s="1"/>
  <c r="P13" i="40" a="1"/>
  <c r="P13" i="40" s="1"/>
  <c r="P51" i="40" a="1"/>
  <c r="P51" i="40" s="1"/>
  <c r="R57" i="47" l="1"/>
  <c r="R6" i="43"/>
  <c r="R40" i="41"/>
  <c r="R49" i="47"/>
  <c r="R18" i="43"/>
  <c r="R9" i="43"/>
  <c r="R58" i="40"/>
  <c r="R22" i="43"/>
  <c r="R45" i="40"/>
  <c r="R32" i="48"/>
  <c r="R70" i="47"/>
  <c r="R23" i="43"/>
  <c r="R5" i="43"/>
  <c r="R23" i="44"/>
  <c r="R14" i="43"/>
  <c r="R39" i="45"/>
  <c r="R34" i="48"/>
  <c r="R43" i="48"/>
  <c r="R29" i="48"/>
  <c r="R31" i="41"/>
  <c r="R18" i="41"/>
  <c r="R38" i="41"/>
  <c r="R36" i="41"/>
  <c r="R23" i="41"/>
  <c r="R54" i="40"/>
  <c r="R19" i="43"/>
  <c r="R21" i="43"/>
  <c r="R7" i="43"/>
  <c r="R8" i="43"/>
  <c r="R26" i="41"/>
  <c r="R37" i="47"/>
  <c r="R37" i="45"/>
  <c r="R51" i="45"/>
  <c r="R30" i="48"/>
  <c r="R38" i="48"/>
  <c r="R46" i="40"/>
  <c r="R5" i="47"/>
  <c r="R47" i="47"/>
  <c r="R29" i="47"/>
  <c r="R21" i="47"/>
  <c r="R51" i="47"/>
  <c r="R69" i="47"/>
  <c r="R56" i="47"/>
  <c r="R63" i="47"/>
  <c r="R62" i="47"/>
  <c r="R20" i="44"/>
  <c r="R25" i="44"/>
  <c r="R45" i="45"/>
  <c r="R17" i="45"/>
  <c r="R37" i="48"/>
  <c r="R8" i="48"/>
  <c r="R18" i="48"/>
  <c r="R43" i="41"/>
  <c r="R33" i="41"/>
  <c r="R60" i="41"/>
  <c r="R61" i="41"/>
  <c r="R44" i="40"/>
  <c r="R27" i="40"/>
  <c r="R36" i="40"/>
  <c r="R39" i="40"/>
  <c r="R56" i="40"/>
  <c r="R61" i="40"/>
  <c r="R32" i="40"/>
  <c r="R38" i="40"/>
  <c r="R41" i="40"/>
  <c r="R20" i="45"/>
  <c r="R52" i="47"/>
  <c r="R5" i="48"/>
  <c r="R23" i="40"/>
  <c r="R17" i="47"/>
  <c r="R13" i="43"/>
  <c r="R16" i="43"/>
  <c r="R25" i="43"/>
  <c r="R7" i="41"/>
  <c r="R52" i="40"/>
  <c r="R28" i="45"/>
  <c r="R6" i="45"/>
  <c r="R17" i="40"/>
  <c r="R15" i="43"/>
  <c r="R45" i="48"/>
  <c r="R26" i="45"/>
  <c r="R25" i="47"/>
  <c r="R14" i="48"/>
  <c r="R34" i="45"/>
  <c r="R12" i="44"/>
  <c r="R35" i="40"/>
  <c r="R13" i="41"/>
  <c r="R14" i="44"/>
  <c r="R5" i="40"/>
  <c r="R8" i="40"/>
  <c r="R57" i="40"/>
  <c r="R20" i="41"/>
  <c r="R11" i="48"/>
  <c r="R14" i="45"/>
  <c r="R16" i="44"/>
  <c r="R23" i="47"/>
  <c r="R49" i="41"/>
  <c r="R33" i="40"/>
  <c r="R34" i="40"/>
  <c r="R7" i="47"/>
  <c r="R48" i="47"/>
  <c r="R64" i="47"/>
  <c r="R28" i="47"/>
  <c r="R43" i="47"/>
  <c r="R34" i="47"/>
  <c r="R33" i="47"/>
  <c r="R26" i="47"/>
  <c r="R67" i="47"/>
  <c r="R27" i="47"/>
  <c r="R9" i="47"/>
  <c r="R14" i="47"/>
  <c r="R19" i="47"/>
  <c r="R44" i="47"/>
  <c r="R16" i="47"/>
  <c r="S15" i="47"/>
  <c r="S39" i="47"/>
  <c r="S55" i="47"/>
  <c r="R60" i="47"/>
  <c r="S72" i="47"/>
  <c r="S30" i="47"/>
  <c r="R18" i="44"/>
  <c r="R15" i="44"/>
  <c r="R8" i="44"/>
  <c r="R13" i="44"/>
  <c r="R7" i="44"/>
  <c r="R27" i="45"/>
  <c r="R33" i="45"/>
  <c r="R13" i="45"/>
  <c r="R29" i="45"/>
  <c r="R22" i="45"/>
  <c r="R38" i="45"/>
  <c r="R15" i="45"/>
  <c r="R21" i="45"/>
  <c r="R12" i="48"/>
  <c r="R9" i="48"/>
  <c r="R22" i="48"/>
  <c r="R19" i="48"/>
  <c r="R6" i="48"/>
  <c r="R27" i="48"/>
  <c r="R35" i="48"/>
  <c r="R26" i="48"/>
  <c r="R17" i="48"/>
  <c r="R21" i="48"/>
  <c r="R24" i="41"/>
  <c r="R57" i="41"/>
  <c r="R34" i="41"/>
  <c r="R56" i="41"/>
  <c r="R22" i="41"/>
  <c r="R6" i="41"/>
  <c r="R16" i="41"/>
  <c r="R54" i="41"/>
  <c r="R41" i="41"/>
  <c r="R58" i="41"/>
  <c r="R22" i="40"/>
  <c r="R24" i="40"/>
  <c r="R11" i="40"/>
  <c r="R37" i="40"/>
  <c r="R7" i="40"/>
  <c r="S10" i="43"/>
  <c r="S19" i="41"/>
  <c r="Q72" i="47"/>
  <c r="Q39" i="47"/>
  <c r="Q30" i="47"/>
  <c r="Q15" i="47"/>
  <c r="Q55" i="47"/>
  <c r="Q10" i="43"/>
  <c r="Q17" i="44"/>
  <c r="S17" i="44"/>
  <c r="Q9" i="45"/>
  <c r="Q5" i="45"/>
  <c r="S5" i="45"/>
  <c r="S9" i="45"/>
  <c r="S36" i="48"/>
  <c r="Q36" i="48"/>
  <c r="Q7" i="48"/>
  <c r="S7" i="48"/>
  <c r="Q19" i="41"/>
  <c r="S15" i="41"/>
  <c r="Q29" i="41"/>
  <c r="S37" i="41"/>
  <c r="S29" i="41"/>
  <c r="Q37" i="41"/>
  <c r="Q15" i="41"/>
  <c r="Q16" i="40"/>
  <c r="Q19" i="40"/>
  <c r="S16" i="40"/>
  <c r="Q20" i="40"/>
  <c r="Q26" i="40"/>
  <c r="S12" i="40"/>
  <c r="S31" i="40"/>
  <c r="S20" i="40"/>
  <c r="S13" i="40"/>
  <c r="Q12" i="40"/>
  <c r="Q31" i="40"/>
  <c r="S26" i="40"/>
  <c r="Q13" i="40"/>
  <c r="Q51" i="40"/>
  <c r="S51" i="40"/>
  <c r="S19" i="40"/>
  <c r="R72" i="47" l="1"/>
  <c r="R30" i="47"/>
  <c r="R39" i="47"/>
  <c r="R55" i="47"/>
  <c r="R15" i="47"/>
  <c r="R19" i="41"/>
  <c r="R26" i="40"/>
  <c r="R15" i="41"/>
  <c r="R36" i="48"/>
  <c r="R19" i="40"/>
  <c r="R10" i="43"/>
  <c r="R20" i="40"/>
  <c r="R13" i="40"/>
  <c r="R16" i="40"/>
  <c r="R17" i="44"/>
  <c r="R5" i="45"/>
  <c r="R9" i="45"/>
  <c r="R7" i="48"/>
  <c r="R29" i="41"/>
  <c r="R37" i="41"/>
  <c r="R12" i="40"/>
  <c r="R31" i="40"/>
  <c r="R51" i="40"/>
  <c r="AI164" i="68" l="1"/>
  <c r="AI165" i="68"/>
  <c r="AI166" i="68"/>
  <c r="AI167" i="68"/>
  <c r="AI168" i="68"/>
  <c r="AI169" i="68"/>
  <c r="AI170" i="68"/>
  <c r="AI171" i="68"/>
  <c r="AI172" i="68"/>
  <c r="AI173" i="68"/>
  <c r="AI163" i="68"/>
  <c r="AC164" i="68"/>
  <c r="AC165" i="68"/>
  <c r="AC166" i="68"/>
  <c r="AC167" i="68"/>
  <c r="AC168" i="68"/>
  <c r="AC169" i="68"/>
  <c r="AC170" i="68"/>
  <c r="AC171" i="68"/>
  <c r="AC172" i="68"/>
  <c r="AC173" i="68"/>
  <c r="AC163" i="68"/>
  <c r="W164" i="68"/>
  <c r="W165" i="68"/>
  <c r="W166" i="68"/>
  <c r="W167" i="68"/>
  <c r="W168" i="68"/>
  <c r="W169" i="68"/>
  <c r="W170" i="68"/>
  <c r="W171" i="68"/>
  <c r="W172" i="68"/>
  <c r="W173" i="68"/>
  <c r="W163" i="68"/>
  <c r="Q164" i="68"/>
  <c r="Q165" i="68"/>
  <c r="Q166" i="68"/>
  <c r="Q167" i="68"/>
  <c r="Q168" i="68"/>
  <c r="Q169" i="68"/>
  <c r="Q170" i="68"/>
  <c r="Q171" i="68"/>
  <c r="Q172" i="68"/>
  <c r="Q173" i="68"/>
  <c r="Q163" i="68"/>
  <c r="K164" i="68"/>
  <c r="K165" i="68"/>
  <c r="K166" i="68"/>
  <c r="K167" i="68"/>
  <c r="K168" i="68"/>
  <c r="K169" i="68"/>
  <c r="K170" i="68"/>
  <c r="K171" i="68"/>
  <c r="K172" i="68"/>
  <c r="K173" i="68"/>
  <c r="K163" i="68"/>
  <c r="D164" i="68"/>
  <c r="D165" i="68"/>
  <c r="D166" i="68"/>
  <c r="D167" i="68"/>
  <c r="D168" i="68"/>
  <c r="D169" i="68"/>
  <c r="D170" i="68"/>
  <c r="D171" i="68"/>
  <c r="D172" i="68"/>
  <c r="D173" i="68"/>
  <c r="D163" i="68"/>
  <c r="F49" i="40" a="1"/>
  <c r="F49" i="40" s="1"/>
  <c r="D225" i="71" l="1" a="1"/>
  <c r="D225" i="71" s="1"/>
  <c r="D2" i="71" a="1"/>
  <c r="D2" i="71" s="1"/>
  <c r="AZ107" i="68"/>
  <c r="AZ65" i="68"/>
  <c r="AZ10" i="68"/>
  <c r="AZ11" i="68"/>
  <c r="AZ12" i="68"/>
  <c r="AZ13" i="68"/>
  <c r="AZ14" i="68"/>
  <c r="AZ15" i="68"/>
  <c r="AZ16" i="68"/>
  <c r="AZ17" i="68"/>
  <c r="AZ18" i="68"/>
  <c r="AZ19" i="68"/>
  <c r="AZ9" i="68"/>
  <c r="C163" i="68"/>
  <c r="BA9" i="68"/>
  <c r="AC3" i="67" l="1" a="1"/>
  <c r="AC3" i="67" s="1"/>
  <c r="AC3" i="58" a="1"/>
  <c r="AC3" i="58" s="1"/>
  <c r="AC3" i="65" a="1"/>
  <c r="AC3" i="65" s="1"/>
  <c r="AC3" i="64" a="1"/>
  <c r="AC3" i="64" s="1"/>
  <c r="AC3" i="63" a="1"/>
  <c r="AC3" i="63" s="1"/>
  <c r="AC3" i="62" a="1"/>
  <c r="AC3" i="62" s="1"/>
  <c r="AC3" i="52" a="1"/>
  <c r="AC3" i="52" s="1"/>
  <c r="AC3" i="55" a="1"/>
  <c r="AC3" i="55" s="1"/>
  <c r="AC3" i="61" a="1"/>
  <c r="AC3" i="61" s="1"/>
  <c r="AC3" i="51" a="1"/>
  <c r="AC3" i="51" s="1"/>
  <c r="D200" i="71" a="1"/>
  <c r="D200" i="71" s="1"/>
  <c r="D380" i="71" a="1"/>
  <c r="D380" i="71" s="1"/>
  <c r="D141" i="71" a="1"/>
  <c r="D141" i="71" s="1"/>
  <c r="D98" i="71" a="1"/>
  <c r="D98" i="71" s="1"/>
  <c r="D343" i="71" a="1"/>
  <c r="D343" i="71" s="1"/>
  <c r="D697" i="71" a="1"/>
  <c r="D697" i="71" s="1"/>
  <c r="D376" i="71" a="1"/>
  <c r="D376" i="71" s="1"/>
  <c r="D134" i="71" a="1"/>
  <c r="D134" i="71" s="1"/>
  <c r="D306" i="71" a="1"/>
  <c r="D306" i="71" s="1"/>
  <c r="D32" i="71" a="1"/>
  <c r="D32" i="71" s="1"/>
  <c r="D590" i="71" a="1"/>
  <c r="D590" i="71" s="1"/>
  <c r="D709" i="71" a="1"/>
  <c r="D709" i="71" s="1"/>
  <c r="D150" i="71" a="1"/>
  <c r="D150" i="71" s="1"/>
  <c r="D383" i="71" a="1"/>
  <c r="D383" i="71" s="1"/>
  <c r="D121" i="71" a="1"/>
  <c r="D121" i="71" s="1"/>
  <c r="D20" i="71" a="1"/>
  <c r="D20" i="71" s="1"/>
  <c r="D477" i="71" a="1"/>
  <c r="D477" i="71" s="1"/>
  <c r="D518" i="71" a="1"/>
  <c r="D518" i="71" s="1"/>
  <c r="D80" i="71" a="1"/>
  <c r="D80" i="71" s="1"/>
  <c r="D301" i="71" a="1"/>
  <c r="D301" i="71" s="1"/>
  <c r="D530" i="71" a="1"/>
  <c r="D530" i="71" s="1"/>
  <c r="D289" i="71" a="1"/>
  <c r="D289" i="71" s="1"/>
  <c r="D178" i="71" a="1"/>
  <c r="D178" i="71" s="1"/>
  <c r="D548" i="71" a="1"/>
  <c r="D548" i="71" s="1"/>
  <c r="D54" i="71" a="1"/>
  <c r="D54" i="71" s="1"/>
  <c r="D267" i="71" a="1"/>
  <c r="D267" i="71" s="1"/>
  <c r="D271" i="71" a="1"/>
  <c r="D271" i="71" s="1"/>
  <c r="D138" i="71" a="1"/>
  <c r="D138" i="71" s="1"/>
  <c r="D206" i="71" a="1"/>
  <c r="D206" i="71" s="1"/>
  <c r="D169" i="71" a="1"/>
  <c r="D169" i="71" s="1"/>
  <c r="D323" i="71" a="1"/>
  <c r="D323" i="71" s="1"/>
  <c r="D444" i="71" a="1"/>
  <c r="D444" i="71" s="1"/>
  <c r="D168" i="71" a="1"/>
  <c r="D168" i="71" s="1"/>
  <c r="D559" i="71" a="1"/>
  <c r="D559" i="71" s="1"/>
  <c r="D618" i="71" a="1"/>
  <c r="D618" i="71" s="1"/>
  <c r="D598" i="71" a="1"/>
  <c r="D598" i="71" s="1"/>
  <c r="D702" i="71" a="1"/>
  <c r="D702" i="71" s="1"/>
  <c r="D205" i="71" a="1"/>
  <c r="D205" i="71" s="1"/>
  <c r="D89" i="71" a="1"/>
  <c r="D89" i="71" s="1"/>
  <c r="D159" i="71" a="1"/>
  <c r="D159" i="71" s="1"/>
  <c r="D149" i="71" a="1"/>
  <c r="D149" i="71" s="1"/>
  <c r="D296" i="71" a="1"/>
  <c r="D296" i="71" s="1"/>
  <c r="D288" i="71" a="1"/>
  <c r="D288" i="71" s="1"/>
  <c r="D472" i="71" a="1"/>
  <c r="D472" i="71" s="1"/>
  <c r="D446" i="71" a="1"/>
  <c r="D446" i="71" s="1"/>
  <c r="D6" i="71" a="1"/>
  <c r="D6" i="71" s="1"/>
  <c r="D314" i="71" a="1"/>
  <c r="D314" i="71" s="1"/>
  <c r="D570" i="71" a="1"/>
  <c r="D570" i="71" s="1"/>
  <c r="D455" i="71" a="1"/>
  <c r="D455" i="71" s="1"/>
  <c r="D460" i="71" a="1"/>
  <c r="D460" i="71" s="1"/>
  <c r="D45" i="71" a="1"/>
  <c r="D45" i="71" s="1"/>
  <c r="D53" i="71" a="1"/>
  <c r="D53" i="71" s="1"/>
  <c r="D262" i="71" a="1"/>
  <c r="D262" i="71" s="1"/>
  <c r="D129" i="71" a="1"/>
  <c r="D129" i="71" s="1"/>
  <c r="D92" i="71" a="1"/>
  <c r="D92" i="71" s="1"/>
  <c r="D160" i="71" a="1"/>
  <c r="D160" i="71" s="1"/>
  <c r="D442" i="71" a="1"/>
  <c r="D442" i="71" s="1"/>
  <c r="D494" i="71" a="1"/>
  <c r="D494" i="71" s="1"/>
  <c r="D222" i="71" a="1"/>
  <c r="D222" i="71" s="1"/>
  <c r="D685" i="71" a="1"/>
  <c r="D685" i="71" s="1"/>
  <c r="D619" i="71" a="1"/>
  <c r="D619" i="71" s="1"/>
  <c r="D163" i="71" a="1"/>
  <c r="D163" i="71" s="1"/>
  <c r="D297" i="71" a="1"/>
  <c r="D297" i="71" s="1"/>
  <c r="D420" i="71" a="1"/>
  <c r="D420" i="71" s="1"/>
  <c r="D305" i="71" a="1"/>
  <c r="D305" i="71" s="1"/>
  <c r="D220" i="71" a="1"/>
  <c r="D220" i="71" s="1"/>
  <c r="D536" i="71" a="1"/>
  <c r="D536" i="71" s="1"/>
  <c r="D429" i="71" a="1"/>
  <c r="D429" i="71" s="1"/>
  <c r="D298" i="71" a="1"/>
  <c r="D298" i="71" s="1"/>
  <c r="D215" i="71" a="1"/>
  <c r="D215" i="71" s="1"/>
  <c r="D547" i="71" a="1"/>
  <c r="D547" i="71" s="1"/>
  <c r="D706" i="71" a="1"/>
  <c r="D706" i="71" s="1"/>
  <c r="D710" i="71" a="1"/>
  <c r="D710" i="71" s="1"/>
  <c r="D512" i="71" a="1"/>
  <c r="D512" i="71" s="1"/>
  <c r="D631" i="71" a="1"/>
  <c r="D631" i="71" s="1"/>
  <c r="D692" i="71" a="1"/>
  <c r="D692" i="71" s="1"/>
  <c r="D582" i="71" a="1"/>
  <c r="D582" i="71" s="1"/>
  <c r="D77" i="71" a="1"/>
  <c r="D77" i="71" s="1"/>
  <c r="D654" i="71" a="1"/>
  <c r="D654" i="71" s="1"/>
  <c r="D587" i="71" a="1"/>
  <c r="D587" i="71" s="1"/>
  <c r="D565" i="71" a="1"/>
  <c r="D565" i="71" s="1"/>
  <c r="D608" i="71" a="1"/>
  <c r="D608" i="71" s="1"/>
  <c r="D680" i="71" a="1"/>
  <c r="D680" i="71" s="1"/>
  <c r="D464" i="71" a="1"/>
  <c r="D464" i="71" s="1"/>
  <c r="D537" i="71" a="1"/>
  <c r="D537" i="71" s="1"/>
  <c r="D122" i="71" a="1"/>
  <c r="D122" i="71" s="1"/>
  <c r="D470" i="71" a="1"/>
  <c r="D470" i="71" s="1"/>
  <c r="D240" i="71" a="1"/>
  <c r="D240" i="71" s="1"/>
  <c r="D430" i="71" a="1"/>
  <c r="D430" i="71" s="1"/>
  <c r="D249" i="71" a="1"/>
  <c r="D249" i="71" s="1"/>
  <c r="D401" i="71" a="1"/>
  <c r="D401" i="71" s="1"/>
  <c r="D176" i="71" a="1"/>
  <c r="D176" i="71" s="1"/>
  <c r="D91" i="71" a="1"/>
  <c r="D91" i="71" s="1"/>
  <c r="D219" i="71" a="1"/>
  <c r="D219" i="71" s="1"/>
  <c r="D5" i="71" a="1"/>
  <c r="D5" i="71" s="1"/>
  <c r="D133" i="71" a="1"/>
  <c r="D133" i="71" s="1"/>
  <c r="D261" i="71" a="1"/>
  <c r="D261" i="71" s="1"/>
  <c r="D51" i="71" a="1"/>
  <c r="D51" i="71" s="1"/>
  <c r="D179" i="71" a="1"/>
  <c r="D179" i="71" s="1"/>
  <c r="D61" i="71" a="1"/>
  <c r="D61" i="71" s="1"/>
  <c r="D189" i="71" a="1"/>
  <c r="D189" i="71" s="1"/>
  <c r="D317" i="71" a="1"/>
  <c r="D317" i="71" s="1"/>
  <c r="D107" i="71" a="1"/>
  <c r="D107" i="71" s="1"/>
  <c r="D62" i="71" a="1"/>
  <c r="D62" i="71" s="1"/>
  <c r="D304" i="71" a="1"/>
  <c r="D304" i="71" s="1"/>
  <c r="D218" i="71" a="1"/>
  <c r="D218" i="71" s="1"/>
  <c r="D63" i="71" a="1"/>
  <c r="D63" i="71" s="1"/>
  <c r="D319" i="71" a="1"/>
  <c r="D319" i="71" s="1"/>
  <c r="D30" i="71" a="1"/>
  <c r="D30" i="71" s="1"/>
  <c r="D437" i="71" a="1"/>
  <c r="D437" i="71" s="1"/>
  <c r="D132" i="71" a="1"/>
  <c r="D132" i="71" s="1"/>
  <c r="D490" i="71" a="1"/>
  <c r="D490" i="71" s="1"/>
  <c r="D402" i="71" a="1"/>
  <c r="D402" i="71" s="1"/>
  <c r="D564" i="71" a="1"/>
  <c r="D564" i="71" s="1"/>
  <c r="D167" i="71" a="1"/>
  <c r="D167" i="71" s="1"/>
  <c r="D155" i="71" a="1"/>
  <c r="D155" i="71" s="1"/>
  <c r="D325" i="71" a="1"/>
  <c r="D325" i="71" s="1"/>
  <c r="D253" i="71" a="1"/>
  <c r="D253" i="71" s="1"/>
  <c r="D90" i="71" a="1"/>
  <c r="D90" i="71" s="1"/>
  <c r="D501" i="71" a="1"/>
  <c r="D501" i="71" s="1"/>
  <c r="D614" i="71" a="1"/>
  <c r="D614" i="71" s="1"/>
  <c r="D625" i="71" a="1"/>
  <c r="D625" i="71" s="1"/>
  <c r="D698" i="71" a="1"/>
  <c r="D698" i="71" s="1"/>
  <c r="D440" i="71" a="1"/>
  <c r="D440" i="71" s="1"/>
  <c r="D604" i="71" a="1"/>
  <c r="D604" i="71" s="1"/>
  <c r="D642" i="71" a="1"/>
  <c r="D642" i="71" s="1"/>
  <c r="D534" i="71" a="1"/>
  <c r="D534" i="71" s="1"/>
  <c r="D688" i="71" a="1"/>
  <c r="D688" i="71" s="1"/>
  <c r="D645" i="71" a="1"/>
  <c r="D645" i="71" s="1"/>
  <c r="D713" i="71" a="1"/>
  <c r="D713" i="71" s="1"/>
  <c r="D554" i="71" a="1"/>
  <c r="D554" i="71" s="1"/>
  <c r="D592" i="71" a="1"/>
  <c r="D592" i="71" s="1"/>
  <c r="D628" i="71" a="1"/>
  <c r="D628" i="71" s="1"/>
  <c r="D457" i="71" a="1"/>
  <c r="D457" i="71" s="1"/>
  <c r="D520" i="71" a="1"/>
  <c r="D520" i="71" s="1"/>
  <c r="D616" i="71" a="1"/>
  <c r="D616" i="71" s="1"/>
  <c r="D448" i="71" a="1"/>
  <c r="D448" i="71" s="1"/>
  <c r="D203" i="71" a="1"/>
  <c r="D203" i="71" s="1"/>
  <c r="D352" i="71" a="1"/>
  <c r="D352" i="71" s="1"/>
  <c r="D231" i="71" a="1"/>
  <c r="D231" i="71" s="1"/>
  <c r="D392" i="71" a="1"/>
  <c r="D392" i="71" s="1"/>
  <c r="D139" i="71" a="1"/>
  <c r="D139" i="71" s="1"/>
  <c r="D96" i="71" a="1"/>
  <c r="D96" i="71" s="1"/>
  <c r="D224" i="71" a="1"/>
  <c r="D224" i="71" s="1"/>
  <c r="D14" i="71" a="1"/>
  <c r="D14" i="71" s="1"/>
  <c r="D142" i="71" a="1"/>
  <c r="D142" i="71" s="1"/>
  <c r="D270" i="71" a="1"/>
  <c r="D270" i="71" s="1"/>
  <c r="D56" i="71" a="1"/>
  <c r="D56" i="71" s="1"/>
  <c r="D184" i="71" a="1"/>
  <c r="D184" i="71" s="1"/>
  <c r="D70" i="71" a="1"/>
  <c r="D70" i="71" s="1"/>
  <c r="D198" i="71" a="1"/>
  <c r="D198" i="71" s="1"/>
  <c r="D326" i="71" a="1"/>
  <c r="D326" i="71" s="1"/>
  <c r="D208" i="71" a="1"/>
  <c r="D208" i="71" s="1"/>
  <c r="D135" i="71" a="1"/>
  <c r="D135" i="71" s="1"/>
  <c r="D35" i="71" a="1"/>
  <c r="D35" i="71" s="1"/>
  <c r="D282" i="71" a="1"/>
  <c r="D282" i="71" s="1"/>
  <c r="D164" i="71" a="1"/>
  <c r="D164" i="71" s="1"/>
  <c r="D374" i="71" a="1"/>
  <c r="D374" i="71" s="1"/>
  <c r="D524" i="71" a="1"/>
  <c r="D524" i="71" s="1"/>
  <c r="D396" i="71" a="1"/>
  <c r="D396" i="71" s="1"/>
  <c r="D131" i="71" a="1"/>
  <c r="D131" i="71" s="1"/>
  <c r="D438" i="71" a="1"/>
  <c r="D438" i="71" s="1"/>
  <c r="D502" i="71" a="1"/>
  <c r="D502" i="71" s="1"/>
  <c r="D399" i="71" a="1"/>
  <c r="D399" i="71" s="1"/>
  <c r="D214" i="71" a="1"/>
  <c r="D214" i="71" s="1"/>
  <c r="D27" i="71" a="1"/>
  <c r="D27" i="71" s="1"/>
  <c r="D197" i="71" a="1"/>
  <c r="D197" i="71" s="1"/>
  <c r="D125" i="71" a="1"/>
  <c r="D125" i="71" s="1"/>
  <c r="D190" i="71" a="1"/>
  <c r="D190" i="71" s="1"/>
  <c r="D48" i="71" a="1"/>
  <c r="D48" i="71" s="1"/>
  <c r="D578" i="71" a="1"/>
  <c r="D578" i="71" s="1"/>
  <c r="D422" i="71" a="1"/>
  <c r="D422" i="71" s="1"/>
  <c r="D690" i="71" a="1"/>
  <c r="D690" i="71" s="1"/>
  <c r="D643" i="71" a="1"/>
  <c r="D643" i="71" s="1"/>
  <c r="D432" i="71" a="1"/>
  <c r="D432" i="71" s="1"/>
  <c r="D523" i="71" a="1"/>
  <c r="D523" i="71" s="1"/>
  <c r="D610" i="71" a="1"/>
  <c r="D610" i="71" s="1"/>
  <c r="D529" i="71" a="1"/>
  <c r="D529" i="71" s="1"/>
  <c r="D636" i="71" a="1"/>
  <c r="D636" i="71" s="1"/>
  <c r="D624" i="71" a="1"/>
  <c r="D624" i="71" s="1"/>
  <c r="D699" i="71" a="1"/>
  <c r="D699" i="71" s="1"/>
  <c r="D515" i="71" a="1"/>
  <c r="D515" i="71" s="1"/>
  <c r="D571" i="71" a="1"/>
  <c r="D571" i="71" s="1"/>
  <c r="D623" i="71" a="1"/>
  <c r="D623" i="71" s="1"/>
  <c r="D381" i="71" a="1"/>
  <c r="D381" i="71" s="1"/>
  <c r="D507" i="71" a="1"/>
  <c r="D507" i="71" s="1"/>
  <c r="D611" i="71" a="1"/>
  <c r="D611" i="71" s="1"/>
  <c r="D299" i="71" a="1"/>
  <c r="D299" i="71" s="1"/>
  <c r="D185" i="71" a="1"/>
  <c r="D185" i="71" s="1"/>
  <c r="D345" i="71" a="1"/>
  <c r="D345" i="71" s="1"/>
  <c r="D213" i="71" a="1"/>
  <c r="D213" i="71" s="1"/>
  <c r="D387" i="71" a="1"/>
  <c r="D387" i="71" s="1"/>
  <c r="D86" i="71" a="1"/>
  <c r="D86" i="71" s="1"/>
  <c r="D105" i="71" a="1"/>
  <c r="D105" i="71" s="1"/>
  <c r="D233" i="71" a="1"/>
  <c r="D233" i="71" s="1"/>
  <c r="D23" i="71" a="1"/>
  <c r="D23" i="71" s="1"/>
  <c r="D151" i="71" a="1"/>
  <c r="D151" i="71" s="1"/>
  <c r="D279" i="71" a="1"/>
  <c r="D279" i="71" s="1"/>
  <c r="D65" i="71" a="1"/>
  <c r="D65" i="71" s="1"/>
  <c r="D193" i="71" a="1"/>
  <c r="D193" i="71" s="1"/>
  <c r="D79" i="71" a="1"/>
  <c r="D79" i="71" s="1"/>
  <c r="D207" i="71" a="1"/>
  <c r="D207" i="71" s="1"/>
  <c r="D335" i="71" a="1"/>
  <c r="D335" i="71" s="1"/>
  <c r="D217" i="71" a="1"/>
  <c r="D217" i="71" s="1"/>
  <c r="D172" i="71" a="1"/>
  <c r="D172" i="71" s="1"/>
  <c r="D72" i="71" a="1"/>
  <c r="D72" i="71" s="1"/>
  <c r="D290" i="71" a="1"/>
  <c r="D290" i="71" s="1"/>
  <c r="D173" i="71" a="1"/>
  <c r="D173" i="71" s="1"/>
  <c r="D379" i="71" a="1"/>
  <c r="D379" i="71" s="1"/>
  <c r="D519" i="71" a="1"/>
  <c r="D519" i="71" s="1"/>
  <c r="D391" i="71" a="1"/>
  <c r="D391" i="71" s="1"/>
  <c r="D589" i="71" a="1"/>
  <c r="D589" i="71" s="1"/>
  <c r="D714" i="71" a="1"/>
  <c r="D714" i="71" s="1"/>
  <c r="D634" i="71" a="1"/>
  <c r="D634" i="71" s="1"/>
  <c r="D348" i="71" a="1"/>
  <c r="D348" i="71" s="1"/>
  <c r="D503" i="71" a="1"/>
  <c r="D503" i="71" s="1"/>
  <c r="D349" i="71" a="1"/>
  <c r="D349" i="71" s="1"/>
  <c r="D69" i="71" a="1"/>
  <c r="D69" i="71" s="1"/>
  <c r="D243" i="71" a="1"/>
  <c r="D243" i="71" s="1"/>
  <c r="D235" i="71" a="1"/>
  <c r="D235" i="71" s="1"/>
  <c r="D191" i="71" a="1"/>
  <c r="D191" i="71" s="1"/>
  <c r="D670" i="71" a="1"/>
  <c r="D670" i="71" s="1"/>
  <c r="D700" i="71" a="1"/>
  <c r="D700" i="71" s="1"/>
  <c r="D629" i="71" a="1"/>
  <c r="D629" i="71" s="1"/>
  <c r="D633" i="71" a="1"/>
  <c r="D633" i="71" s="1"/>
  <c r="D594" i="71" a="1"/>
  <c r="D594" i="71" s="1"/>
  <c r="D415" i="71" a="1"/>
  <c r="D415" i="71" s="1"/>
  <c r="D511" i="71" a="1"/>
  <c r="D511" i="71" s="1"/>
  <c r="D567" i="71" a="1"/>
  <c r="D567" i="71" s="1"/>
  <c r="D504" i="71" a="1"/>
  <c r="D504" i="71" s="1"/>
  <c r="D620" i="71" a="1"/>
  <c r="D620" i="71" s="1"/>
  <c r="D411" i="71" a="1"/>
  <c r="D411" i="71" s="1"/>
  <c r="D681" i="71" a="1"/>
  <c r="D681" i="71" s="1"/>
  <c r="D509" i="71" a="1"/>
  <c r="D509" i="71" s="1"/>
  <c r="D488" i="71" a="1"/>
  <c r="D488" i="71" s="1"/>
  <c r="D612" i="71" a="1"/>
  <c r="D612" i="71" s="1"/>
  <c r="D371" i="71" a="1"/>
  <c r="D371" i="71" s="1"/>
  <c r="D434" i="71" a="1"/>
  <c r="D434" i="71" s="1"/>
  <c r="D600" i="71" a="1"/>
  <c r="D600" i="71" s="1"/>
  <c r="D257" i="71" a="1"/>
  <c r="D257" i="71" s="1"/>
  <c r="D508" i="71" a="1"/>
  <c r="D508" i="71" s="1"/>
  <c r="D337" i="71" a="1"/>
  <c r="D337" i="71" s="1"/>
  <c r="D158" i="71" a="1"/>
  <c r="D158" i="71" s="1"/>
  <c r="D382" i="71" a="1"/>
  <c r="D382" i="71" s="1"/>
  <c r="D114" i="71" a="1"/>
  <c r="D114" i="71" s="1"/>
  <c r="D242" i="71" a="1"/>
  <c r="D242" i="71" s="1"/>
  <c r="D28" i="71" a="1"/>
  <c r="D28" i="71" s="1"/>
  <c r="D156" i="71" a="1"/>
  <c r="D156" i="71" s="1"/>
  <c r="D284" i="71" a="1"/>
  <c r="D284" i="71" s="1"/>
  <c r="D74" i="71" a="1"/>
  <c r="D74" i="71" s="1"/>
  <c r="D202" i="71" a="1"/>
  <c r="D202" i="71" s="1"/>
  <c r="D84" i="71" a="1"/>
  <c r="D84" i="71" s="1"/>
  <c r="D212" i="71" a="1"/>
  <c r="D212" i="71" s="1"/>
  <c r="D340" i="71" a="1"/>
  <c r="D340" i="71" s="1"/>
  <c r="D226" i="71" a="1"/>
  <c r="D226" i="71" s="1"/>
  <c r="D181" i="71" a="1"/>
  <c r="D181" i="71" s="1"/>
  <c r="D81" i="71" a="1"/>
  <c r="D81" i="71" s="1"/>
  <c r="D312" i="71" a="1"/>
  <c r="D312" i="71" s="1"/>
  <c r="D182" i="71" a="1"/>
  <c r="D182" i="71" s="1"/>
  <c r="D11" i="71" a="1"/>
  <c r="D11" i="71" s="1"/>
  <c r="D510" i="71" a="1"/>
  <c r="D510" i="71" s="1"/>
  <c r="D366" i="71" a="1"/>
  <c r="D366" i="71" s="1"/>
  <c r="D255" i="71" a="1"/>
  <c r="D255" i="71" s="1"/>
  <c r="D599" i="71" a="1"/>
  <c r="D599" i="71" s="1"/>
  <c r="D506" i="71" a="1"/>
  <c r="D506" i="71" s="1"/>
  <c r="D552" i="71" a="1"/>
  <c r="D552" i="71" s="1"/>
  <c r="D465" i="71" a="1"/>
  <c r="D465" i="71" s="1"/>
  <c r="D283" i="71" a="1"/>
  <c r="D283" i="71" s="1"/>
  <c r="D115" i="71" a="1"/>
  <c r="D115" i="71" s="1"/>
  <c r="D25" i="71" a="1"/>
  <c r="D25" i="71" s="1"/>
  <c r="D333" i="71" a="1"/>
  <c r="D333" i="71" s="1"/>
  <c r="D361" i="71" a="1"/>
  <c r="D361" i="71" s="1"/>
  <c r="D395" i="71" a="1"/>
  <c r="D395" i="71" s="1"/>
  <c r="D393" i="71" a="1"/>
  <c r="D393" i="71" s="1"/>
  <c r="D21" i="71" a="1"/>
  <c r="D21" i="71" s="1"/>
  <c r="D36" i="71" a="1"/>
  <c r="D36" i="71" s="1"/>
  <c r="D44" i="71" a="1"/>
  <c r="D44" i="71" s="1"/>
  <c r="D148" i="71" a="1"/>
  <c r="D148" i="71" s="1"/>
  <c r="D120" i="71" a="1"/>
  <c r="D120" i="71" s="1"/>
  <c r="D87" i="71" a="1"/>
  <c r="D87" i="71" s="1"/>
  <c r="D50" i="71" a="1"/>
  <c r="D50" i="71" s="1"/>
  <c r="D451" i="71" a="1"/>
  <c r="D451" i="71" s="1"/>
  <c r="D369" i="71" a="1"/>
  <c r="D369" i="71" s="1"/>
  <c r="D390" i="71" a="1"/>
  <c r="D390" i="71" s="1"/>
  <c r="D694" i="71" a="1"/>
  <c r="D694" i="71" s="1"/>
  <c r="D186" i="71" a="1"/>
  <c r="D186" i="71" s="1"/>
  <c r="D386" i="71" a="1"/>
  <c r="D386" i="71" s="1"/>
  <c r="D313" i="71" a="1"/>
  <c r="D313" i="71" s="1"/>
  <c r="D334" i="71" a="1"/>
  <c r="D334" i="71" s="1"/>
  <c r="D601" i="71" a="1"/>
  <c r="D601" i="71" s="1"/>
  <c r="D223" i="71" a="1"/>
  <c r="D223" i="71" s="1"/>
  <c r="D15" i="71" a="1"/>
  <c r="D15" i="71" s="1"/>
  <c r="D196" i="71" a="1"/>
  <c r="D196" i="71" s="1"/>
  <c r="D413" i="71" a="1"/>
  <c r="D413" i="71" s="1"/>
  <c r="D276" i="71" a="1"/>
  <c r="D276" i="71" s="1"/>
  <c r="D439" i="71" a="1"/>
  <c r="D439" i="71" s="1"/>
  <c r="D593" i="71" a="1"/>
  <c r="D593" i="71" s="1"/>
  <c r="D12" i="71" a="1"/>
  <c r="D12" i="71" s="1"/>
  <c r="D209" i="71" a="1"/>
  <c r="D209" i="71" s="1"/>
  <c r="D7" i="71" a="1"/>
  <c r="D7" i="71" s="1"/>
  <c r="D143" i="71" a="1"/>
  <c r="D143" i="71" s="1"/>
  <c r="D10" i="71" a="1"/>
  <c r="D10" i="71" s="1"/>
  <c r="D78" i="71" a="1"/>
  <c r="D78" i="71" s="1"/>
  <c r="D41" i="71" a="1"/>
  <c r="D41" i="71" s="1"/>
  <c r="D456" i="71" a="1"/>
  <c r="D456" i="71" s="1"/>
  <c r="D375" i="71" a="1"/>
  <c r="D375" i="71" s="1"/>
  <c r="D585" i="71" a="1"/>
  <c r="D585" i="71" s="1"/>
  <c r="D324" i="71" a="1"/>
  <c r="D324" i="71" s="1"/>
  <c r="D704" i="71" a="1"/>
  <c r="D704" i="71" s="1"/>
  <c r="D655" i="71" a="1"/>
  <c r="D655" i="71" s="1"/>
  <c r="D675" i="71" a="1"/>
  <c r="D675" i="71" s="1"/>
  <c r="D269" i="71" a="1"/>
  <c r="D269" i="71" s="1"/>
  <c r="D563" i="71" a="1"/>
  <c r="D563" i="71" s="1"/>
  <c r="D542" i="71" a="1"/>
  <c r="D542" i="71" s="1"/>
  <c r="D575" i="71" a="1"/>
  <c r="D575" i="71" s="1"/>
  <c r="D232" i="71" a="1"/>
  <c r="D232" i="71" s="1"/>
  <c r="D644" i="71" a="1"/>
  <c r="D644" i="71" s="1"/>
  <c r="D663" i="71" a="1"/>
  <c r="D663" i="71" s="1"/>
  <c r="D445" i="71" a="1"/>
  <c r="D445" i="71" s="1"/>
  <c r="D679" i="71" a="1"/>
  <c r="D679" i="71" s="1"/>
  <c r="D322" i="71" a="1"/>
  <c r="D322" i="71" s="1"/>
  <c r="D447" i="71" a="1"/>
  <c r="D447" i="71" s="1"/>
  <c r="D711" i="71" a="1"/>
  <c r="D711" i="71" s="1"/>
  <c r="D258" i="71" a="1"/>
  <c r="D258" i="71" s="1"/>
  <c r="D405" i="71" a="1"/>
  <c r="D405" i="71" s="1"/>
  <c r="D469" i="71" a="1"/>
  <c r="D469" i="71" s="1"/>
  <c r="D94" i="71" a="1"/>
  <c r="D94" i="71" s="1"/>
  <c r="D112" i="71" a="1"/>
  <c r="D112" i="71" s="1"/>
  <c r="D365" i="71" a="1"/>
  <c r="D365" i="71" s="1"/>
  <c r="D254" i="71" a="1"/>
  <c r="D254" i="71" s="1"/>
  <c r="D127" i="71" a="1"/>
  <c r="D127" i="71" s="1"/>
  <c r="D360" i="71" a="1"/>
  <c r="D360" i="71" s="1"/>
  <c r="D275" i="71" a="1"/>
  <c r="D275" i="71" s="1"/>
  <c r="D154" i="71" a="1"/>
  <c r="D154" i="71" s="1"/>
  <c r="D26" i="71" a="1"/>
  <c r="D26" i="71" s="1"/>
  <c r="D259" i="71" a="1"/>
  <c r="D259" i="71" s="1"/>
  <c r="D126" i="71" a="1"/>
  <c r="D126" i="71" s="1"/>
  <c r="D287" i="71" a="1"/>
  <c r="D287" i="71" s="1"/>
  <c r="D171" i="71" a="1"/>
  <c r="D171" i="71" s="1"/>
  <c r="D43" i="71" a="1"/>
  <c r="D43" i="71" s="1"/>
  <c r="D308" i="71" a="1"/>
  <c r="D308" i="71" s="1"/>
  <c r="D244" i="71" a="1"/>
  <c r="D244" i="71" s="1"/>
  <c r="D180" i="71" a="1"/>
  <c r="D180" i="71" s="1"/>
  <c r="D116" i="71" a="1"/>
  <c r="D116" i="71" s="1"/>
  <c r="D52" i="71" a="1"/>
  <c r="D52" i="71" s="1"/>
  <c r="D234" i="71" a="1"/>
  <c r="D234" i="71" s="1"/>
  <c r="D170" i="71" a="1"/>
  <c r="D170" i="71" s="1"/>
  <c r="D106" i="71" a="1"/>
  <c r="D106" i="71" s="1"/>
  <c r="D42" i="71" a="1"/>
  <c r="D42" i="71" s="1"/>
  <c r="D316" i="71" a="1"/>
  <c r="D316" i="71" s="1"/>
  <c r="D252" i="71" a="1"/>
  <c r="D252" i="71" s="1"/>
  <c r="D188" i="71" a="1"/>
  <c r="D188" i="71" s="1"/>
  <c r="D124" i="71" a="1"/>
  <c r="D124" i="71" s="1"/>
  <c r="D60" i="71" a="1"/>
  <c r="D60" i="71" s="1"/>
  <c r="D338" i="71" a="1"/>
  <c r="D338" i="71" s="1"/>
  <c r="D274" i="71" a="1"/>
  <c r="D274" i="71" s="1"/>
  <c r="D210" i="71" a="1"/>
  <c r="D210" i="71" s="1"/>
  <c r="D146" i="71" a="1"/>
  <c r="D146" i="71" s="1"/>
  <c r="D82" i="71" a="1"/>
  <c r="D82" i="71" s="1"/>
  <c r="D18" i="71" a="1"/>
  <c r="D18" i="71" s="1"/>
  <c r="D194" i="71" a="1"/>
  <c r="D194" i="71" s="1"/>
  <c r="D355" i="71" a="1"/>
  <c r="D355" i="71" s="1"/>
  <c r="D410" i="71" a="1"/>
  <c r="D410" i="71" s="1"/>
  <c r="D474" i="71" a="1"/>
  <c r="D474" i="71" s="1"/>
  <c r="D263" i="71" a="1"/>
  <c r="D263" i="71" s="1"/>
  <c r="D250" i="71" a="1"/>
  <c r="D250" i="71" s="1"/>
  <c r="D398" i="71" a="1"/>
  <c r="D398" i="71" s="1"/>
  <c r="D462" i="71" a="1"/>
  <c r="D462" i="71" s="1"/>
  <c r="D31" i="71" a="1"/>
  <c r="D31" i="71" s="1"/>
  <c r="D295" i="71" a="1"/>
  <c r="D295" i="71" s="1"/>
  <c r="D394" i="71" a="1"/>
  <c r="D394" i="71" s="1"/>
  <c r="D368" i="71" a="1"/>
  <c r="D368" i="71" s="1"/>
  <c r="D499" i="71" a="1"/>
  <c r="D499" i="71" s="1"/>
  <c r="D568" i="71" a="1"/>
  <c r="D568" i="71" s="1"/>
  <c r="D632" i="71" a="1"/>
  <c r="D632" i="71" s="1"/>
  <c r="D300" i="71" a="1"/>
  <c r="D300" i="71" s="1"/>
  <c r="D449" i="71" a="1"/>
  <c r="D449" i="71" s="1"/>
  <c r="D553" i="71" a="1"/>
  <c r="D553" i="71" s="1"/>
  <c r="D617" i="71" a="1"/>
  <c r="D617" i="71" s="1"/>
  <c r="D409" i="71" a="1"/>
  <c r="D409" i="71" s="1"/>
  <c r="D486" i="71" a="1"/>
  <c r="D486" i="71" s="1"/>
  <c r="D580" i="71" a="1"/>
  <c r="D580" i="71" s="1"/>
  <c r="D648" i="71" a="1"/>
  <c r="D648" i="71" s="1"/>
  <c r="D712" i="71" a="1"/>
  <c r="D712" i="71" s="1"/>
  <c r="D708" i="71" a="1"/>
  <c r="D708" i="71" s="1"/>
  <c r="D272" i="71" a="1"/>
  <c r="D272" i="71" s="1"/>
  <c r="D443" i="71" a="1"/>
  <c r="D443" i="71" s="1"/>
  <c r="D527" i="71" a="1"/>
  <c r="D527" i="71" s="1"/>
  <c r="D586" i="71" a="1"/>
  <c r="D586" i="71" s="1"/>
  <c r="D649" i="71" a="1"/>
  <c r="D649" i="71" s="1"/>
  <c r="D495" i="71" a="1"/>
  <c r="D495" i="71" s="1"/>
  <c r="D350" i="71" a="1"/>
  <c r="D350" i="71" s="1"/>
  <c r="D516" i="71" a="1"/>
  <c r="D516" i="71" s="1"/>
  <c r="D672" i="71" a="1"/>
  <c r="D672" i="71" s="1"/>
  <c r="D659" i="71" a="1"/>
  <c r="D659" i="71" s="1"/>
  <c r="D696" i="71" a="1"/>
  <c r="D696" i="71" s="1"/>
  <c r="D241" i="71" a="1"/>
  <c r="D241" i="71" s="1"/>
  <c r="D459" i="71" a="1"/>
  <c r="D459" i="71" s="1"/>
  <c r="D550" i="71" a="1"/>
  <c r="D550" i="71" s="1"/>
  <c r="D630" i="71" a="1"/>
  <c r="D630" i="71" s="1"/>
  <c r="D615" i="71" a="1"/>
  <c r="D615" i="71" s="1"/>
  <c r="D95" i="71" a="1"/>
  <c r="D95" i="71" s="1"/>
  <c r="D461" i="71" a="1"/>
  <c r="D461" i="71" s="1"/>
  <c r="D540" i="71" a="1"/>
  <c r="D540" i="71" s="1"/>
  <c r="D701" i="71" a="1"/>
  <c r="D701" i="71" s="1"/>
  <c r="D344" i="71" a="1"/>
  <c r="D344" i="71" s="1"/>
  <c r="D454" i="71" a="1"/>
  <c r="D454" i="71" s="1"/>
  <c r="D546" i="71" a="1"/>
  <c r="D546" i="71" s="1"/>
  <c r="D660" i="71" a="1"/>
  <c r="D660" i="71" s="1"/>
  <c r="D452" i="71" a="1"/>
  <c r="D452" i="71" s="1"/>
  <c r="D657" i="71" a="1"/>
  <c r="D657" i="71" s="1"/>
  <c r="D640" i="71" a="1"/>
  <c r="D640" i="71" s="1"/>
  <c r="D517" i="71" a="1"/>
  <c r="D517" i="71" s="1"/>
  <c r="D357" i="71" a="1"/>
  <c r="D357" i="71" s="1"/>
  <c r="D264" i="71" a="1"/>
  <c r="D264" i="71" s="1"/>
  <c r="D400" i="71" a="1"/>
  <c r="D400" i="71" s="1"/>
  <c r="D703" i="71" a="1"/>
  <c r="D703" i="71" s="1"/>
  <c r="D521" i="71" a="1"/>
  <c r="D521" i="71" s="1"/>
  <c r="D473" i="71" a="1"/>
  <c r="D473" i="71" s="1"/>
  <c r="D664" i="71" a="1"/>
  <c r="D664" i="71" s="1"/>
  <c r="D609" i="71" a="1"/>
  <c r="D609" i="71" s="1"/>
  <c r="D678" i="71" a="1"/>
  <c r="D678" i="71" s="1"/>
  <c r="D626" i="71" a="1"/>
  <c r="D626" i="71" s="1"/>
  <c r="D635" i="71" a="1"/>
  <c r="D635" i="71" s="1"/>
  <c r="D332" i="71" a="1"/>
  <c r="D332" i="71" s="1"/>
  <c r="D414" i="71" a="1"/>
  <c r="D414" i="71" s="1"/>
  <c r="D478" i="71" a="1"/>
  <c r="D478" i="71" s="1"/>
  <c r="D85" i="71" a="1"/>
  <c r="D85" i="71" s="1"/>
  <c r="D75" i="71" a="1"/>
  <c r="D75" i="71" s="1"/>
  <c r="D356" i="71" a="1"/>
  <c r="D356" i="71" s="1"/>
  <c r="D246" i="71" a="1"/>
  <c r="D246" i="71" s="1"/>
  <c r="D118" i="71" a="1"/>
  <c r="D118" i="71" s="1"/>
  <c r="D351" i="71" a="1"/>
  <c r="D351" i="71" s="1"/>
  <c r="D268" i="71" a="1"/>
  <c r="D268" i="71" s="1"/>
  <c r="D145" i="71" a="1"/>
  <c r="D145" i="71" s="1"/>
  <c r="D17" i="71" a="1"/>
  <c r="D17" i="71" s="1"/>
  <c r="D245" i="71" a="1"/>
  <c r="D245" i="71" s="1"/>
  <c r="D117" i="71" a="1"/>
  <c r="D117" i="71" s="1"/>
  <c r="D281" i="71" a="1"/>
  <c r="D281" i="71" s="1"/>
  <c r="D162" i="71" a="1"/>
  <c r="D162" i="71" s="1"/>
  <c r="D34" i="71" a="1"/>
  <c r="D34" i="71" s="1"/>
  <c r="D303" i="71" a="1"/>
  <c r="D303" i="71" s="1"/>
  <c r="D239" i="71" a="1"/>
  <c r="D239" i="71" s="1"/>
  <c r="D175" i="71" a="1"/>
  <c r="D175" i="71" s="1"/>
  <c r="D111" i="71" a="1"/>
  <c r="D111" i="71" s="1"/>
  <c r="D47" i="71" a="1"/>
  <c r="D47" i="71" s="1"/>
  <c r="D161" i="71" a="1"/>
  <c r="D161" i="71" s="1"/>
  <c r="D97" i="71" a="1"/>
  <c r="D97" i="71" s="1"/>
  <c r="D33" i="71" a="1"/>
  <c r="D33" i="71" s="1"/>
  <c r="D311" i="71" a="1"/>
  <c r="D311" i="71" s="1"/>
  <c r="D247" i="71" a="1"/>
  <c r="D247" i="71" s="1"/>
  <c r="D183" i="71" a="1"/>
  <c r="D183" i="71" s="1"/>
  <c r="D119" i="71" a="1"/>
  <c r="D119" i="71" s="1"/>
  <c r="D55" i="71" a="1"/>
  <c r="D55" i="71" s="1"/>
  <c r="D329" i="71" a="1"/>
  <c r="D329" i="71" s="1"/>
  <c r="D265" i="71" a="1"/>
  <c r="D265" i="71" s="1"/>
  <c r="D201" i="71" a="1"/>
  <c r="D201" i="71" s="1"/>
  <c r="D137" i="71" a="1"/>
  <c r="D137" i="71" s="1"/>
  <c r="D73" i="71" a="1"/>
  <c r="D73" i="71" s="1"/>
  <c r="D9" i="71" a="1"/>
  <c r="D9" i="71" s="1"/>
  <c r="D248" i="71" a="1"/>
  <c r="D248" i="71" s="1"/>
  <c r="D367" i="71" a="1"/>
  <c r="D367" i="71" s="1"/>
  <c r="D419" i="71" a="1"/>
  <c r="D419" i="71" s="1"/>
  <c r="D483" i="71" a="1"/>
  <c r="D483" i="71" s="1"/>
  <c r="D292" i="71" a="1"/>
  <c r="D292" i="71" s="1"/>
  <c r="D280" i="71" a="1"/>
  <c r="D280" i="71" s="1"/>
  <c r="D407" i="71" a="1"/>
  <c r="D407" i="71" s="1"/>
  <c r="D471" i="71" a="1"/>
  <c r="D471" i="71" s="1"/>
  <c r="D68" i="71" a="1"/>
  <c r="D68" i="71" s="1"/>
  <c r="D318" i="71" a="1"/>
  <c r="D318" i="71" s="1"/>
  <c r="D403" i="71" a="1"/>
  <c r="D403" i="71" s="1"/>
  <c r="D378" i="71" a="1"/>
  <c r="D378" i="71" s="1"/>
  <c r="D513" i="71" a="1"/>
  <c r="D513" i="71" s="1"/>
  <c r="D579" i="71" a="1"/>
  <c r="D579" i="71" s="1"/>
  <c r="D647" i="71" a="1"/>
  <c r="D647" i="71" s="1"/>
  <c r="D330" i="71" a="1"/>
  <c r="D330" i="71" s="1"/>
  <c r="D463" i="71" a="1"/>
  <c r="D463" i="71" s="1"/>
  <c r="D558" i="71" a="1"/>
  <c r="D558" i="71" s="1"/>
  <c r="D622" i="71" a="1"/>
  <c r="D622" i="71" s="1"/>
  <c r="D418" i="71" a="1"/>
  <c r="D418" i="71" s="1"/>
  <c r="D514" i="71" a="1"/>
  <c r="D514" i="71" s="1"/>
  <c r="D591" i="71" a="1"/>
  <c r="D591" i="71" s="1"/>
  <c r="D653" i="71" a="1"/>
  <c r="D653" i="71" s="1"/>
  <c r="D426" i="71" a="1"/>
  <c r="D426" i="71" s="1"/>
  <c r="D481" i="71" a="1"/>
  <c r="D481" i="71" s="1"/>
  <c r="D309" i="71" a="1"/>
  <c r="D309" i="71" s="1"/>
  <c r="D450" i="71" a="1"/>
  <c r="D450" i="71" s="1"/>
  <c r="D533" i="71" a="1"/>
  <c r="D533" i="71" s="1"/>
  <c r="D597" i="71" a="1"/>
  <c r="D597" i="71" s="1"/>
  <c r="D658" i="71" a="1"/>
  <c r="D658" i="71" s="1"/>
  <c r="D522" i="71" a="1"/>
  <c r="D522" i="71" s="1"/>
  <c r="D363" i="71" a="1"/>
  <c r="D363" i="71" s="1"/>
  <c r="D539" i="71" a="1"/>
  <c r="D539" i="71" s="1"/>
  <c r="D677" i="71" a="1"/>
  <c r="D677" i="71" s="1"/>
  <c r="D673" i="71" a="1"/>
  <c r="D673" i="71" s="1"/>
  <c r="D621" i="71" a="1"/>
  <c r="D621" i="71" s="1"/>
  <c r="D339" i="71" a="1"/>
  <c r="D339" i="71" s="1"/>
  <c r="D467" i="71" a="1"/>
  <c r="D467" i="71" s="1"/>
  <c r="D561" i="71" a="1"/>
  <c r="D561" i="71" s="1"/>
  <c r="D650" i="71" a="1"/>
  <c r="D650" i="71" s="1"/>
  <c r="D646" i="71" a="1"/>
  <c r="D646" i="71" s="1"/>
  <c r="D204" i="71" a="1"/>
  <c r="D204" i="71" s="1"/>
  <c r="D468" i="71" a="1"/>
  <c r="D468" i="71" s="1"/>
  <c r="D551" i="71" a="1"/>
  <c r="D551" i="71" s="1"/>
  <c r="D605" i="71" a="1"/>
  <c r="D605" i="71" s="1"/>
  <c r="D388" i="71" a="1"/>
  <c r="D388" i="71" s="1"/>
  <c r="D484" i="71" a="1"/>
  <c r="D484" i="71" s="1"/>
  <c r="D557" i="71" a="1"/>
  <c r="D557" i="71" s="1"/>
  <c r="D683" i="71" a="1"/>
  <c r="D683" i="71" s="1"/>
  <c r="D684" i="71" a="1"/>
  <c r="D684" i="71" s="1"/>
  <c r="D716" i="71" a="1"/>
  <c r="D716" i="71" s="1"/>
  <c r="D638" i="71" a="1"/>
  <c r="D638" i="71" s="1"/>
  <c r="D453" i="71" a="1"/>
  <c r="D453" i="71" s="1"/>
  <c r="D491" i="71" a="1"/>
  <c r="D491" i="71" s="1"/>
  <c r="D441" i="71" a="1"/>
  <c r="D441" i="71" s="1"/>
  <c r="D479" i="71" a="1"/>
  <c r="D479" i="71" s="1"/>
  <c r="D497" i="71" a="1"/>
  <c r="D497" i="71" s="1"/>
  <c r="D581" i="71" a="1"/>
  <c r="D581" i="71" s="1"/>
  <c r="D278" i="71" a="1"/>
  <c r="D278" i="71" s="1"/>
  <c r="D195" i="71" a="1"/>
  <c r="D195" i="71" s="1"/>
  <c r="D588" i="71" a="1"/>
  <c r="D588" i="71" s="1"/>
  <c r="D535" i="71" a="1"/>
  <c r="D535" i="71" s="1"/>
  <c r="D541" i="71" a="1"/>
  <c r="D541" i="71" s="1"/>
  <c r="D572" i="71" a="1"/>
  <c r="D572" i="71" s="1"/>
  <c r="D49" i="71" a="1"/>
  <c r="D49" i="71" s="1"/>
  <c r="D342" i="71" a="1"/>
  <c r="D342" i="71" s="1"/>
  <c r="D423" i="71" a="1"/>
  <c r="D423" i="71" s="1"/>
  <c r="D487" i="71" a="1"/>
  <c r="D487" i="71" s="1"/>
  <c r="D76" i="71" a="1"/>
  <c r="D76" i="71" s="1"/>
  <c r="D66" i="71" a="1"/>
  <c r="D66" i="71" s="1"/>
  <c r="D347" i="71" a="1"/>
  <c r="D347" i="71" s="1"/>
  <c r="D237" i="71" a="1"/>
  <c r="D237" i="71" s="1"/>
  <c r="D109" i="71" a="1"/>
  <c r="D109" i="71" s="1"/>
  <c r="D346" i="71" a="1"/>
  <c r="D346" i="71" s="1"/>
  <c r="D260" i="71" a="1"/>
  <c r="D260" i="71" s="1"/>
  <c r="D136" i="71" a="1"/>
  <c r="D136" i="71" s="1"/>
  <c r="D8" i="71" a="1"/>
  <c r="D8" i="71" s="1"/>
  <c r="D236" i="71" a="1"/>
  <c r="D236" i="71" s="1"/>
  <c r="D108" i="71" a="1"/>
  <c r="D108" i="71" s="1"/>
  <c r="D273" i="71" a="1"/>
  <c r="D273" i="71" s="1"/>
  <c r="D153" i="71" a="1"/>
  <c r="D153" i="71" s="1"/>
  <c r="D294" i="71" a="1"/>
  <c r="D294" i="71" s="1"/>
  <c r="D230" i="71" a="1"/>
  <c r="D230" i="71" s="1"/>
  <c r="D166" i="71" a="1"/>
  <c r="D166" i="71" s="1"/>
  <c r="D102" i="71" a="1"/>
  <c r="D102" i="71" s="1"/>
  <c r="D38" i="71" a="1"/>
  <c r="D38" i="71" s="1"/>
  <c r="D216" i="71" a="1"/>
  <c r="D216" i="71" s="1"/>
  <c r="D152" i="71" a="1"/>
  <c r="D152" i="71" s="1"/>
  <c r="D88" i="71" a="1"/>
  <c r="D88" i="71" s="1"/>
  <c r="D24" i="71" a="1"/>
  <c r="D24" i="71" s="1"/>
  <c r="D302" i="71" a="1"/>
  <c r="D302" i="71" s="1"/>
  <c r="D238" i="71" a="1"/>
  <c r="D238" i="71" s="1"/>
  <c r="D174" i="71" a="1"/>
  <c r="D174" i="71" s="1"/>
  <c r="D110" i="71" a="1"/>
  <c r="D110" i="71" s="1"/>
  <c r="D46" i="71" a="1"/>
  <c r="D46" i="71" s="1"/>
  <c r="D320" i="71" a="1"/>
  <c r="D320" i="71" s="1"/>
  <c r="D256" i="71" a="1"/>
  <c r="D256" i="71" s="1"/>
  <c r="D192" i="71" a="1"/>
  <c r="D192" i="71" s="1"/>
  <c r="D128" i="71" a="1"/>
  <c r="D128" i="71" s="1"/>
  <c r="D64" i="71" a="1"/>
  <c r="D64" i="71" s="1"/>
  <c r="D4" i="71" a="1"/>
  <c r="D4" i="71" s="1"/>
  <c r="D277" i="71" a="1"/>
  <c r="D277" i="71" s="1"/>
  <c r="D372" i="71" a="1"/>
  <c r="D372" i="71" s="1"/>
  <c r="D424" i="71" a="1"/>
  <c r="D424" i="71" s="1"/>
  <c r="D58" i="71" a="1"/>
  <c r="D58" i="71" s="1"/>
  <c r="D67" i="71" a="1"/>
  <c r="D67" i="71" s="1"/>
  <c r="D307" i="71" a="1"/>
  <c r="D307" i="71" s="1"/>
  <c r="D412" i="71" a="1"/>
  <c r="D412" i="71" s="1"/>
  <c r="D476" i="71" a="1"/>
  <c r="D476" i="71" s="1"/>
  <c r="D104" i="71" a="1"/>
  <c r="D104" i="71" s="1"/>
  <c r="D358" i="71" a="1"/>
  <c r="D358" i="71" s="1"/>
  <c r="D408" i="71" a="1"/>
  <c r="D408" i="71" s="1"/>
  <c r="D416" i="71" a="1"/>
  <c r="D416" i="71" s="1"/>
  <c r="D525" i="71" a="1"/>
  <c r="D525" i="71" s="1"/>
  <c r="D584" i="71" a="1"/>
  <c r="D584" i="71" s="1"/>
  <c r="D656" i="71" a="1"/>
  <c r="D656" i="71" s="1"/>
  <c r="D359" i="71" a="1"/>
  <c r="D359" i="71" s="1"/>
  <c r="D493" i="71" a="1"/>
  <c r="D493" i="71" s="1"/>
  <c r="D569" i="71" a="1"/>
  <c r="D569" i="71" s="1"/>
  <c r="D177" i="71" a="1"/>
  <c r="D177" i="71" s="1"/>
  <c r="D427" i="71" a="1"/>
  <c r="D427" i="71" s="1"/>
  <c r="D532" i="71" a="1"/>
  <c r="D532" i="71" s="1"/>
  <c r="D596" i="71" a="1"/>
  <c r="D596" i="71" s="1"/>
  <c r="D662" i="71" a="1"/>
  <c r="D662" i="71" s="1"/>
  <c r="D417" i="71" a="1"/>
  <c r="D417" i="71" s="1"/>
  <c r="D528" i="71" a="1"/>
  <c r="D528" i="71" s="1"/>
  <c r="D336" i="71" a="1"/>
  <c r="D336" i="71" s="1"/>
  <c r="D458" i="71" a="1"/>
  <c r="D458" i="71" s="1"/>
  <c r="D538" i="71" a="1"/>
  <c r="D538" i="71" s="1"/>
  <c r="D602" i="71" a="1"/>
  <c r="D602" i="71" s="1"/>
  <c r="D667" i="71" a="1"/>
  <c r="D667" i="71" s="1"/>
  <c r="D544" i="71" a="1"/>
  <c r="D544" i="71" s="1"/>
  <c r="D373" i="71" a="1"/>
  <c r="D373" i="71" s="1"/>
  <c r="D576" i="71" a="1"/>
  <c r="D576" i="71" s="1"/>
  <c r="D686" i="71" a="1"/>
  <c r="D686" i="71" s="1"/>
  <c r="D691" i="71" a="1"/>
  <c r="D691" i="71" s="1"/>
  <c r="D651" i="71" a="1"/>
  <c r="D651" i="71" s="1"/>
  <c r="D353" i="71" a="1"/>
  <c r="D353" i="71" s="1"/>
  <c r="D489" i="71" a="1"/>
  <c r="D489" i="71" s="1"/>
  <c r="D566" i="71" a="1"/>
  <c r="D566" i="71" s="1"/>
  <c r="D668" i="71" a="1"/>
  <c r="D668" i="71" s="1"/>
  <c r="D669" i="71" a="1"/>
  <c r="D669" i="71" s="1"/>
  <c r="D286" i="71" a="1"/>
  <c r="D286" i="71" s="1"/>
  <c r="D475" i="71" a="1"/>
  <c r="D475" i="71" s="1"/>
  <c r="D556" i="71" a="1"/>
  <c r="D556" i="71" s="1"/>
  <c r="D637" i="71" a="1"/>
  <c r="D637" i="71" s="1"/>
  <c r="D397" i="71" a="1"/>
  <c r="D397" i="71" s="1"/>
  <c r="D498" i="71" a="1"/>
  <c r="D498" i="71" s="1"/>
  <c r="D562" i="71" a="1"/>
  <c r="D562" i="71" s="1"/>
  <c r="D715" i="71" a="1"/>
  <c r="D715" i="71" s="1"/>
  <c r="D652" i="71" a="1"/>
  <c r="D652" i="71" s="1"/>
  <c r="D13" i="71" a="1"/>
  <c r="D13" i="71" s="1"/>
  <c r="D689" i="71" a="1"/>
  <c r="D689" i="71" s="1"/>
  <c r="D389" i="71" a="1"/>
  <c r="D389" i="71" s="1"/>
  <c r="D385" i="71" a="1"/>
  <c r="D385" i="71" s="1"/>
  <c r="D627" i="71" a="1"/>
  <c r="D627" i="71" s="1"/>
  <c r="D606" i="71" a="1"/>
  <c r="D606" i="71" s="1"/>
  <c r="D639" i="71" a="1"/>
  <c r="D639" i="71" s="1"/>
  <c r="D436" i="71" a="1"/>
  <c r="D436" i="71" s="1"/>
  <c r="D466" i="71" a="1"/>
  <c r="D466" i="71" s="1"/>
  <c r="D641" i="71" a="1"/>
  <c r="D641" i="71" s="1"/>
  <c r="D545" i="71" a="1"/>
  <c r="D545" i="71" s="1"/>
  <c r="D431" i="71" a="1"/>
  <c r="D431" i="71" s="1"/>
  <c r="D113" i="71" a="1"/>
  <c r="D113" i="71" s="1"/>
  <c r="D354" i="71" a="1"/>
  <c r="D354" i="71" s="1"/>
  <c r="D428" i="71" a="1"/>
  <c r="D428" i="71" s="1"/>
  <c r="D492" i="71" a="1"/>
  <c r="D492" i="71" s="1"/>
  <c r="D39" i="71" a="1"/>
  <c r="D39" i="71" s="1"/>
  <c r="D57" i="71" a="1"/>
  <c r="D57" i="71" s="1"/>
  <c r="D327" i="71" a="1"/>
  <c r="D327" i="71" s="1"/>
  <c r="D228" i="71" a="1"/>
  <c r="D228" i="71" s="1"/>
  <c r="D100" i="71" a="1"/>
  <c r="D100" i="71" s="1"/>
  <c r="D341" i="71" a="1"/>
  <c r="D341" i="71" s="1"/>
  <c r="D227" i="71" a="1"/>
  <c r="D227" i="71" s="1"/>
  <c r="D99" i="71" a="1"/>
  <c r="D99" i="71" s="1"/>
  <c r="D310" i="71" a="1"/>
  <c r="D310" i="71" s="1"/>
  <c r="D199" i="71" a="1"/>
  <c r="D199" i="71" s="1"/>
  <c r="D71" i="71" a="1"/>
  <c r="D71" i="71" s="1"/>
  <c r="D266" i="71" a="1"/>
  <c r="D266" i="71" s="1"/>
  <c r="D144" i="71" a="1"/>
  <c r="D144" i="71" s="1"/>
  <c r="D16" i="71" a="1"/>
  <c r="D16" i="71" s="1"/>
  <c r="D285" i="71" a="1"/>
  <c r="D285" i="71" s="1"/>
  <c r="D221" i="71" a="1"/>
  <c r="D221" i="71" s="1"/>
  <c r="D157" i="71" a="1"/>
  <c r="D157" i="71" s="1"/>
  <c r="D93" i="71" a="1"/>
  <c r="D93" i="71" s="1"/>
  <c r="D29" i="71" a="1"/>
  <c r="D29" i="71" s="1"/>
  <c r="D211" i="71" a="1"/>
  <c r="D211" i="71" s="1"/>
  <c r="D147" i="71" a="1"/>
  <c r="D147" i="71" s="1"/>
  <c r="D83" i="71" a="1"/>
  <c r="D83" i="71" s="1"/>
  <c r="D19" i="71" a="1"/>
  <c r="D19" i="71" s="1"/>
  <c r="D293" i="71" a="1"/>
  <c r="D293" i="71" s="1"/>
  <c r="D229" i="71" a="1"/>
  <c r="D229" i="71" s="1"/>
  <c r="D165" i="71" a="1"/>
  <c r="D165" i="71" s="1"/>
  <c r="D101" i="71" a="1"/>
  <c r="D101" i="71" s="1"/>
  <c r="D37" i="71" a="1"/>
  <c r="D37" i="71" s="1"/>
  <c r="D315" i="71" a="1"/>
  <c r="D315" i="71" s="1"/>
  <c r="D251" i="71" a="1"/>
  <c r="D251" i="71" s="1"/>
  <c r="D187" i="71" a="1"/>
  <c r="D187" i="71" s="1"/>
  <c r="D123" i="71" a="1"/>
  <c r="D123" i="71" s="1"/>
  <c r="D59" i="71" a="1"/>
  <c r="D59" i="71" s="1"/>
  <c r="D3" i="71" a="1"/>
  <c r="D3" i="71" s="1"/>
  <c r="D291" i="71" a="1"/>
  <c r="D291" i="71" s="1"/>
  <c r="D377" i="71" a="1"/>
  <c r="D377" i="71" s="1"/>
  <c r="D433" i="71" a="1"/>
  <c r="D433" i="71" s="1"/>
  <c r="D140" i="71" a="1"/>
  <c r="D140" i="71" s="1"/>
  <c r="D103" i="71" a="1"/>
  <c r="D103" i="71" s="1"/>
  <c r="D328" i="71" a="1"/>
  <c r="D328" i="71" s="1"/>
  <c r="D421" i="71" a="1"/>
  <c r="D421" i="71" s="1"/>
  <c r="D485" i="71" a="1"/>
  <c r="D485" i="71" s="1"/>
  <c r="D130" i="71" a="1"/>
  <c r="D130" i="71" s="1"/>
  <c r="D364" i="71" a="1"/>
  <c r="D364" i="71" s="1"/>
  <c r="D22" i="71" a="1"/>
  <c r="D22" i="71" s="1"/>
  <c r="D425" i="71" a="1"/>
  <c r="D425" i="71" s="1"/>
  <c r="D531" i="71" a="1"/>
  <c r="D531" i="71" s="1"/>
  <c r="D595" i="71" a="1"/>
  <c r="D595" i="71" s="1"/>
  <c r="D40" i="71" a="1"/>
  <c r="D40" i="71" s="1"/>
  <c r="D370" i="71" a="1"/>
  <c r="D370" i="71" s="1"/>
  <c r="D500" i="71" a="1"/>
  <c r="D500" i="71" s="1"/>
  <c r="D574" i="71" a="1"/>
  <c r="D574" i="71" s="1"/>
  <c r="D331" i="71" a="1"/>
  <c r="D331" i="71" s="1"/>
  <c r="D435" i="71" a="1"/>
  <c r="D435" i="71" s="1"/>
  <c r="D543" i="71" a="1"/>
  <c r="D543" i="71" s="1"/>
  <c r="D607" i="71" a="1"/>
  <c r="D607" i="71" s="1"/>
  <c r="D671" i="71" a="1"/>
  <c r="D671" i="71" s="1"/>
  <c r="D526" i="71" a="1"/>
  <c r="D526" i="71" s="1"/>
  <c r="D555" i="71" a="1"/>
  <c r="D555" i="71" s="1"/>
  <c r="D362" i="71" a="1"/>
  <c r="D362" i="71" s="1"/>
  <c r="D480" i="71" a="1"/>
  <c r="D480" i="71" s="1"/>
  <c r="D549" i="71" a="1"/>
  <c r="D549" i="71" s="1"/>
  <c r="D613" i="71" a="1"/>
  <c r="D613" i="71" s="1"/>
  <c r="D676" i="71" a="1"/>
  <c r="D676" i="71" s="1"/>
  <c r="D560" i="71" a="1"/>
  <c r="D560" i="71" s="1"/>
  <c r="D384" i="71" a="1"/>
  <c r="D384" i="71" s="1"/>
  <c r="D603" i="71" a="1"/>
  <c r="D603" i="71" s="1"/>
  <c r="D695" i="71" a="1"/>
  <c r="D695" i="71" s="1"/>
  <c r="D705" i="71" a="1"/>
  <c r="D705" i="71" s="1"/>
  <c r="D674" i="71" a="1"/>
  <c r="D674" i="71" s="1"/>
  <c r="D404" i="71" a="1"/>
  <c r="D404" i="71" s="1"/>
  <c r="D496" i="71" a="1"/>
  <c r="D496" i="71" s="1"/>
  <c r="D577" i="71" a="1"/>
  <c r="D577" i="71" s="1"/>
  <c r="D682" i="71" a="1"/>
  <c r="D682" i="71" s="1"/>
  <c r="D687" i="71" a="1"/>
  <c r="D687" i="71" s="1"/>
  <c r="D321" i="71" a="1"/>
  <c r="D321" i="71" s="1"/>
  <c r="D482" i="71" a="1"/>
  <c r="D482" i="71" s="1"/>
  <c r="D583" i="71" a="1"/>
  <c r="D583" i="71" s="1"/>
  <c r="D665" i="71" a="1"/>
  <c r="D665" i="71" s="1"/>
  <c r="D406" i="71" a="1"/>
  <c r="D406" i="71" s="1"/>
  <c r="D505" i="71" a="1"/>
  <c r="D505" i="71" s="1"/>
  <c r="D573" i="71" a="1"/>
  <c r="D573" i="71" s="1"/>
  <c r="D693" i="71" a="1"/>
  <c r="D693" i="71" s="1"/>
  <c r="D707" i="71" a="1"/>
  <c r="D707" i="71" s="1"/>
  <c r="D666" i="71" a="1"/>
  <c r="D666" i="71" s="1"/>
  <c r="D661" i="71" a="1"/>
  <c r="D661" i="71" s="1"/>
  <c r="AU164" i="68"/>
  <c r="AU165" i="68"/>
  <c r="AU166" i="68"/>
  <c r="AU167" i="68"/>
  <c r="AU168" i="68"/>
  <c r="AU169" i="68"/>
  <c r="AU170" i="68"/>
  <c r="AU171" i="68"/>
  <c r="AU172" i="68"/>
  <c r="AU173" i="68"/>
  <c r="AU163" i="68"/>
  <c r="AO164" i="68"/>
  <c r="AO165" i="68"/>
  <c r="AO166" i="68"/>
  <c r="AO167" i="68"/>
  <c r="AO168" i="68"/>
  <c r="AO169" i="68"/>
  <c r="AO170" i="68"/>
  <c r="AO171" i="68"/>
  <c r="AO172" i="68"/>
  <c r="AO173" i="68"/>
  <c r="AO163" i="68"/>
  <c r="AB163" i="68"/>
  <c r="AH163" i="68"/>
  <c r="AH171" i="68"/>
  <c r="BC173" i="68"/>
  <c r="BC172" i="68"/>
  <c r="BC171" i="68"/>
  <c r="BC170" i="68"/>
  <c r="BC169" i="68"/>
  <c r="BC168" i="68"/>
  <c r="BC167" i="68"/>
  <c r="BC166" i="68"/>
  <c r="BC165" i="68"/>
  <c r="BC164" i="68"/>
  <c r="BC163" i="68"/>
  <c r="AW173" i="68"/>
  <c r="AW172" i="68"/>
  <c r="AW171" i="68"/>
  <c r="AW170" i="68"/>
  <c r="AW169" i="68"/>
  <c r="AW168" i="68"/>
  <c r="AW167" i="68"/>
  <c r="AW166" i="68"/>
  <c r="AW165" i="68"/>
  <c r="AW164" i="68"/>
  <c r="AW163" i="68"/>
  <c r="AQ173" i="68"/>
  <c r="AQ172" i="68"/>
  <c r="AQ171" i="68"/>
  <c r="AQ170" i="68"/>
  <c r="AQ169" i="68"/>
  <c r="AQ168" i="68"/>
  <c r="AQ167" i="68"/>
  <c r="AQ166" i="68"/>
  <c r="AQ165" i="68"/>
  <c r="AQ164" i="68"/>
  <c r="AQ163" i="68"/>
  <c r="AK173" i="68"/>
  <c r="AK172" i="68"/>
  <c r="AK171" i="68"/>
  <c r="AK170" i="68"/>
  <c r="AK169" i="68"/>
  <c r="AK168" i="68"/>
  <c r="AK167" i="68"/>
  <c r="AK166" i="68"/>
  <c r="AK165" i="68"/>
  <c r="AK164" i="68"/>
  <c r="AK163" i="68"/>
  <c r="AE173" i="68"/>
  <c r="AE172" i="68"/>
  <c r="AE171" i="68"/>
  <c r="AE170" i="68"/>
  <c r="AE169" i="68"/>
  <c r="AE168" i="68"/>
  <c r="AE167" i="68"/>
  <c r="AE166" i="68"/>
  <c r="AE165" i="68"/>
  <c r="AE164" i="68"/>
  <c r="AE163" i="68"/>
  <c r="Y173" i="68"/>
  <c r="Y172" i="68"/>
  <c r="Y171" i="68"/>
  <c r="Y170" i="68"/>
  <c r="Y169" i="68"/>
  <c r="Y168" i="68"/>
  <c r="Y167" i="68"/>
  <c r="Y166" i="68"/>
  <c r="Y165" i="68"/>
  <c r="Y164" i="68"/>
  <c r="Y163" i="68"/>
  <c r="S173" i="68"/>
  <c r="S172" i="68"/>
  <c r="S171" i="68"/>
  <c r="S170" i="68"/>
  <c r="S169" i="68"/>
  <c r="S168" i="68"/>
  <c r="S167" i="68"/>
  <c r="S166" i="68"/>
  <c r="S165" i="68"/>
  <c r="S164" i="68"/>
  <c r="S163" i="68"/>
  <c r="M173" i="68"/>
  <c r="M172" i="68"/>
  <c r="M171" i="68"/>
  <c r="M170" i="68"/>
  <c r="M169" i="68"/>
  <c r="M168" i="68"/>
  <c r="M167" i="68"/>
  <c r="M166" i="68"/>
  <c r="M165" i="68"/>
  <c r="M164" i="68"/>
  <c r="M163" i="68"/>
  <c r="G173" i="68"/>
  <c r="G172" i="68"/>
  <c r="G171" i="68"/>
  <c r="G170" i="68"/>
  <c r="G169" i="68"/>
  <c r="G168" i="68"/>
  <c r="G167" i="68"/>
  <c r="G166" i="68"/>
  <c r="G165" i="68"/>
  <c r="G164" i="68"/>
  <c r="G163" i="68"/>
  <c r="DO4" i="24" l="1"/>
  <c r="CX3" i="24"/>
  <c r="F18" i="47" a="1"/>
  <c r="F18" i="47" s="1"/>
  <c r="G18" i="47" a="1"/>
  <c r="G18" i="47" s="1"/>
  <c r="H18" i="47" a="1"/>
  <c r="H18" i="47" s="1"/>
  <c r="I18" i="47" a="1"/>
  <c r="I18" i="47" s="1"/>
  <c r="J18" i="47" a="1"/>
  <c r="J18" i="47" s="1"/>
  <c r="K18" i="47" a="1"/>
  <c r="K18" i="47" s="1"/>
  <c r="L18" i="47" a="1"/>
  <c r="L18" i="47" s="1"/>
  <c r="M18" i="47" a="1"/>
  <c r="M18" i="47" s="1"/>
  <c r="N18" i="47" a="1"/>
  <c r="N18" i="47" s="1"/>
  <c r="O18" i="47" a="1"/>
  <c r="O18" i="47" s="1"/>
  <c r="P18" i="47" a="1"/>
  <c r="P18" i="47" s="1"/>
  <c r="S18" i="47" l="1"/>
  <c r="Q18" i="47"/>
  <c r="R18" i="47" l="1"/>
  <c r="F20" i="47" l="1" a="1"/>
  <c r="F20" i="47" s="1"/>
  <c r="G20" i="47" a="1"/>
  <c r="G20" i="47" s="1"/>
  <c r="H20" i="47" a="1"/>
  <c r="H20" i="47" s="1"/>
  <c r="I20" i="47" a="1"/>
  <c r="I20" i="47" s="1"/>
  <c r="J20" i="47" a="1"/>
  <c r="J20" i="47" s="1"/>
  <c r="K20" i="47" a="1"/>
  <c r="K20" i="47" s="1"/>
  <c r="L20" i="47" a="1"/>
  <c r="L20" i="47" s="1"/>
  <c r="M20" i="47" a="1"/>
  <c r="M20" i="47" s="1"/>
  <c r="N20" i="47" a="1"/>
  <c r="N20" i="47" s="1"/>
  <c r="O20" i="47" a="1"/>
  <c r="O20" i="47" s="1"/>
  <c r="P20" i="47" a="1"/>
  <c r="P20" i="47" s="1"/>
  <c r="F40" i="40" a="1"/>
  <c r="F40" i="40" s="1"/>
  <c r="G40" i="40" a="1"/>
  <c r="G40" i="40" s="1"/>
  <c r="H40" i="40" a="1"/>
  <c r="H40" i="40" s="1"/>
  <c r="I40" i="40" a="1"/>
  <c r="I40" i="40" s="1"/>
  <c r="J40" i="40" a="1"/>
  <c r="J40" i="40" s="1"/>
  <c r="K40" i="40" a="1"/>
  <c r="K40" i="40" s="1"/>
  <c r="L40" i="40" a="1"/>
  <c r="L40" i="40" s="1"/>
  <c r="M40" i="40" a="1"/>
  <c r="M40" i="40" s="1"/>
  <c r="N40" i="40" a="1"/>
  <c r="N40" i="40" s="1"/>
  <c r="O40" i="40" a="1"/>
  <c r="O40" i="40" s="1"/>
  <c r="P40" i="40" a="1"/>
  <c r="P40" i="40" s="1"/>
  <c r="S20" i="47" l="1"/>
  <c r="Q20" i="47"/>
  <c r="Q40" i="40"/>
  <c r="S40" i="40"/>
  <c r="R20" i="47" l="1"/>
  <c r="R40" i="40"/>
  <c r="AZ66" i="68"/>
  <c r="F22" i="47" a="1"/>
  <c r="F22" i="47" s="1"/>
  <c r="G22" i="47" a="1"/>
  <c r="G22" i="47" s="1"/>
  <c r="H22" i="47" a="1"/>
  <c r="H22" i="47" s="1"/>
  <c r="I22" i="47" a="1"/>
  <c r="I22" i="47" s="1"/>
  <c r="J22" i="47" a="1"/>
  <c r="J22" i="47" s="1"/>
  <c r="K22" i="47" a="1"/>
  <c r="K22" i="47" s="1"/>
  <c r="L22" i="47" a="1"/>
  <c r="L22" i="47" s="1"/>
  <c r="M22" i="47" a="1"/>
  <c r="M22" i="47" s="1"/>
  <c r="N22" i="47" a="1"/>
  <c r="N22" i="47" s="1"/>
  <c r="O22" i="47" a="1"/>
  <c r="O22" i="47" s="1"/>
  <c r="P22" i="47" a="1"/>
  <c r="P22" i="47" s="1"/>
  <c r="F10" i="45" a="1"/>
  <c r="F10" i="45" s="1"/>
  <c r="G10" i="45" a="1"/>
  <c r="G10" i="45" s="1"/>
  <c r="H10" i="45" a="1"/>
  <c r="H10" i="45" s="1"/>
  <c r="I10" i="45" a="1"/>
  <c r="I10" i="45" s="1"/>
  <c r="J10" i="45" a="1"/>
  <c r="J10" i="45" s="1"/>
  <c r="K10" i="45" a="1"/>
  <c r="K10" i="45" s="1"/>
  <c r="L10" i="45" a="1"/>
  <c r="L10" i="45" s="1"/>
  <c r="M10" i="45" a="1"/>
  <c r="M10" i="45" s="1"/>
  <c r="N10" i="45" a="1"/>
  <c r="N10" i="45" s="1"/>
  <c r="O10" i="45" a="1"/>
  <c r="O10" i="45" s="1"/>
  <c r="P10" i="45" a="1"/>
  <c r="P10" i="45" s="1"/>
  <c r="F10" i="44" a="1"/>
  <c r="F10" i="44" s="1"/>
  <c r="G10" i="44" a="1"/>
  <c r="G10" i="44" s="1"/>
  <c r="H10" i="44" a="1"/>
  <c r="H10" i="44" s="1"/>
  <c r="I10" i="44" a="1"/>
  <c r="I10" i="44" s="1"/>
  <c r="J10" i="44" a="1"/>
  <c r="J10" i="44" s="1"/>
  <c r="K10" i="44" a="1"/>
  <c r="K10" i="44" s="1"/>
  <c r="L10" i="44" a="1"/>
  <c r="L10" i="44" s="1"/>
  <c r="M10" i="44" a="1"/>
  <c r="M10" i="44" s="1"/>
  <c r="N10" i="44" a="1"/>
  <c r="N10" i="44" s="1"/>
  <c r="O10" i="44" a="1"/>
  <c r="O10" i="44" s="1"/>
  <c r="P10" i="44" a="1"/>
  <c r="P10" i="44" s="1"/>
  <c r="F9" i="44" a="1"/>
  <c r="F9" i="44" s="1"/>
  <c r="G9" i="44" a="1"/>
  <c r="G9" i="44" s="1"/>
  <c r="H9" i="44" a="1"/>
  <c r="H9" i="44" s="1"/>
  <c r="I9" i="44" a="1"/>
  <c r="I9" i="44" s="1"/>
  <c r="J9" i="44" a="1"/>
  <c r="J9" i="44" s="1"/>
  <c r="K9" i="44" a="1"/>
  <c r="K9" i="44" s="1"/>
  <c r="L9" i="44" a="1"/>
  <c r="L9" i="44" s="1"/>
  <c r="M9" i="44" a="1"/>
  <c r="M9" i="44" s="1"/>
  <c r="N9" i="44" a="1"/>
  <c r="N9" i="44" s="1"/>
  <c r="O9" i="44" a="1"/>
  <c r="O9" i="44" s="1"/>
  <c r="P9" i="44" a="1"/>
  <c r="P9" i="44" s="1"/>
  <c r="F15" i="48" a="1"/>
  <c r="F15" i="48" s="1"/>
  <c r="G15" i="48" a="1"/>
  <c r="G15" i="48" s="1"/>
  <c r="H15" i="48" a="1"/>
  <c r="H15" i="48" s="1"/>
  <c r="I15" i="48" a="1"/>
  <c r="I15" i="48" s="1"/>
  <c r="J15" i="48" a="1"/>
  <c r="J15" i="48" s="1"/>
  <c r="K15" i="48" a="1"/>
  <c r="K15" i="48" s="1"/>
  <c r="L15" i="48" a="1"/>
  <c r="L15" i="48" s="1"/>
  <c r="M15" i="48" a="1"/>
  <c r="M15" i="48" s="1"/>
  <c r="N15" i="48" a="1"/>
  <c r="N15" i="48" s="1"/>
  <c r="O15" i="48" a="1"/>
  <c r="O15" i="48" s="1"/>
  <c r="P15" i="48" a="1"/>
  <c r="P15" i="48" s="1"/>
  <c r="S22" i="47" l="1"/>
  <c r="Q22" i="47"/>
  <c r="Q10" i="45"/>
  <c r="S10" i="45"/>
  <c r="Q10" i="44"/>
  <c r="S10" i="44"/>
  <c r="S9" i="44"/>
  <c r="Q9" i="44"/>
  <c r="S15" i="48"/>
  <c r="Q15" i="48"/>
  <c r="F68" i="47" a="1"/>
  <c r="F68" i="47" s="1"/>
  <c r="G68" i="47" a="1"/>
  <c r="G68" i="47" s="1"/>
  <c r="H68" i="47" a="1"/>
  <c r="H68" i="47" s="1"/>
  <c r="I68" i="47" a="1"/>
  <c r="I68" i="47" s="1"/>
  <c r="J68" i="47" a="1"/>
  <c r="J68" i="47" s="1"/>
  <c r="K68" i="47" a="1"/>
  <c r="K68" i="47" s="1"/>
  <c r="L68" i="47" a="1"/>
  <c r="L68" i="47" s="1"/>
  <c r="M68" i="47" a="1"/>
  <c r="M68" i="47" s="1"/>
  <c r="N68" i="47" a="1"/>
  <c r="N68" i="47" s="1"/>
  <c r="O68" i="47" a="1"/>
  <c r="O68" i="47" s="1"/>
  <c r="P68" i="47" a="1"/>
  <c r="P68" i="47" s="1"/>
  <c r="F43" i="45" a="1"/>
  <c r="F43" i="45" s="1"/>
  <c r="F18" i="45" a="1"/>
  <c r="F18" i="45" s="1"/>
  <c r="G43" i="45" a="1"/>
  <c r="G43" i="45" s="1"/>
  <c r="G18" i="45" a="1"/>
  <c r="G18" i="45" s="1"/>
  <c r="H43" i="45" a="1"/>
  <c r="H43" i="45" s="1"/>
  <c r="H18" i="45" a="1"/>
  <c r="H18" i="45" s="1"/>
  <c r="I43" i="45" a="1"/>
  <c r="I43" i="45" s="1"/>
  <c r="I18" i="45" a="1"/>
  <c r="I18" i="45" s="1"/>
  <c r="J43" i="45" a="1"/>
  <c r="J43" i="45" s="1"/>
  <c r="J18" i="45" a="1"/>
  <c r="J18" i="45" s="1"/>
  <c r="K43" i="45" a="1"/>
  <c r="K43" i="45" s="1"/>
  <c r="K18" i="45" a="1"/>
  <c r="K18" i="45" s="1"/>
  <c r="L43" i="45" a="1"/>
  <c r="L43" i="45" s="1"/>
  <c r="L18" i="45" a="1"/>
  <c r="L18" i="45" s="1"/>
  <c r="M43" i="45" a="1"/>
  <c r="M43" i="45" s="1"/>
  <c r="M18" i="45" a="1"/>
  <c r="M18" i="45" s="1"/>
  <c r="N43" i="45" a="1"/>
  <c r="N43" i="45" s="1"/>
  <c r="N18" i="45" a="1"/>
  <c r="N18" i="45" s="1"/>
  <c r="O43" i="45" a="1"/>
  <c r="O43" i="45" s="1"/>
  <c r="O18" i="45" a="1"/>
  <c r="O18" i="45" s="1"/>
  <c r="P43" i="45" a="1"/>
  <c r="P43" i="45" s="1"/>
  <c r="P18" i="45" a="1"/>
  <c r="P18" i="45" s="1"/>
  <c r="F20" i="48" a="1"/>
  <c r="F20" i="48" s="1"/>
  <c r="G20" i="48" a="1"/>
  <c r="G20" i="48" s="1"/>
  <c r="H20" i="48" a="1"/>
  <c r="H20" i="48" s="1"/>
  <c r="I20" i="48" a="1"/>
  <c r="I20" i="48" s="1"/>
  <c r="J20" i="48" a="1"/>
  <c r="J20" i="48" s="1"/>
  <c r="K20" i="48" a="1"/>
  <c r="K20" i="48" s="1"/>
  <c r="L20" i="48" a="1"/>
  <c r="L20" i="48" s="1"/>
  <c r="M20" i="48" a="1"/>
  <c r="M20" i="48" s="1"/>
  <c r="N20" i="48" a="1"/>
  <c r="N20" i="48" s="1"/>
  <c r="O20" i="48" a="1"/>
  <c r="O20" i="48" s="1"/>
  <c r="P20" i="48" a="1"/>
  <c r="P20" i="48" s="1"/>
  <c r="F14" i="41" a="1"/>
  <c r="F14" i="41" s="1"/>
  <c r="F27" i="41" a="1"/>
  <c r="F27" i="41" s="1"/>
  <c r="F47" i="41" a="1"/>
  <c r="F47" i="41" s="1"/>
  <c r="F8" i="41" a="1"/>
  <c r="F8" i="41" s="1"/>
  <c r="F17" i="41" a="1"/>
  <c r="F17" i="41" s="1"/>
  <c r="F21" i="41" a="1"/>
  <c r="F21" i="41" s="1"/>
  <c r="F25" i="41" a="1"/>
  <c r="F25" i="41" s="1"/>
  <c r="G14" i="41" a="1"/>
  <c r="G14" i="41" s="1"/>
  <c r="G27" i="41" a="1"/>
  <c r="G27" i="41" s="1"/>
  <c r="G47" i="41" a="1"/>
  <c r="G47" i="41" s="1"/>
  <c r="G8" i="41" a="1"/>
  <c r="G8" i="41" s="1"/>
  <c r="G17" i="41" a="1"/>
  <c r="G17" i="41" s="1"/>
  <c r="G21" i="41" a="1"/>
  <c r="G21" i="41" s="1"/>
  <c r="G25" i="41" a="1"/>
  <c r="G25" i="41" s="1"/>
  <c r="H14" i="41" a="1"/>
  <c r="H14" i="41" s="1"/>
  <c r="H27" i="41" a="1"/>
  <c r="H27" i="41" s="1"/>
  <c r="H47" i="41" a="1"/>
  <c r="H47" i="41" s="1"/>
  <c r="H8" i="41" a="1"/>
  <c r="H8" i="41" s="1"/>
  <c r="H17" i="41" a="1"/>
  <c r="H17" i="41" s="1"/>
  <c r="H21" i="41" a="1"/>
  <c r="H21" i="41" s="1"/>
  <c r="H25" i="41" a="1"/>
  <c r="H25" i="41" s="1"/>
  <c r="I14" i="41" a="1"/>
  <c r="I14" i="41" s="1"/>
  <c r="I27" i="41" a="1"/>
  <c r="I27" i="41" s="1"/>
  <c r="I47" i="41" a="1"/>
  <c r="I47" i="41" s="1"/>
  <c r="I8" i="41" a="1"/>
  <c r="I8" i="41" s="1"/>
  <c r="I17" i="41" a="1"/>
  <c r="I17" i="41" s="1"/>
  <c r="I21" i="41" a="1"/>
  <c r="I21" i="41" s="1"/>
  <c r="I25" i="41" a="1"/>
  <c r="I25" i="41" s="1"/>
  <c r="J14" i="41" a="1"/>
  <c r="J14" i="41" s="1"/>
  <c r="J27" i="41" a="1"/>
  <c r="J27" i="41" s="1"/>
  <c r="J47" i="41" a="1"/>
  <c r="J47" i="41" s="1"/>
  <c r="J8" i="41" a="1"/>
  <c r="J8" i="41" s="1"/>
  <c r="J17" i="41" a="1"/>
  <c r="J17" i="41" s="1"/>
  <c r="J21" i="41" a="1"/>
  <c r="J21" i="41" s="1"/>
  <c r="J25" i="41" a="1"/>
  <c r="J25" i="41" s="1"/>
  <c r="K14" i="41" a="1"/>
  <c r="K14" i="41" s="1"/>
  <c r="K27" i="41" a="1"/>
  <c r="K27" i="41" s="1"/>
  <c r="K47" i="41" a="1"/>
  <c r="K47" i="41" s="1"/>
  <c r="K8" i="41" a="1"/>
  <c r="K8" i="41" s="1"/>
  <c r="K17" i="41" a="1"/>
  <c r="K17" i="41" s="1"/>
  <c r="K21" i="41" a="1"/>
  <c r="K21" i="41" s="1"/>
  <c r="K25" i="41" a="1"/>
  <c r="K25" i="41" s="1"/>
  <c r="L14" i="41" a="1"/>
  <c r="L14" i="41" s="1"/>
  <c r="L27" i="41" a="1"/>
  <c r="L27" i="41" s="1"/>
  <c r="L47" i="41" a="1"/>
  <c r="L47" i="41" s="1"/>
  <c r="L8" i="41" a="1"/>
  <c r="L8" i="41" s="1"/>
  <c r="L17" i="41" a="1"/>
  <c r="L17" i="41" s="1"/>
  <c r="L21" i="41" a="1"/>
  <c r="L21" i="41" s="1"/>
  <c r="L25" i="41" a="1"/>
  <c r="L25" i="41" s="1"/>
  <c r="M14" i="41" a="1"/>
  <c r="M14" i="41" s="1"/>
  <c r="M27" i="41" a="1"/>
  <c r="M27" i="41" s="1"/>
  <c r="M47" i="41" a="1"/>
  <c r="M47" i="41" s="1"/>
  <c r="M8" i="41" a="1"/>
  <c r="M8" i="41" s="1"/>
  <c r="M17" i="41" a="1"/>
  <c r="M17" i="41" s="1"/>
  <c r="M21" i="41" a="1"/>
  <c r="M21" i="41" s="1"/>
  <c r="M25" i="41" a="1"/>
  <c r="M25" i="41" s="1"/>
  <c r="N14" i="41" a="1"/>
  <c r="N14" i="41" s="1"/>
  <c r="N27" i="41" a="1"/>
  <c r="N27" i="41" s="1"/>
  <c r="N47" i="41" a="1"/>
  <c r="N47" i="41" s="1"/>
  <c r="N8" i="41" a="1"/>
  <c r="N8" i="41" s="1"/>
  <c r="N17" i="41" a="1"/>
  <c r="N17" i="41" s="1"/>
  <c r="N21" i="41" a="1"/>
  <c r="N21" i="41" s="1"/>
  <c r="N25" i="41" a="1"/>
  <c r="N25" i="41" s="1"/>
  <c r="O14" i="41" a="1"/>
  <c r="O14" i="41" s="1"/>
  <c r="O27" i="41" a="1"/>
  <c r="O27" i="41" s="1"/>
  <c r="O47" i="41" a="1"/>
  <c r="O47" i="41" s="1"/>
  <c r="O8" i="41" a="1"/>
  <c r="O8" i="41" s="1"/>
  <c r="O17" i="41" a="1"/>
  <c r="O17" i="41" s="1"/>
  <c r="O21" i="41" a="1"/>
  <c r="O21" i="41" s="1"/>
  <c r="O25" i="41" a="1"/>
  <c r="O25" i="41" s="1"/>
  <c r="P14" i="41" a="1"/>
  <c r="P14" i="41" s="1"/>
  <c r="P27" i="41" a="1"/>
  <c r="P27" i="41" s="1"/>
  <c r="P47" i="41" a="1"/>
  <c r="P47" i="41" s="1"/>
  <c r="P8" i="41" a="1"/>
  <c r="P8" i="41" s="1"/>
  <c r="P17" i="41" a="1"/>
  <c r="P17" i="41" s="1"/>
  <c r="P21" i="41" a="1"/>
  <c r="P21" i="41" s="1"/>
  <c r="P25" i="41" a="1"/>
  <c r="P25" i="41" s="1"/>
  <c r="F9" i="40" a="1"/>
  <c r="F9" i="40" s="1"/>
  <c r="F21" i="40" a="1"/>
  <c r="F21" i="40" s="1"/>
  <c r="F43" i="40" a="1"/>
  <c r="F43" i="40" s="1"/>
  <c r="F30" i="40" a="1"/>
  <c r="F30" i="40" s="1"/>
  <c r="G9" i="40" a="1"/>
  <c r="G9" i="40" s="1"/>
  <c r="G21" i="40" a="1"/>
  <c r="G21" i="40" s="1"/>
  <c r="G43" i="40" a="1"/>
  <c r="G43" i="40" s="1"/>
  <c r="G49" i="40" a="1"/>
  <c r="G49" i="40" s="1"/>
  <c r="G30" i="40" a="1"/>
  <c r="G30" i="40" s="1"/>
  <c r="H9" i="40" a="1"/>
  <c r="H9" i="40" s="1"/>
  <c r="H21" i="40" a="1"/>
  <c r="H21" i="40" s="1"/>
  <c r="H43" i="40" a="1"/>
  <c r="H43" i="40" s="1"/>
  <c r="H49" i="40" a="1"/>
  <c r="H49" i="40" s="1"/>
  <c r="H30" i="40" a="1"/>
  <c r="H30" i="40" s="1"/>
  <c r="I9" i="40" a="1"/>
  <c r="I9" i="40" s="1"/>
  <c r="I21" i="40" a="1"/>
  <c r="I21" i="40" s="1"/>
  <c r="I43" i="40" a="1"/>
  <c r="I43" i="40" s="1"/>
  <c r="I49" i="40" a="1"/>
  <c r="I49" i="40" s="1"/>
  <c r="I30" i="40" a="1"/>
  <c r="I30" i="40" s="1"/>
  <c r="J9" i="40" a="1"/>
  <c r="J9" i="40" s="1"/>
  <c r="J21" i="40" a="1"/>
  <c r="J21" i="40" s="1"/>
  <c r="J43" i="40" a="1"/>
  <c r="J43" i="40" s="1"/>
  <c r="J49" i="40" a="1"/>
  <c r="J49" i="40" s="1"/>
  <c r="J30" i="40" a="1"/>
  <c r="J30" i="40" s="1"/>
  <c r="K9" i="40" a="1"/>
  <c r="K9" i="40" s="1"/>
  <c r="K21" i="40" a="1"/>
  <c r="K21" i="40" s="1"/>
  <c r="K43" i="40" a="1"/>
  <c r="K43" i="40" s="1"/>
  <c r="K49" i="40" a="1"/>
  <c r="K49" i="40" s="1"/>
  <c r="K30" i="40" a="1"/>
  <c r="K30" i="40" s="1"/>
  <c r="L9" i="40" a="1"/>
  <c r="L9" i="40" s="1"/>
  <c r="L21" i="40" a="1"/>
  <c r="L21" i="40" s="1"/>
  <c r="L43" i="40" a="1"/>
  <c r="L43" i="40" s="1"/>
  <c r="L49" i="40" a="1"/>
  <c r="L49" i="40" s="1"/>
  <c r="L30" i="40" a="1"/>
  <c r="L30" i="40" s="1"/>
  <c r="M9" i="40" a="1"/>
  <c r="M9" i="40" s="1"/>
  <c r="M21" i="40" a="1"/>
  <c r="M21" i="40" s="1"/>
  <c r="M43" i="40" a="1"/>
  <c r="M43" i="40" s="1"/>
  <c r="M49" i="40" a="1"/>
  <c r="M49" i="40" s="1"/>
  <c r="M30" i="40" a="1"/>
  <c r="M30" i="40" s="1"/>
  <c r="N9" i="40" a="1"/>
  <c r="N9" i="40" s="1"/>
  <c r="N21" i="40" a="1"/>
  <c r="N21" i="40" s="1"/>
  <c r="N43" i="40" a="1"/>
  <c r="N43" i="40" s="1"/>
  <c r="N49" i="40" a="1"/>
  <c r="N49" i="40" s="1"/>
  <c r="N30" i="40" a="1"/>
  <c r="N30" i="40" s="1"/>
  <c r="O9" i="40" a="1"/>
  <c r="O9" i="40" s="1"/>
  <c r="O21" i="40" a="1"/>
  <c r="O21" i="40" s="1"/>
  <c r="O43" i="40" a="1"/>
  <c r="O43" i="40" s="1"/>
  <c r="O49" i="40" a="1"/>
  <c r="O49" i="40" s="1"/>
  <c r="O30" i="40" a="1"/>
  <c r="O30" i="40" s="1"/>
  <c r="P9" i="40" a="1"/>
  <c r="P9" i="40" s="1"/>
  <c r="P21" i="40" a="1"/>
  <c r="P21" i="40" s="1"/>
  <c r="P43" i="40" a="1"/>
  <c r="P43" i="40" s="1"/>
  <c r="P49" i="40" a="1"/>
  <c r="P49" i="40" s="1"/>
  <c r="P30" i="40" a="1"/>
  <c r="P30" i="40" s="1"/>
  <c r="R22" i="47" l="1"/>
  <c r="S68" i="47"/>
  <c r="R10" i="45"/>
  <c r="R10" i="44"/>
  <c r="R15" i="48"/>
  <c r="R9" i="44"/>
  <c r="Q68" i="47"/>
  <c r="S18" i="45"/>
  <c r="Q18" i="45"/>
  <c r="Q43" i="45"/>
  <c r="S43" i="45"/>
  <c r="Q20" i="48"/>
  <c r="S20" i="48"/>
  <c r="S47" i="41"/>
  <c r="Q47" i="41"/>
  <c r="S17" i="41"/>
  <c r="S25" i="41"/>
  <c r="Q25" i="41"/>
  <c r="S27" i="41"/>
  <c r="Q27" i="41"/>
  <c r="Q8" i="41"/>
  <c r="S8" i="41"/>
  <c r="Q14" i="41"/>
  <c r="S14" i="41"/>
  <c r="Q21" i="41"/>
  <c r="S21" i="41"/>
  <c r="Q17" i="41"/>
  <c r="S49" i="40"/>
  <c r="Q43" i="40"/>
  <c r="Q30" i="40"/>
  <c r="Q9" i="40"/>
  <c r="S9" i="40"/>
  <c r="S43" i="40"/>
  <c r="Q21" i="40"/>
  <c r="S21" i="40"/>
  <c r="Q49" i="40"/>
  <c r="S30" i="40"/>
  <c r="F12" i="45" a="1"/>
  <c r="F12" i="45" s="1"/>
  <c r="G12" i="45" a="1"/>
  <c r="G12" i="45" s="1"/>
  <c r="H12" i="45" a="1"/>
  <c r="H12" i="45" s="1"/>
  <c r="I12" i="45" a="1"/>
  <c r="I12" i="45" s="1"/>
  <c r="J12" i="45" a="1"/>
  <c r="J12" i="45" s="1"/>
  <c r="K12" i="45" a="1"/>
  <c r="K12" i="45" s="1"/>
  <c r="L12" i="45" a="1"/>
  <c r="L12" i="45" s="1"/>
  <c r="M12" i="45" a="1"/>
  <c r="M12" i="45" s="1"/>
  <c r="N12" i="45" a="1"/>
  <c r="N12" i="45" s="1"/>
  <c r="O12" i="45" a="1"/>
  <c r="O12" i="45" s="1"/>
  <c r="P12" i="45" a="1"/>
  <c r="P12" i="45" s="1"/>
  <c r="P107" i="42"/>
  <c r="P123" i="42"/>
  <c r="P155" i="42"/>
  <c r="P159" i="42"/>
  <c r="P171" i="42"/>
  <c r="P176" i="42"/>
  <c r="P191" i="42"/>
  <c r="P219" i="42"/>
  <c r="P224" i="42"/>
  <c r="BE3" i="65" a="1"/>
  <c r="BE3" i="65" s="1"/>
  <c r="AX3" i="65" a="1"/>
  <c r="AX3" i="65" s="1"/>
  <c r="H3" i="65" a="1"/>
  <c r="H3" i="65" s="1"/>
  <c r="A3" i="65" a="1"/>
  <c r="A3" i="65" s="1"/>
  <c r="BE3" i="64" a="1"/>
  <c r="BE3" i="64" s="1"/>
  <c r="AX3" i="64" a="1"/>
  <c r="AX3" i="64" s="1"/>
  <c r="H3" i="64" a="1"/>
  <c r="H3" i="64" s="1"/>
  <c r="A3" i="64" a="1"/>
  <c r="A3" i="64" s="1"/>
  <c r="BE3" i="63" a="1"/>
  <c r="BE3" i="63" s="1"/>
  <c r="AX3" i="63" a="1"/>
  <c r="AX3" i="63" s="1"/>
  <c r="H3" i="63" a="1"/>
  <c r="H3" i="63" s="1"/>
  <c r="A3" i="63" a="1"/>
  <c r="A3" i="63" s="1"/>
  <c r="P35" i="47" a="1"/>
  <c r="P35" i="47" s="1"/>
  <c r="O35" i="47" a="1"/>
  <c r="O35" i="47" s="1"/>
  <c r="N35" i="47" a="1"/>
  <c r="N35" i="47" s="1"/>
  <c r="M35" i="47" a="1"/>
  <c r="M35" i="47" s="1"/>
  <c r="L35" i="47" a="1"/>
  <c r="L35" i="47" s="1"/>
  <c r="K35" i="47" a="1"/>
  <c r="K35" i="47" s="1"/>
  <c r="J35" i="47" a="1"/>
  <c r="J35" i="47" s="1"/>
  <c r="I35" i="47" a="1"/>
  <c r="I35" i="47" s="1"/>
  <c r="H35" i="47" a="1"/>
  <c r="H35" i="47" s="1"/>
  <c r="G35" i="47" a="1"/>
  <c r="G35" i="47" s="1"/>
  <c r="F35" i="47" a="1"/>
  <c r="F35" i="47" s="1"/>
  <c r="P40" i="47" a="1"/>
  <c r="P40" i="47" s="1"/>
  <c r="O40" i="47" a="1"/>
  <c r="O40" i="47" s="1"/>
  <c r="N40" i="47" a="1"/>
  <c r="N40" i="47" s="1"/>
  <c r="M40" i="47" a="1"/>
  <c r="M40" i="47" s="1"/>
  <c r="L40" i="47" a="1"/>
  <c r="L40" i="47" s="1"/>
  <c r="K40" i="47" a="1"/>
  <c r="K40" i="47" s="1"/>
  <c r="J40" i="47" a="1"/>
  <c r="J40" i="47" s="1"/>
  <c r="I40" i="47" a="1"/>
  <c r="I40" i="47" s="1"/>
  <c r="H40" i="47" a="1"/>
  <c r="H40" i="47" s="1"/>
  <c r="G40" i="47" a="1"/>
  <c r="G40" i="47" s="1"/>
  <c r="F40" i="47" a="1"/>
  <c r="F40" i="47" s="1"/>
  <c r="P61" i="47" a="1"/>
  <c r="P61" i="47" s="1"/>
  <c r="O61" i="47" a="1"/>
  <c r="O61" i="47" s="1"/>
  <c r="N61" i="47" a="1"/>
  <c r="N61" i="47" s="1"/>
  <c r="M61" i="47" a="1"/>
  <c r="M61" i="47" s="1"/>
  <c r="L61" i="47" a="1"/>
  <c r="L61" i="47" s="1"/>
  <c r="K61" i="47" a="1"/>
  <c r="K61" i="47" s="1"/>
  <c r="J61" i="47" a="1"/>
  <c r="J61" i="47" s="1"/>
  <c r="I61" i="47" a="1"/>
  <c r="I61" i="47" s="1"/>
  <c r="H61" i="47" a="1"/>
  <c r="H61" i="47" s="1"/>
  <c r="G61" i="47" a="1"/>
  <c r="G61" i="47" s="1"/>
  <c r="F61" i="47" a="1"/>
  <c r="F61" i="47" s="1"/>
  <c r="P31" i="47" a="1"/>
  <c r="P31" i="47" s="1"/>
  <c r="O31" i="47" a="1"/>
  <c r="O31" i="47" s="1"/>
  <c r="N31" i="47" a="1"/>
  <c r="N31" i="47" s="1"/>
  <c r="M31" i="47" a="1"/>
  <c r="M31" i="47" s="1"/>
  <c r="L31" i="47" a="1"/>
  <c r="L31" i="47" s="1"/>
  <c r="K31" i="47" a="1"/>
  <c r="K31" i="47" s="1"/>
  <c r="J31" i="47" a="1"/>
  <c r="J31" i="47" s="1"/>
  <c r="I31" i="47" a="1"/>
  <c r="I31" i="47" s="1"/>
  <c r="H31" i="47" a="1"/>
  <c r="H31" i="47" s="1"/>
  <c r="G31" i="47" a="1"/>
  <c r="G31" i="47" s="1"/>
  <c r="F31" i="47" a="1"/>
  <c r="F31" i="47" s="1"/>
  <c r="P58" i="47" a="1"/>
  <c r="P58" i="47" s="1"/>
  <c r="O58" i="47" a="1"/>
  <c r="O58" i="47" s="1"/>
  <c r="N58" i="47" a="1"/>
  <c r="N58" i="47" s="1"/>
  <c r="M58" i="47" a="1"/>
  <c r="M58" i="47" s="1"/>
  <c r="L58" i="47" a="1"/>
  <c r="L58" i="47" s="1"/>
  <c r="K58" i="47" a="1"/>
  <c r="K58" i="47" s="1"/>
  <c r="J58" i="47" a="1"/>
  <c r="J58" i="47" s="1"/>
  <c r="I58" i="47" a="1"/>
  <c r="I58" i="47" s="1"/>
  <c r="H58" i="47" a="1"/>
  <c r="H58" i="47" s="1"/>
  <c r="G58" i="47" a="1"/>
  <c r="G58" i="47" s="1"/>
  <c r="F58" i="47" a="1"/>
  <c r="F58" i="47" s="1"/>
  <c r="P8" i="47" a="1"/>
  <c r="P8" i="47" s="1"/>
  <c r="O8" i="47" a="1"/>
  <c r="O8" i="47" s="1"/>
  <c r="N8" i="47" a="1"/>
  <c r="N8" i="47" s="1"/>
  <c r="M8" i="47" a="1"/>
  <c r="M8" i="47" s="1"/>
  <c r="L8" i="47" a="1"/>
  <c r="L8" i="47" s="1"/>
  <c r="K8" i="47" a="1"/>
  <c r="K8" i="47" s="1"/>
  <c r="J8" i="47" a="1"/>
  <c r="J8" i="47" s="1"/>
  <c r="I8" i="47" a="1"/>
  <c r="I8" i="47" s="1"/>
  <c r="H8" i="47" a="1"/>
  <c r="H8" i="47" s="1"/>
  <c r="G8" i="47" a="1"/>
  <c r="G8" i="47" s="1"/>
  <c r="F8" i="47" a="1"/>
  <c r="F8" i="47" s="1"/>
  <c r="P66" i="47" a="1"/>
  <c r="P66" i="47" s="1"/>
  <c r="O66" i="47" a="1"/>
  <c r="O66" i="47" s="1"/>
  <c r="N66" i="47" a="1"/>
  <c r="N66" i="47" s="1"/>
  <c r="M66" i="47" a="1"/>
  <c r="M66" i="47" s="1"/>
  <c r="L66" i="47" a="1"/>
  <c r="L66" i="47" s="1"/>
  <c r="K66" i="47" a="1"/>
  <c r="K66" i="47" s="1"/>
  <c r="J66" i="47" a="1"/>
  <c r="J66" i="47" s="1"/>
  <c r="I66" i="47" a="1"/>
  <c r="I66" i="47" s="1"/>
  <c r="H66" i="47" a="1"/>
  <c r="H66" i="47" s="1"/>
  <c r="G66" i="47" a="1"/>
  <c r="G66" i="47" s="1"/>
  <c r="F66" i="47" a="1"/>
  <c r="F66" i="47" s="1"/>
  <c r="P46" i="47" a="1"/>
  <c r="P46" i="47" s="1"/>
  <c r="O46" i="47" a="1"/>
  <c r="O46" i="47" s="1"/>
  <c r="N46" i="47" a="1"/>
  <c r="N46" i="47" s="1"/>
  <c r="M46" i="47" a="1"/>
  <c r="M46" i="47" s="1"/>
  <c r="L46" i="47" a="1"/>
  <c r="L46" i="47" s="1"/>
  <c r="K46" i="47" a="1"/>
  <c r="K46" i="47" s="1"/>
  <c r="J46" i="47" a="1"/>
  <c r="J46" i="47" s="1"/>
  <c r="I46" i="47" a="1"/>
  <c r="I46" i="47" s="1"/>
  <c r="H46" i="47" a="1"/>
  <c r="H46" i="47" s="1"/>
  <c r="G46" i="47" a="1"/>
  <c r="G46" i="47" s="1"/>
  <c r="F46" i="47" a="1"/>
  <c r="F46" i="47" s="1"/>
  <c r="P36" i="47" a="1"/>
  <c r="P36" i="47" s="1"/>
  <c r="O36" i="47" a="1"/>
  <c r="O36" i="47" s="1"/>
  <c r="N36" i="47" a="1"/>
  <c r="N36" i="47" s="1"/>
  <c r="M36" i="47" a="1"/>
  <c r="M36" i="47" s="1"/>
  <c r="L36" i="47" a="1"/>
  <c r="L36" i="47" s="1"/>
  <c r="K36" i="47" a="1"/>
  <c r="K36" i="47" s="1"/>
  <c r="J36" i="47" a="1"/>
  <c r="J36" i="47" s="1"/>
  <c r="I36" i="47" a="1"/>
  <c r="I36" i="47" s="1"/>
  <c r="H36" i="47" a="1"/>
  <c r="H36" i="47" s="1"/>
  <c r="G36" i="47" a="1"/>
  <c r="G36" i="47" s="1"/>
  <c r="F36" i="47" a="1"/>
  <c r="F36" i="47" s="1"/>
  <c r="P59" i="47" a="1"/>
  <c r="P59" i="47" s="1"/>
  <c r="O59" i="47" a="1"/>
  <c r="O59" i="47" s="1"/>
  <c r="N59" i="47" a="1"/>
  <c r="N59" i="47" s="1"/>
  <c r="M59" i="47" a="1"/>
  <c r="M59" i="47" s="1"/>
  <c r="L59" i="47" a="1"/>
  <c r="L59" i="47" s="1"/>
  <c r="K59" i="47" a="1"/>
  <c r="K59" i="47" s="1"/>
  <c r="J59" i="47" a="1"/>
  <c r="J59" i="47" s="1"/>
  <c r="I59" i="47" a="1"/>
  <c r="I59" i="47" s="1"/>
  <c r="H59" i="47" a="1"/>
  <c r="H59" i="47" s="1"/>
  <c r="G59" i="47" a="1"/>
  <c r="G59" i="47" s="1"/>
  <c r="F59" i="47" a="1"/>
  <c r="F59" i="47" s="1"/>
  <c r="P42" i="47" a="1"/>
  <c r="P42" i="47" s="1"/>
  <c r="O42" i="47" a="1"/>
  <c r="O42" i="47" s="1"/>
  <c r="N42" i="47" a="1"/>
  <c r="N42" i="47" s="1"/>
  <c r="M42" i="47" a="1"/>
  <c r="M42" i="47" s="1"/>
  <c r="L42" i="47" a="1"/>
  <c r="L42" i="47" s="1"/>
  <c r="K42" i="47" a="1"/>
  <c r="K42" i="47" s="1"/>
  <c r="J42" i="47" a="1"/>
  <c r="J42" i="47" s="1"/>
  <c r="I42" i="47" a="1"/>
  <c r="I42" i="47" s="1"/>
  <c r="H42" i="47" a="1"/>
  <c r="H42" i="47" s="1"/>
  <c r="G42" i="47" a="1"/>
  <c r="G42" i="47" s="1"/>
  <c r="F42" i="47" a="1"/>
  <c r="F42" i="47" s="1"/>
  <c r="P32" i="47" a="1"/>
  <c r="P32" i="47" s="1"/>
  <c r="O32" i="47" a="1"/>
  <c r="O32" i="47" s="1"/>
  <c r="N32" i="47" a="1"/>
  <c r="N32" i="47" s="1"/>
  <c r="M32" i="47" a="1"/>
  <c r="M32" i="47" s="1"/>
  <c r="L32" i="47" a="1"/>
  <c r="L32" i="47" s="1"/>
  <c r="K32" i="47" a="1"/>
  <c r="K32" i="47" s="1"/>
  <c r="J32" i="47" a="1"/>
  <c r="J32" i="47" s="1"/>
  <c r="I32" i="47" a="1"/>
  <c r="I32" i="47" s="1"/>
  <c r="H32" i="47" a="1"/>
  <c r="H32" i="47" s="1"/>
  <c r="G32" i="47" a="1"/>
  <c r="G32" i="47" s="1"/>
  <c r="F32" i="47" a="1"/>
  <c r="F32" i="47" s="1"/>
  <c r="P41" i="47" a="1"/>
  <c r="P41" i="47" s="1"/>
  <c r="O41" i="47" a="1"/>
  <c r="O41" i="47" s="1"/>
  <c r="N41" i="47" a="1"/>
  <c r="N41" i="47" s="1"/>
  <c r="M41" i="47" a="1"/>
  <c r="M41" i="47" s="1"/>
  <c r="L41" i="47" a="1"/>
  <c r="L41" i="47" s="1"/>
  <c r="K41" i="47" a="1"/>
  <c r="K41" i="47" s="1"/>
  <c r="J41" i="47" a="1"/>
  <c r="J41" i="47" s="1"/>
  <c r="I41" i="47" a="1"/>
  <c r="I41" i="47" s="1"/>
  <c r="H41" i="47" a="1"/>
  <c r="H41" i="47" s="1"/>
  <c r="G41" i="47" a="1"/>
  <c r="G41" i="47" s="1"/>
  <c r="F41" i="47" a="1"/>
  <c r="F41" i="47" s="1"/>
  <c r="P24" i="47" a="1"/>
  <c r="P24" i="47" s="1"/>
  <c r="O24" i="47" a="1"/>
  <c r="O24" i="47" s="1"/>
  <c r="N24" i="47" a="1"/>
  <c r="N24" i="47" s="1"/>
  <c r="M24" i="47" a="1"/>
  <c r="M24" i="47" s="1"/>
  <c r="L24" i="47" a="1"/>
  <c r="L24" i="47" s="1"/>
  <c r="K24" i="47" a="1"/>
  <c r="K24" i="47" s="1"/>
  <c r="J24" i="47" a="1"/>
  <c r="J24" i="47" s="1"/>
  <c r="I24" i="47" a="1"/>
  <c r="I24" i="47" s="1"/>
  <c r="H24" i="47" a="1"/>
  <c r="H24" i="47" s="1"/>
  <c r="G24" i="47" a="1"/>
  <c r="G24" i="47" s="1"/>
  <c r="F24" i="47" a="1"/>
  <c r="F24" i="47" s="1"/>
  <c r="P12" i="47" a="1"/>
  <c r="P12" i="47" s="1"/>
  <c r="O12" i="47" a="1"/>
  <c r="O12" i="47" s="1"/>
  <c r="N12" i="47" a="1"/>
  <c r="N12" i="47" s="1"/>
  <c r="M12" i="47" a="1"/>
  <c r="M12" i="47" s="1"/>
  <c r="L12" i="47" a="1"/>
  <c r="L12" i="47" s="1"/>
  <c r="K12" i="47" a="1"/>
  <c r="K12" i="47" s="1"/>
  <c r="J12" i="47" a="1"/>
  <c r="J12" i="47" s="1"/>
  <c r="I12" i="47" a="1"/>
  <c r="I12" i="47" s="1"/>
  <c r="H12" i="47" a="1"/>
  <c r="H12" i="47" s="1"/>
  <c r="G12" i="47" a="1"/>
  <c r="G12" i="47" s="1"/>
  <c r="F12" i="47" a="1"/>
  <c r="F12" i="47" s="1"/>
  <c r="P13" i="47" a="1"/>
  <c r="P13" i="47" s="1"/>
  <c r="O13" i="47" a="1"/>
  <c r="O13" i="47" s="1"/>
  <c r="N13" i="47" a="1"/>
  <c r="N13" i="47" s="1"/>
  <c r="M13" i="47" a="1"/>
  <c r="M13" i="47" s="1"/>
  <c r="L13" i="47" a="1"/>
  <c r="L13" i="47" s="1"/>
  <c r="K13" i="47" a="1"/>
  <c r="K13" i="47" s="1"/>
  <c r="J13" i="47" a="1"/>
  <c r="J13" i="47" s="1"/>
  <c r="I13" i="47" a="1"/>
  <c r="I13" i="47" s="1"/>
  <c r="H13" i="47" a="1"/>
  <c r="H13" i="47" s="1"/>
  <c r="G13" i="47" a="1"/>
  <c r="G13" i="47" s="1"/>
  <c r="F13" i="47" a="1"/>
  <c r="F13" i="47" s="1"/>
  <c r="P6" i="47" a="1"/>
  <c r="P6" i="47" s="1"/>
  <c r="O6" i="47" a="1"/>
  <c r="O6" i="47" s="1"/>
  <c r="N6" i="47" a="1"/>
  <c r="N6" i="47" s="1"/>
  <c r="M6" i="47" a="1"/>
  <c r="M6" i="47" s="1"/>
  <c r="L6" i="47" a="1"/>
  <c r="L6" i="47" s="1"/>
  <c r="K6" i="47" a="1"/>
  <c r="K6" i="47" s="1"/>
  <c r="J6" i="47" a="1"/>
  <c r="J6" i="47" s="1"/>
  <c r="I6" i="47" a="1"/>
  <c r="I6" i="47" s="1"/>
  <c r="H6" i="47" a="1"/>
  <c r="H6" i="47" s="1"/>
  <c r="G6" i="47" a="1"/>
  <c r="G6" i="47" s="1"/>
  <c r="F6" i="47" a="1"/>
  <c r="F6" i="47" s="1"/>
  <c r="P50" i="47" a="1"/>
  <c r="P50" i="47" s="1"/>
  <c r="O50" i="47" a="1"/>
  <c r="O50" i="47" s="1"/>
  <c r="N50" i="47" a="1"/>
  <c r="N50" i="47" s="1"/>
  <c r="M50" i="47" a="1"/>
  <c r="M50" i="47" s="1"/>
  <c r="L50" i="47" a="1"/>
  <c r="L50" i="47" s="1"/>
  <c r="K50" i="47" a="1"/>
  <c r="K50" i="47" s="1"/>
  <c r="J50" i="47" a="1"/>
  <c r="J50" i="47" s="1"/>
  <c r="I50" i="47" a="1"/>
  <c r="I50" i="47" s="1"/>
  <c r="H50" i="47" a="1"/>
  <c r="H50" i="47" s="1"/>
  <c r="G50" i="47" a="1"/>
  <c r="G50" i="47" s="1"/>
  <c r="F50" i="47" a="1"/>
  <c r="F50" i="47" s="1"/>
  <c r="P54" i="47" a="1"/>
  <c r="P54" i="47" s="1"/>
  <c r="O54" i="47" a="1"/>
  <c r="O54" i="47" s="1"/>
  <c r="N54" i="47" a="1"/>
  <c r="N54" i="47" s="1"/>
  <c r="M54" i="47" a="1"/>
  <c r="M54" i="47" s="1"/>
  <c r="L54" i="47" a="1"/>
  <c r="L54" i="47" s="1"/>
  <c r="K54" i="47" a="1"/>
  <c r="K54" i="47" s="1"/>
  <c r="J54" i="47" a="1"/>
  <c r="J54" i="47" s="1"/>
  <c r="I54" i="47" a="1"/>
  <c r="I54" i="47" s="1"/>
  <c r="H54" i="47" a="1"/>
  <c r="H54" i="47" s="1"/>
  <c r="G54" i="47" a="1"/>
  <c r="G54" i="47" s="1"/>
  <c r="F54" i="47" a="1"/>
  <c r="F54" i="47" s="1"/>
  <c r="P11" i="47" a="1"/>
  <c r="P11" i="47" s="1"/>
  <c r="O11" i="47" a="1"/>
  <c r="O11" i="47" s="1"/>
  <c r="N11" i="47" a="1"/>
  <c r="N11" i="47" s="1"/>
  <c r="M11" i="47" a="1"/>
  <c r="M11" i="47" s="1"/>
  <c r="L11" i="47" a="1"/>
  <c r="L11" i="47" s="1"/>
  <c r="K11" i="47" a="1"/>
  <c r="K11" i="47" s="1"/>
  <c r="J11" i="47" a="1"/>
  <c r="J11" i="47" s="1"/>
  <c r="I11" i="47" a="1"/>
  <c r="I11" i="47" s="1"/>
  <c r="H11" i="47" a="1"/>
  <c r="H11" i="47" s="1"/>
  <c r="G11" i="47" a="1"/>
  <c r="G11" i="47" s="1"/>
  <c r="F11" i="47" a="1"/>
  <c r="F11" i="47" s="1"/>
  <c r="P65" i="47" a="1"/>
  <c r="P65" i="47" s="1"/>
  <c r="O65" i="47" a="1"/>
  <c r="O65" i="47" s="1"/>
  <c r="N65" i="47" a="1"/>
  <c r="N65" i="47" s="1"/>
  <c r="M65" i="47" a="1"/>
  <c r="M65" i="47" s="1"/>
  <c r="L65" i="47" a="1"/>
  <c r="L65" i="47" s="1"/>
  <c r="K65" i="47" a="1"/>
  <c r="K65" i="47" s="1"/>
  <c r="J65" i="47" a="1"/>
  <c r="J65" i="47" s="1"/>
  <c r="I65" i="47" a="1"/>
  <c r="I65" i="47" s="1"/>
  <c r="H65" i="47" a="1"/>
  <c r="H65" i="47" s="1"/>
  <c r="G65" i="47" a="1"/>
  <c r="G65" i="47" s="1"/>
  <c r="F65" i="47" a="1"/>
  <c r="F65" i="47" s="1"/>
  <c r="P53" i="47" a="1"/>
  <c r="P53" i="47" s="1"/>
  <c r="O53" i="47" a="1"/>
  <c r="O53" i="47" s="1"/>
  <c r="N53" i="47" a="1"/>
  <c r="N53" i="47" s="1"/>
  <c r="M53" i="47" a="1"/>
  <c r="M53" i="47" s="1"/>
  <c r="L53" i="47" a="1"/>
  <c r="L53" i="47" s="1"/>
  <c r="K53" i="47" a="1"/>
  <c r="K53" i="47" s="1"/>
  <c r="J53" i="47" a="1"/>
  <c r="J53" i="47" s="1"/>
  <c r="I53" i="47" a="1"/>
  <c r="I53" i="47" s="1"/>
  <c r="H53" i="47" a="1"/>
  <c r="H53" i="47" s="1"/>
  <c r="G53" i="47" a="1"/>
  <c r="G53" i="47" s="1"/>
  <c r="F53" i="47" a="1"/>
  <c r="F53" i="47" s="1"/>
  <c r="P38" i="47" a="1"/>
  <c r="P38" i="47" s="1"/>
  <c r="O38" i="47" a="1"/>
  <c r="O38" i="47" s="1"/>
  <c r="N38" i="47" a="1"/>
  <c r="N38" i="47" s="1"/>
  <c r="M38" i="47" a="1"/>
  <c r="M38" i="47" s="1"/>
  <c r="L38" i="47" a="1"/>
  <c r="L38" i="47" s="1"/>
  <c r="K38" i="47" a="1"/>
  <c r="K38" i="47" s="1"/>
  <c r="J38" i="47" a="1"/>
  <c r="J38" i="47" s="1"/>
  <c r="I38" i="47" a="1"/>
  <c r="I38" i="47" s="1"/>
  <c r="H38" i="47" a="1"/>
  <c r="H38" i="47" s="1"/>
  <c r="G38" i="47" a="1"/>
  <c r="G38" i="47" s="1"/>
  <c r="F38" i="47" a="1"/>
  <c r="F38" i="47" s="1"/>
  <c r="P10" i="47" a="1"/>
  <c r="P10" i="47" s="1"/>
  <c r="O10" i="47" a="1"/>
  <c r="O10" i="47" s="1"/>
  <c r="N10" i="47" a="1"/>
  <c r="N10" i="47" s="1"/>
  <c r="M10" i="47" a="1"/>
  <c r="M10" i="47" s="1"/>
  <c r="L10" i="47" a="1"/>
  <c r="L10" i="47" s="1"/>
  <c r="K10" i="47" a="1"/>
  <c r="K10" i="47" s="1"/>
  <c r="J10" i="47" a="1"/>
  <c r="J10" i="47" s="1"/>
  <c r="I10" i="47" a="1"/>
  <c r="I10" i="47" s="1"/>
  <c r="H10" i="47" a="1"/>
  <c r="H10" i="47" s="1"/>
  <c r="G10" i="47" a="1"/>
  <c r="G10" i="47" s="1"/>
  <c r="F10" i="47" a="1"/>
  <c r="F10" i="47" s="1"/>
  <c r="P45" i="47" a="1"/>
  <c r="P45" i="47" s="1"/>
  <c r="O45" i="47" a="1"/>
  <c r="O45" i="47" s="1"/>
  <c r="N45" i="47" a="1"/>
  <c r="N45" i="47" s="1"/>
  <c r="M45" i="47" a="1"/>
  <c r="M45" i="47" s="1"/>
  <c r="L45" i="47" a="1"/>
  <c r="L45" i="47" s="1"/>
  <c r="K45" i="47" a="1"/>
  <c r="K45" i="47" s="1"/>
  <c r="J45" i="47" a="1"/>
  <c r="J45" i="47" s="1"/>
  <c r="I45" i="47" a="1"/>
  <c r="I45" i="47" s="1"/>
  <c r="H45" i="47" a="1"/>
  <c r="H45" i="47" s="1"/>
  <c r="G45" i="47" a="1"/>
  <c r="G45" i="47" s="1"/>
  <c r="F45" i="47" a="1"/>
  <c r="F45" i="47" s="1"/>
  <c r="P11" i="43" a="1"/>
  <c r="P11" i="43" s="1"/>
  <c r="O11" i="43" a="1"/>
  <c r="O11" i="43" s="1"/>
  <c r="N11" i="43" a="1"/>
  <c r="N11" i="43" s="1"/>
  <c r="M11" i="43" a="1"/>
  <c r="M11" i="43" s="1"/>
  <c r="L11" i="43" a="1"/>
  <c r="L11" i="43" s="1"/>
  <c r="K11" i="43" a="1"/>
  <c r="K11" i="43" s="1"/>
  <c r="J11" i="43" a="1"/>
  <c r="J11" i="43" s="1"/>
  <c r="I11" i="43" a="1"/>
  <c r="I11" i="43" s="1"/>
  <c r="H11" i="43" a="1"/>
  <c r="H11" i="43" s="1"/>
  <c r="G11" i="43" a="1"/>
  <c r="G11" i="43" s="1"/>
  <c r="F11" i="43" a="1"/>
  <c r="F11" i="43" s="1"/>
  <c r="P21" i="44" a="1"/>
  <c r="P21" i="44" s="1"/>
  <c r="O21" i="44" a="1"/>
  <c r="O21" i="44" s="1"/>
  <c r="N21" i="44" a="1"/>
  <c r="N21" i="44" s="1"/>
  <c r="M21" i="44" a="1"/>
  <c r="M21" i="44" s="1"/>
  <c r="L21" i="44" a="1"/>
  <c r="L21" i="44" s="1"/>
  <c r="K21" i="44" a="1"/>
  <c r="K21" i="44" s="1"/>
  <c r="J21" i="44" a="1"/>
  <c r="J21" i="44" s="1"/>
  <c r="I21" i="44" a="1"/>
  <c r="I21" i="44" s="1"/>
  <c r="H21" i="44" a="1"/>
  <c r="H21" i="44" s="1"/>
  <c r="G21" i="44" a="1"/>
  <c r="G21" i="44" s="1"/>
  <c r="F21" i="44" a="1"/>
  <c r="F21" i="44" s="1"/>
  <c r="P5" i="44" a="1"/>
  <c r="P5" i="44" s="1"/>
  <c r="O5" i="44" a="1"/>
  <c r="O5" i="44" s="1"/>
  <c r="N5" i="44" a="1"/>
  <c r="N5" i="44" s="1"/>
  <c r="M5" i="44" a="1"/>
  <c r="M5" i="44" s="1"/>
  <c r="L5" i="44" a="1"/>
  <c r="L5" i="44" s="1"/>
  <c r="K5" i="44" a="1"/>
  <c r="K5" i="44" s="1"/>
  <c r="J5" i="44" a="1"/>
  <c r="J5" i="44" s="1"/>
  <c r="I5" i="44" a="1"/>
  <c r="I5" i="44" s="1"/>
  <c r="H5" i="44" a="1"/>
  <c r="H5" i="44" s="1"/>
  <c r="G5" i="44" a="1"/>
  <c r="G5" i="44" s="1"/>
  <c r="F5" i="44" a="1"/>
  <c r="F5" i="44" s="1"/>
  <c r="P22" i="44" a="1"/>
  <c r="P22" i="44" s="1"/>
  <c r="O22" i="44" a="1"/>
  <c r="O22" i="44" s="1"/>
  <c r="N22" i="44" a="1"/>
  <c r="N22" i="44" s="1"/>
  <c r="M22" i="44" a="1"/>
  <c r="M22" i="44" s="1"/>
  <c r="L22" i="44" a="1"/>
  <c r="L22" i="44" s="1"/>
  <c r="K22" i="44" a="1"/>
  <c r="K22" i="44" s="1"/>
  <c r="J22" i="44" a="1"/>
  <c r="J22" i="44" s="1"/>
  <c r="I22" i="44" a="1"/>
  <c r="I22" i="44" s="1"/>
  <c r="H22" i="44" a="1"/>
  <c r="H22" i="44" s="1"/>
  <c r="G22" i="44" a="1"/>
  <c r="G22" i="44" s="1"/>
  <c r="F22" i="44" a="1"/>
  <c r="F22" i="44" s="1"/>
  <c r="P11" i="44" a="1"/>
  <c r="P11" i="44" s="1"/>
  <c r="O11" i="44" a="1"/>
  <c r="O11" i="44" s="1"/>
  <c r="N11" i="44" a="1"/>
  <c r="N11" i="44" s="1"/>
  <c r="M11" i="44" a="1"/>
  <c r="M11" i="44" s="1"/>
  <c r="L11" i="44" a="1"/>
  <c r="L11" i="44" s="1"/>
  <c r="K11" i="44" a="1"/>
  <c r="K11" i="44" s="1"/>
  <c r="J11" i="44" a="1"/>
  <c r="J11" i="44" s="1"/>
  <c r="I11" i="44" a="1"/>
  <c r="I11" i="44" s="1"/>
  <c r="H11" i="44" a="1"/>
  <c r="H11" i="44" s="1"/>
  <c r="G11" i="44" a="1"/>
  <c r="G11" i="44" s="1"/>
  <c r="F11" i="44" a="1"/>
  <c r="F11" i="44" s="1"/>
  <c r="P19" i="44" a="1"/>
  <c r="P19" i="44" s="1"/>
  <c r="O19" i="44" a="1"/>
  <c r="O19" i="44" s="1"/>
  <c r="N19" i="44" a="1"/>
  <c r="N19" i="44" s="1"/>
  <c r="M19" i="44" a="1"/>
  <c r="M19" i="44" s="1"/>
  <c r="L19" i="44" a="1"/>
  <c r="L19" i="44" s="1"/>
  <c r="K19" i="44" a="1"/>
  <c r="K19" i="44" s="1"/>
  <c r="J19" i="44" a="1"/>
  <c r="J19" i="44" s="1"/>
  <c r="I19" i="44" a="1"/>
  <c r="I19" i="44" s="1"/>
  <c r="H19" i="44" a="1"/>
  <c r="H19" i="44" s="1"/>
  <c r="G19" i="44" a="1"/>
  <c r="G19" i="44" s="1"/>
  <c r="F19" i="44" a="1"/>
  <c r="F19" i="44" s="1"/>
  <c r="P6" i="44" a="1"/>
  <c r="P6" i="44" s="1"/>
  <c r="O6" i="44" a="1"/>
  <c r="O6" i="44" s="1"/>
  <c r="N6" i="44" a="1"/>
  <c r="N6" i="44" s="1"/>
  <c r="M6" i="44" a="1"/>
  <c r="M6" i="44" s="1"/>
  <c r="L6" i="44" a="1"/>
  <c r="L6" i="44" s="1"/>
  <c r="K6" i="44" a="1"/>
  <c r="K6" i="44" s="1"/>
  <c r="J6" i="44" a="1"/>
  <c r="J6" i="44" s="1"/>
  <c r="I6" i="44" a="1"/>
  <c r="I6" i="44" s="1"/>
  <c r="H6" i="44" a="1"/>
  <c r="H6" i="44" s="1"/>
  <c r="G6" i="44" a="1"/>
  <c r="G6" i="44" s="1"/>
  <c r="F6" i="44" a="1"/>
  <c r="F6" i="44" s="1"/>
  <c r="Q250" i="42"/>
  <c r="O250" i="42"/>
  <c r="Q249" i="42"/>
  <c r="O249" i="42"/>
  <c r="Q248" i="42"/>
  <c r="O248" i="42"/>
  <c r="Q247" i="42"/>
  <c r="O247" i="42"/>
  <c r="Q246" i="42"/>
  <c r="P246" i="42"/>
  <c r="O246" i="42"/>
  <c r="Q245" i="42"/>
  <c r="O245" i="42"/>
  <c r="Q244" i="42"/>
  <c r="P244" i="42"/>
  <c r="O244" i="42"/>
  <c r="Q243" i="42"/>
  <c r="O243" i="42"/>
  <c r="Q242" i="42"/>
  <c r="O242" i="42"/>
  <c r="Q241" i="42"/>
  <c r="O241" i="42"/>
  <c r="Q240" i="42"/>
  <c r="O240" i="42"/>
  <c r="Q239" i="42"/>
  <c r="O239" i="42"/>
  <c r="Q238" i="42"/>
  <c r="O238" i="42"/>
  <c r="Q237" i="42"/>
  <c r="O237" i="42"/>
  <c r="Q236" i="42"/>
  <c r="P236" i="42"/>
  <c r="O236" i="42"/>
  <c r="Q235" i="42"/>
  <c r="O235" i="42"/>
  <c r="Q234" i="42"/>
  <c r="O234" i="42"/>
  <c r="Q233" i="42"/>
  <c r="P233" i="42"/>
  <c r="O233" i="42"/>
  <c r="Q232" i="42"/>
  <c r="O232" i="42"/>
  <c r="Q231" i="42"/>
  <c r="O231" i="42"/>
  <c r="Q230" i="42"/>
  <c r="O230" i="42"/>
  <c r="Q229" i="42"/>
  <c r="O229" i="42"/>
  <c r="Q228" i="42"/>
  <c r="P228" i="42"/>
  <c r="O228" i="42"/>
  <c r="Q227" i="42"/>
  <c r="O227" i="42"/>
  <c r="Q226" i="42"/>
  <c r="O226" i="42"/>
  <c r="Q225" i="42"/>
  <c r="P225" i="42"/>
  <c r="O225" i="42"/>
  <c r="Q224" i="42"/>
  <c r="O224" i="42"/>
  <c r="Q223" i="42"/>
  <c r="P223" i="42"/>
  <c r="O223" i="42"/>
  <c r="Q222" i="42"/>
  <c r="P222" i="42"/>
  <c r="O222" i="42"/>
  <c r="Q221" i="42"/>
  <c r="O221" i="42"/>
  <c r="Q220" i="42"/>
  <c r="O220" i="42"/>
  <c r="Q219" i="42"/>
  <c r="O219" i="42"/>
  <c r="Q218" i="42"/>
  <c r="O218" i="42"/>
  <c r="Q217" i="42"/>
  <c r="P217" i="42"/>
  <c r="O217" i="42"/>
  <c r="Q216" i="42"/>
  <c r="O216" i="42"/>
  <c r="Q215" i="42"/>
  <c r="O215" i="42"/>
  <c r="Q214" i="42"/>
  <c r="O214" i="42"/>
  <c r="Q213" i="42"/>
  <c r="P213" i="42"/>
  <c r="O213" i="42"/>
  <c r="Q212" i="42"/>
  <c r="P212" i="42"/>
  <c r="O212" i="42"/>
  <c r="Q211" i="42"/>
  <c r="O211" i="42"/>
  <c r="Q210" i="42"/>
  <c r="O210" i="42"/>
  <c r="Q209" i="42"/>
  <c r="O209" i="42"/>
  <c r="Q208" i="42"/>
  <c r="O208" i="42"/>
  <c r="Q207" i="42"/>
  <c r="O207" i="42"/>
  <c r="Q206" i="42"/>
  <c r="O206" i="42"/>
  <c r="Q205" i="42"/>
  <c r="O205" i="42"/>
  <c r="Q204" i="42"/>
  <c r="P204" i="42"/>
  <c r="O204" i="42"/>
  <c r="Q203" i="42"/>
  <c r="O203" i="42"/>
  <c r="Q202" i="42"/>
  <c r="O202" i="42"/>
  <c r="Q201" i="42"/>
  <c r="P201" i="42"/>
  <c r="O201" i="42"/>
  <c r="Q200" i="42"/>
  <c r="P200" i="42"/>
  <c r="O200" i="42"/>
  <c r="Q199" i="42"/>
  <c r="O199" i="42"/>
  <c r="Q198" i="42"/>
  <c r="P198" i="42"/>
  <c r="O198" i="42"/>
  <c r="Q197" i="42"/>
  <c r="O197" i="42"/>
  <c r="Q196" i="42"/>
  <c r="O196" i="42"/>
  <c r="Q195" i="42"/>
  <c r="P195" i="42"/>
  <c r="O195" i="42"/>
  <c r="Q194" i="42"/>
  <c r="O194" i="42"/>
  <c r="Q193" i="42"/>
  <c r="O193" i="42"/>
  <c r="Q192" i="42"/>
  <c r="O192" i="42"/>
  <c r="Q191" i="42"/>
  <c r="O191" i="42"/>
  <c r="Q190" i="42"/>
  <c r="O190" i="42"/>
  <c r="Q189" i="42"/>
  <c r="O189" i="42"/>
  <c r="Q188" i="42"/>
  <c r="P188" i="42"/>
  <c r="O188" i="42"/>
  <c r="Q187" i="42"/>
  <c r="O187" i="42"/>
  <c r="Q186" i="42"/>
  <c r="P186" i="42"/>
  <c r="O186" i="42"/>
  <c r="Q185" i="42"/>
  <c r="P185" i="42"/>
  <c r="O185" i="42"/>
  <c r="Q184" i="42"/>
  <c r="O184" i="42"/>
  <c r="Q183" i="42"/>
  <c r="O183" i="42"/>
  <c r="Q182" i="42"/>
  <c r="O182" i="42"/>
  <c r="Q181" i="42"/>
  <c r="O181" i="42"/>
  <c r="Q180" i="42"/>
  <c r="P180" i="42"/>
  <c r="O180" i="42"/>
  <c r="Q179" i="42"/>
  <c r="P179" i="42"/>
  <c r="O179" i="42"/>
  <c r="Q178" i="42"/>
  <c r="O178" i="42"/>
  <c r="Q177" i="42"/>
  <c r="P177" i="42"/>
  <c r="O177" i="42"/>
  <c r="Q176" i="42"/>
  <c r="O176" i="42"/>
  <c r="Q175" i="42"/>
  <c r="O175" i="42"/>
  <c r="Q174" i="42"/>
  <c r="P174" i="42"/>
  <c r="O174" i="42"/>
  <c r="Q173" i="42"/>
  <c r="O173" i="42"/>
  <c r="Q172" i="42"/>
  <c r="O172" i="42"/>
  <c r="Q171" i="42"/>
  <c r="O171" i="42"/>
  <c r="Q170" i="42"/>
  <c r="O170" i="42"/>
  <c r="Q169" i="42"/>
  <c r="P169" i="42"/>
  <c r="O169" i="42"/>
  <c r="Q168" i="42"/>
  <c r="O168" i="42"/>
  <c r="Q167" i="42"/>
  <c r="O167" i="42"/>
  <c r="Q166" i="42"/>
  <c r="O166" i="42"/>
  <c r="Q165" i="42"/>
  <c r="P165" i="42"/>
  <c r="O165" i="42"/>
  <c r="Q164" i="42"/>
  <c r="P164" i="42"/>
  <c r="O164" i="42"/>
  <c r="Q163" i="42"/>
  <c r="O163" i="42"/>
  <c r="Q162" i="42"/>
  <c r="O162" i="42"/>
  <c r="Q161" i="42"/>
  <c r="P161" i="42"/>
  <c r="O161" i="42"/>
  <c r="Q160" i="42"/>
  <c r="O160" i="42"/>
  <c r="Q159" i="42"/>
  <c r="O159" i="42"/>
  <c r="Q158" i="42"/>
  <c r="O158" i="42"/>
  <c r="Q157" i="42"/>
  <c r="O157" i="42"/>
  <c r="Q156" i="42"/>
  <c r="P156" i="42"/>
  <c r="O156" i="42"/>
  <c r="Q155" i="42"/>
  <c r="O155" i="42"/>
  <c r="Q154" i="42"/>
  <c r="O154" i="42"/>
  <c r="Q153" i="42"/>
  <c r="P153" i="42"/>
  <c r="O153" i="42"/>
  <c r="Q152" i="42"/>
  <c r="P152" i="42"/>
  <c r="O152" i="42"/>
  <c r="Q151" i="42"/>
  <c r="O151" i="42"/>
  <c r="Q150" i="42"/>
  <c r="P150" i="42"/>
  <c r="O150" i="42"/>
  <c r="Q149" i="42"/>
  <c r="P149" i="42"/>
  <c r="O149" i="42"/>
  <c r="Q148" i="42"/>
  <c r="O148" i="42"/>
  <c r="Q147" i="42"/>
  <c r="P147" i="42"/>
  <c r="O147" i="42"/>
  <c r="Q146" i="42"/>
  <c r="O146" i="42"/>
  <c r="Q145" i="42"/>
  <c r="O145" i="42"/>
  <c r="Q144" i="42"/>
  <c r="O144" i="42"/>
  <c r="Q143" i="42"/>
  <c r="O143" i="42"/>
  <c r="Q142" i="42"/>
  <c r="O142" i="42"/>
  <c r="Q141" i="42"/>
  <c r="O141" i="42"/>
  <c r="Q140" i="42"/>
  <c r="P140" i="42"/>
  <c r="O140" i="42"/>
  <c r="Q139" i="42"/>
  <c r="O139" i="42"/>
  <c r="Q138" i="42"/>
  <c r="P138" i="42"/>
  <c r="O138" i="42"/>
  <c r="Q137" i="42"/>
  <c r="P137" i="42"/>
  <c r="O137" i="42"/>
  <c r="Q136" i="42"/>
  <c r="P136" i="42"/>
  <c r="O136" i="42"/>
  <c r="Q135" i="42"/>
  <c r="O135" i="42"/>
  <c r="Q134" i="42"/>
  <c r="O134" i="42"/>
  <c r="Q133" i="42"/>
  <c r="O133" i="42"/>
  <c r="Q132" i="42"/>
  <c r="P132" i="42"/>
  <c r="O132" i="42"/>
  <c r="Q131" i="42"/>
  <c r="O131" i="42"/>
  <c r="Q130" i="42"/>
  <c r="O130" i="42"/>
  <c r="Q129" i="42"/>
  <c r="P129" i="42"/>
  <c r="O129" i="42"/>
  <c r="Q128" i="42"/>
  <c r="O128" i="42"/>
  <c r="Q127" i="42"/>
  <c r="O127" i="42"/>
  <c r="Q126" i="42"/>
  <c r="P126" i="42"/>
  <c r="O126" i="42"/>
  <c r="Q125" i="42"/>
  <c r="O125" i="42"/>
  <c r="Q124" i="42"/>
  <c r="P124" i="42"/>
  <c r="O124" i="42"/>
  <c r="Q123" i="42"/>
  <c r="O123" i="42"/>
  <c r="Q122" i="42"/>
  <c r="O122" i="42"/>
  <c r="Q121" i="42"/>
  <c r="P121" i="42"/>
  <c r="O121" i="42"/>
  <c r="Q120" i="42"/>
  <c r="O120" i="42"/>
  <c r="Q119" i="42"/>
  <c r="O119" i="42"/>
  <c r="Q118" i="42"/>
  <c r="O118" i="42"/>
  <c r="Q117" i="42"/>
  <c r="P117" i="42"/>
  <c r="O117" i="42"/>
  <c r="Q116" i="42"/>
  <c r="P116" i="42"/>
  <c r="O116" i="42"/>
  <c r="Q115" i="42"/>
  <c r="O115" i="42"/>
  <c r="Q114" i="42"/>
  <c r="O114" i="42"/>
  <c r="Q113" i="42"/>
  <c r="O113" i="42"/>
  <c r="Q112" i="42"/>
  <c r="O112" i="42"/>
  <c r="Q111" i="42"/>
  <c r="O111" i="42"/>
  <c r="Q110" i="42"/>
  <c r="O110" i="42"/>
  <c r="Q109" i="42"/>
  <c r="O109" i="42"/>
  <c r="Q108" i="42"/>
  <c r="O108" i="42"/>
  <c r="Q107" i="42"/>
  <c r="O107" i="42"/>
  <c r="Q106" i="42"/>
  <c r="O106" i="42"/>
  <c r="Q105" i="42"/>
  <c r="O105" i="42"/>
  <c r="Q104" i="42"/>
  <c r="P104" i="42"/>
  <c r="O104" i="42"/>
  <c r="Q103" i="42"/>
  <c r="O103" i="42"/>
  <c r="Q102" i="42"/>
  <c r="P102" i="42"/>
  <c r="O102" i="42"/>
  <c r="Q101" i="42"/>
  <c r="O101" i="42"/>
  <c r="Q100" i="42"/>
  <c r="P100" i="42"/>
  <c r="O100" i="42"/>
  <c r="Q99" i="42"/>
  <c r="P99" i="42"/>
  <c r="O99" i="42"/>
  <c r="Q98" i="42"/>
  <c r="O98" i="42"/>
  <c r="Q97" i="42"/>
  <c r="O97" i="42"/>
  <c r="Q96" i="42"/>
  <c r="O96" i="42"/>
  <c r="Q95" i="42"/>
  <c r="O95" i="42"/>
  <c r="Q94" i="42"/>
  <c r="O94" i="42"/>
  <c r="Q93" i="42"/>
  <c r="O93" i="42"/>
  <c r="Q92" i="42"/>
  <c r="P92" i="42"/>
  <c r="O92" i="42"/>
  <c r="Q91" i="42"/>
  <c r="O91" i="42"/>
  <c r="Q90" i="42"/>
  <c r="O90" i="42"/>
  <c r="Q89" i="42"/>
  <c r="O89" i="42"/>
  <c r="Q88" i="42"/>
  <c r="O88" i="42"/>
  <c r="Q87" i="42"/>
  <c r="O87" i="42"/>
  <c r="Q86" i="42"/>
  <c r="O86" i="42"/>
  <c r="Q85" i="42"/>
  <c r="O85" i="42"/>
  <c r="Q84" i="42"/>
  <c r="P84" i="42"/>
  <c r="O84" i="42"/>
  <c r="Q83" i="42"/>
  <c r="O83" i="42"/>
  <c r="Q82" i="42"/>
  <c r="O82" i="42"/>
  <c r="Q81" i="42"/>
  <c r="O81" i="42"/>
  <c r="Q80" i="42"/>
  <c r="O80" i="42"/>
  <c r="Q79" i="42"/>
  <c r="O79" i="42"/>
  <c r="Q78" i="42"/>
  <c r="O78" i="42"/>
  <c r="Q77" i="42"/>
  <c r="O77" i="42"/>
  <c r="Q76" i="42"/>
  <c r="O76" i="42"/>
  <c r="Q75" i="42"/>
  <c r="O75" i="42"/>
  <c r="Q74" i="42"/>
  <c r="O74" i="42"/>
  <c r="Q73" i="42"/>
  <c r="P73" i="42"/>
  <c r="O73" i="42"/>
  <c r="Q72" i="42"/>
  <c r="O72" i="42"/>
  <c r="Q71" i="42"/>
  <c r="O71" i="42"/>
  <c r="Q70" i="42"/>
  <c r="O70" i="42"/>
  <c r="Q69" i="42"/>
  <c r="O69" i="42"/>
  <c r="Q68" i="42"/>
  <c r="O68" i="42"/>
  <c r="Q67" i="42"/>
  <c r="O67" i="42"/>
  <c r="Q66" i="42"/>
  <c r="O66" i="42"/>
  <c r="Q65" i="42"/>
  <c r="O65" i="42"/>
  <c r="Q64" i="42"/>
  <c r="O64" i="42"/>
  <c r="Q63" i="42"/>
  <c r="O63" i="42"/>
  <c r="Q62" i="42"/>
  <c r="O62" i="42"/>
  <c r="Q61" i="42"/>
  <c r="O61" i="42"/>
  <c r="Q60" i="42"/>
  <c r="O60" i="42"/>
  <c r="Q59" i="42"/>
  <c r="O59" i="42"/>
  <c r="Q58" i="42"/>
  <c r="O58" i="42"/>
  <c r="Q57" i="42"/>
  <c r="O57" i="42"/>
  <c r="Q56" i="42"/>
  <c r="O56" i="42"/>
  <c r="Q55" i="42"/>
  <c r="O55" i="42"/>
  <c r="Q54" i="42"/>
  <c r="O54" i="42"/>
  <c r="Q53" i="42"/>
  <c r="O53" i="42"/>
  <c r="Q52" i="42"/>
  <c r="O52" i="42"/>
  <c r="Q51" i="42"/>
  <c r="O51" i="42"/>
  <c r="Q50" i="42"/>
  <c r="O50" i="42"/>
  <c r="Q49" i="42"/>
  <c r="O49" i="42"/>
  <c r="Q48" i="42"/>
  <c r="O48" i="42"/>
  <c r="Q47" i="42"/>
  <c r="O47" i="42"/>
  <c r="Q46" i="42"/>
  <c r="O46" i="42"/>
  <c r="Q45" i="42"/>
  <c r="O45" i="42"/>
  <c r="Q44" i="42"/>
  <c r="O44" i="42"/>
  <c r="Q43" i="42"/>
  <c r="O43" i="42"/>
  <c r="Q42" i="42"/>
  <c r="O42" i="42"/>
  <c r="Q41" i="42"/>
  <c r="O41" i="42"/>
  <c r="Q40" i="42"/>
  <c r="O40" i="42"/>
  <c r="Q39" i="42"/>
  <c r="O39" i="42"/>
  <c r="Q38" i="42"/>
  <c r="O38" i="42"/>
  <c r="Q37" i="42"/>
  <c r="O37" i="42"/>
  <c r="Q36" i="42"/>
  <c r="O36" i="42"/>
  <c r="Q35" i="42"/>
  <c r="O35" i="42"/>
  <c r="Q34" i="42"/>
  <c r="O34" i="42"/>
  <c r="Q33" i="42"/>
  <c r="O33" i="42"/>
  <c r="Q32" i="42"/>
  <c r="O32" i="42"/>
  <c r="Q31" i="42"/>
  <c r="O31" i="42"/>
  <c r="Q30" i="42"/>
  <c r="O30" i="42"/>
  <c r="Q29" i="42"/>
  <c r="O29" i="42"/>
  <c r="Q28" i="42"/>
  <c r="O28" i="42"/>
  <c r="Q27" i="42"/>
  <c r="O27" i="42"/>
  <c r="Q26" i="42"/>
  <c r="O26" i="42"/>
  <c r="Q25" i="42"/>
  <c r="O25" i="42"/>
  <c r="Q24" i="42"/>
  <c r="O24" i="42"/>
  <c r="Q23" i="42"/>
  <c r="O23" i="42"/>
  <c r="Q22" i="42"/>
  <c r="O22" i="42"/>
  <c r="Q21" i="42"/>
  <c r="O21" i="42"/>
  <c r="Q20" i="42"/>
  <c r="O20" i="42"/>
  <c r="Q19" i="42"/>
  <c r="O19" i="42"/>
  <c r="Q18" i="42"/>
  <c r="O18" i="42"/>
  <c r="Q17" i="42"/>
  <c r="O17" i="42"/>
  <c r="Q16" i="42"/>
  <c r="O16" i="42"/>
  <c r="Q15" i="42"/>
  <c r="O15" i="42"/>
  <c r="Q14" i="42"/>
  <c r="O14" i="42"/>
  <c r="Q13" i="42"/>
  <c r="O13" i="42"/>
  <c r="Q12" i="42"/>
  <c r="O12" i="42"/>
  <c r="Q11" i="42"/>
  <c r="O11" i="42"/>
  <c r="Q10" i="42"/>
  <c r="O10" i="42"/>
  <c r="Q9" i="42"/>
  <c r="O9" i="42"/>
  <c r="Q8" i="42"/>
  <c r="O8" i="42"/>
  <c r="Q7" i="42"/>
  <c r="O7" i="42"/>
  <c r="Q6" i="42"/>
  <c r="O6" i="42"/>
  <c r="Q5" i="42"/>
  <c r="O5" i="42"/>
  <c r="P8" i="45" a="1"/>
  <c r="P8" i="45" s="1"/>
  <c r="O8" i="45" a="1"/>
  <c r="O8" i="45" s="1"/>
  <c r="N8" i="45" a="1"/>
  <c r="N8" i="45" s="1"/>
  <c r="M8" i="45" a="1"/>
  <c r="M8" i="45" s="1"/>
  <c r="L8" i="45" a="1"/>
  <c r="L8" i="45" s="1"/>
  <c r="K8" i="45" a="1"/>
  <c r="K8" i="45" s="1"/>
  <c r="J8" i="45" a="1"/>
  <c r="J8" i="45" s="1"/>
  <c r="I8" i="45" a="1"/>
  <c r="I8" i="45" s="1"/>
  <c r="H8" i="45" a="1"/>
  <c r="H8" i="45" s="1"/>
  <c r="G8" i="45" a="1"/>
  <c r="G8" i="45" s="1"/>
  <c r="F8" i="45" a="1"/>
  <c r="F8" i="45" s="1"/>
  <c r="P19" i="45" a="1"/>
  <c r="P19" i="45" s="1"/>
  <c r="O19" i="45" a="1"/>
  <c r="O19" i="45" s="1"/>
  <c r="N19" i="45" a="1"/>
  <c r="N19" i="45" s="1"/>
  <c r="M19" i="45" a="1"/>
  <c r="M19" i="45" s="1"/>
  <c r="L19" i="45" a="1"/>
  <c r="L19" i="45" s="1"/>
  <c r="K19" i="45" a="1"/>
  <c r="K19" i="45" s="1"/>
  <c r="J19" i="45" a="1"/>
  <c r="J19" i="45" s="1"/>
  <c r="I19" i="45" a="1"/>
  <c r="I19" i="45" s="1"/>
  <c r="H19" i="45" a="1"/>
  <c r="H19" i="45" s="1"/>
  <c r="G19" i="45" a="1"/>
  <c r="G19" i="45" s="1"/>
  <c r="F19" i="45" a="1"/>
  <c r="F19" i="45" s="1"/>
  <c r="P32" i="45" a="1"/>
  <c r="P32" i="45" s="1"/>
  <c r="O32" i="45" a="1"/>
  <c r="O32" i="45" s="1"/>
  <c r="N32" i="45" a="1"/>
  <c r="N32" i="45" s="1"/>
  <c r="M32" i="45" a="1"/>
  <c r="M32" i="45" s="1"/>
  <c r="L32" i="45" a="1"/>
  <c r="L32" i="45" s="1"/>
  <c r="K32" i="45" a="1"/>
  <c r="K32" i="45" s="1"/>
  <c r="J32" i="45" a="1"/>
  <c r="J32" i="45" s="1"/>
  <c r="I32" i="45" a="1"/>
  <c r="I32" i="45" s="1"/>
  <c r="H32" i="45" a="1"/>
  <c r="H32" i="45" s="1"/>
  <c r="G32" i="45" a="1"/>
  <c r="G32" i="45" s="1"/>
  <c r="F32" i="45" a="1"/>
  <c r="F32" i="45" s="1"/>
  <c r="P11" i="45" a="1"/>
  <c r="P11" i="45" s="1"/>
  <c r="O11" i="45" a="1"/>
  <c r="O11" i="45" s="1"/>
  <c r="N11" i="45" a="1"/>
  <c r="N11" i="45" s="1"/>
  <c r="M11" i="45" a="1"/>
  <c r="M11" i="45" s="1"/>
  <c r="L11" i="45" a="1"/>
  <c r="L11" i="45" s="1"/>
  <c r="K11" i="45" a="1"/>
  <c r="K11" i="45" s="1"/>
  <c r="J11" i="45" a="1"/>
  <c r="J11" i="45" s="1"/>
  <c r="I11" i="45" a="1"/>
  <c r="I11" i="45" s="1"/>
  <c r="H11" i="45" a="1"/>
  <c r="H11" i="45" s="1"/>
  <c r="G11" i="45" a="1"/>
  <c r="G11" i="45" s="1"/>
  <c r="F11" i="45" a="1"/>
  <c r="F11" i="45" s="1"/>
  <c r="P24" i="45" a="1"/>
  <c r="P24" i="45" s="1"/>
  <c r="O24" i="45" a="1"/>
  <c r="O24" i="45" s="1"/>
  <c r="N24" i="45" a="1"/>
  <c r="N24" i="45" s="1"/>
  <c r="M24" i="45" a="1"/>
  <c r="M24" i="45" s="1"/>
  <c r="L24" i="45" a="1"/>
  <c r="L24" i="45" s="1"/>
  <c r="K24" i="45" a="1"/>
  <c r="K24" i="45" s="1"/>
  <c r="J24" i="45" a="1"/>
  <c r="J24" i="45" s="1"/>
  <c r="I24" i="45" a="1"/>
  <c r="I24" i="45" s="1"/>
  <c r="H24" i="45" a="1"/>
  <c r="H24" i="45" s="1"/>
  <c r="G24" i="45" a="1"/>
  <c r="G24" i="45" s="1"/>
  <c r="F24" i="45" a="1"/>
  <c r="F24" i="45" s="1"/>
  <c r="P16" i="45" a="1"/>
  <c r="P16" i="45" s="1"/>
  <c r="O16" i="45" a="1"/>
  <c r="O16" i="45" s="1"/>
  <c r="N16" i="45" a="1"/>
  <c r="N16" i="45" s="1"/>
  <c r="M16" i="45" a="1"/>
  <c r="M16" i="45" s="1"/>
  <c r="L16" i="45" a="1"/>
  <c r="L16" i="45" s="1"/>
  <c r="K16" i="45" a="1"/>
  <c r="K16" i="45" s="1"/>
  <c r="J16" i="45" a="1"/>
  <c r="J16" i="45" s="1"/>
  <c r="I16" i="45" a="1"/>
  <c r="I16" i="45" s="1"/>
  <c r="H16" i="45" a="1"/>
  <c r="H16" i="45" s="1"/>
  <c r="G16" i="45" a="1"/>
  <c r="G16" i="45" s="1"/>
  <c r="F16" i="45" a="1"/>
  <c r="F16" i="45" s="1"/>
  <c r="P46" i="45" a="1"/>
  <c r="P46" i="45" s="1"/>
  <c r="O46" i="45" a="1"/>
  <c r="O46" i="45" s="1"/>
  <c r="N46" i="45" a="1"/>
  <c r="N46" i="45" s="1"/>
  <c r="M46" i="45" a="1"/>
  <c r="M46" i="45" s="1"/>
  <c r="L46" i="45" a="1"/>
  <c r="L46" i="45" s="1"/>
  <c r="K46" i="45" a="1"/>
  <c r="K46" i="45" s="1"/>
  <c r="J46" i="45" a="1"/>
  <c r="J46" i="45" s="1"/>
  <c r="I46" i="45" a="1"/>
  <c r="I46" i="45" s="1"/>
  <c r="H46" i="45" a="1"/>
  <c r="H46" i="45" s="1"/>
  <c r="G46" i="45" a="1"/>
  <c r="G46" i="45" s="1"/>
  <c r="F46" i="45" a="1"/>
  <c r="F46" i="45" s="1"/>
  <c r="P25" i="45" a="1"/>
  <c r="P25" i="45" s="1"/>
  <c r="O25" i="45" a="1"/>
  <c r="O25" i="45" s="1"/>
  <c r="N25" i="45" a="1"/>
  <c r="N25" i="45" s="1"/>
  <c r="M25" i="45" a="1"/>
  <c r="M25" i="45" s="1"/>
  <c r="L25" i="45" a="1"/>
  <c r="L25" i="45" s="1"/>
  <c r="K25" i="45" a="1"/>
  <c r="K25" i="45" s="1"/>
  <c r="J25" i="45" a="1"/>
  <c r="J25" i="45" s="1"/>
  <c r="I25" i="45" a="1"/>
  <c r="I25" i="45" s="1"/>
  <c r="H25" i="45" a="1"/>
  <c r="H25" i="45" s="1"/>
  <c r="G25" i="45" a="1"/>
  <c r="G25" i="45" s="1"/>
  <c r="F25" i="45" a="1"/>
  <c r="F25" i="45" s="1"/>
  <c r="P35" i="45" a="1"/>
  <c r="P35" i="45" s="1"/>
  <c r="O35" i="45" a="1"/>
  <c r="O35" i="45" s="1"/>
  <c r="N35" i="45" a="1"/>
  <c r="N35" i="45" s="1"/>
  <c r="M35" i="45" a="1"/>
  <c r="M35" i="45" s="1"/>
  <c r="L35" i="45" a="1"/>
  <c r="L35" i="45" s="1"/>
  <c r="K35" i="45" a="1"/>
  <c r="K35" i="45" s="1"/>
  <c r="J35" i="45" a="1"/>
  <c r="J35" i="45" s="1"/>
  <c r="I35" i="45" a="1"/>
  <c r="I35" i="45" s="1"/>
  <c r="H35" i="45" a="1"/>
  <c r="H35" i="45" s="1"/>
  <c r="G35" i="45" a="1"/>
  <c r="G35" i="45" s="1"/>
  <c r="F35" i="45" a="1"/>
  <c r="F35" i="45" s="1"/>
  <c r="P31" i="45" a="1"/>
  <c r="P31" i="45" s="1"/>
  <c r="O31" i="45" a="1"/>
  <c r="O31" i="45" s="1"/>
  <c r="N31" i="45" a="1"/>
  <c r="N31" i="45" s="1"/>
  <c r="M31" i="45" a="1"/>
  <c r="M31" i="45" s="1"/>
  <c r="L31" i="45" a="1"/>
  <c r="L31" i="45" s="1"/>
  <c r="K31" i="45" a="1"/>
  <c r="K31" i="45" s="1"/>
  <c r="J31" i="45" a="1"/>
  <c r="J31" i="45" s="1"/>
  <c r="I31" i="45" a="1"/>
  <c r="I31" i="45" s="1"/>
  <c r="H31" i="45" a="1"/>
  <c r="H31" i="45" s="1"/>
  <c r="G31" i="45" a="1"/>
  <c r="G31" i="45" s="1"/>
  <c r="F31" i="45" a="1"/>
  <c r="F31" i="45" s="1"/>
  <c r="P23" i="45" a="1"/>
  <c r="P23" i="45" s="1"/>
  <c r="O23" i="45" a="1"/>
  <c r="O23" i="45" s="1"/>
  <c r="N23" i="45" a="1"/>
  <c r="N23" i="45" s="1"/>
  <c r="M23" i="45" a="1"/>
  <c r="M23" i="45" s="1"/>
  <c r="L23" i="45" a="1"/>
  <c r="L23" i="45" s="1"/>
  <c r="K23" i="45" a="1"/>
  <c r="K23" i="45" s="1"/>
  <c r="J23" i="45" a="1"/>
  <c r="J23" i="45" s="1"/>
  <c r="I23" i="45" a="1"/>
  <c r="I23" i="45" s="1"/>
  <c r="H23" i="45" a="1"/>
  <c r="H23" i="45" s="1"/>
  <c r="G23" i="45" a="1"/>
  <c r="G23" i="45" s="1"/>
  <c r="F23" i="45" a="1"/>
  <c r="F23" i="45" s="1"/>
  <c r="P7" i="45" a="1"/>
  <c r="P7" i="45" s="1"/>
  <c r="O7" i="45" a="1"/>
  <c r="O7" i="45" s="1"/>
  <c r="N7" i="45" a="1"/>
  <c r="N7" i="45" s="1"/>
  <c r="M7" i="45" a="1"/>
  <c r="M7" i="45" s="1"/>
  <c r="L7" i="45" a="1"/>
  <c r="L7" i="45" s="1"/>
  <c r="K7" i="45" a="1"/>
  <c r="K7" i="45" s="1"/>
  <c r="J7" i="45" a="1"/>
  <c r="J7" i="45" s="1"/>
  <c r="I7" i="45" a="1"/>
  <c r="I7" i="45" s="1"/>
  <c r="H7" i="45" a="1"/>
  <c r="H7" i="45" s="1"/>
  <c r="G7" i="45" a="1"/>
  <c r="G7" i="45" s="1"/>
  <c r="F7" i="45" a="1"/>
  <c r="F7" i="45" s="1"/>
  <c r="P23" i="48" a="1"/>
  <c r="P23" i="48" s="1"/>
  <c r="O23" i="48" a="1"/>
  <c r="O23" i="48" s="1"/>
  <c r="N23" i="48" a="1"/>
  <c r="N23" i="48" s="1"/>
  <c r="M23" i="48" a="1"/>
  <c r="M23" i="48" s="1"/>
  <c r="L23" i="48" a="1"/>
  <c r="L23" i="48" s="1"/>
  <c r="K23" i="48" a="1"/>
  <c r="K23" i="48" s="1"/>
  <c r="J23" i="48" a="1"/>
  <c r="J23" i="48" s="1"/>
  <c r="I23" i="48" a="1"/>
  <c r="I23" i="48" s="1"/>
  <c r="H23" i="48" a="1"/>
  <c r="H23" i="48" s="1"/>
  <c r="G23" i="48" a="1"/>
  <c r="G23" i="48" s="1"/>
  <c r="F23" i="48" a="1"/>
  <c r="F23" i="48" s="1"/>
  <c r="P31" i="48" a="1"/>
  <c r="P31" i="48" s="1"/>
  <c r="O31" i="48" a="1"/>
  <c r="O31" i="48" s="1"/>
  <c r="N31" i="48" a="1"/>
  <c r="N31" i="48" s="1"/>
  <c r="M31" i="48" a="1"/>
  <c r="M31" i="48" s="1"/>
  <c r="L31" i="48" a="1"/>
  <c r="L31" i="48" s="1"/>
  <c r="K31" i="48" a="1"/>
  <c r="K31" i="48" s="1"/>
  <c r="J31" i="48" a="1"/>
  <c r="J31" i="48" s="1"/>
  <c r="I31" i="48" a="1"/>
  <c r="I31" i="48" s="1"/>
  <c r="H31" i="48" a="1"/>
  <c r="H31" i="48" s="1"/>
  <c r="G31" i="48" a="1"/>
  <c r="G31" i="48" s="1"/>
  <c r="F31" i="48" a="1"/>
  <c r="F31" i="48" s="1"/>
  <c r="P41" i="48" a="1"/>
  <c r="P41" i="48" s="1"/>
  <c r="O41" i="48" a="1"/>
  <c r="O41" i="48" s="1"/>
  <c r="N41" i="48" a="1"/>
  <c r="N41" i="48" s="1"/>
  <c r="M41" i="48" a="1"/>
  <c r="M41" i="48" s="1"/>
  <c r="L41" i="48" a="1"/>
  <c r="L41" i="48" s="1"/>
  <c r="K41" i="48" a="1"/>
  <c r="K41" i="48" s="1"/>
  <c r="J41" i="48" a="1"/>
  <c r="J41" i="48" s="1"/>
  <c r="I41" i="48" a="1"/>
  <c r="I41" i="48" s="1"/>
  <c r="H41" i="48" a="1"/>
  <c r="H41" i="48" s="1"/>
  <c r="G41" i="48" a="1"/>
  <c r="G41" i="48" s="1"/>
  <c r="F41" i="48" a="1"/>
  <c r="F41" i="48" s="1"/>
  <c r="P10" i="48" a="1"/>
  <c r="P10" i="48" s="1"/>
  <c r="O10" i="48" a="1"/>
  <c r="O10" i="48" s="1"/>
  <c r="N10" i="48" a="1"/>
  <c r="N10" i="48" s="1"/>
  <c r="M10" i="48" a="1"/>
  <c r="M10" i="48" s="1"/>
  <c r="L10" i="48" a="1"/>
  <c r="L10" i="48" s="1"/>
  <c r="K10" i="48" a="1"/>
  <c r="K10" i="48" s="1"/>
  <c r="J10" i="48" a="1"/>
  <c r="J10" i="48" s="1"/>
  <c r="I10" i="48" a="1"/>
  <c r="I10" i="48" s="1"/>
  <c r="H10" i="48" a="1"/>
  <c r="H10" i="48" s="1"/>
  <c r="G10" i="48" a="1"/>
  <c r="G10" i="48" s="1"/>
  <c r="F10" i="48" a="1"/>
  <c r="F10" i="48" s="1"/>
  <c r="P28" i="48" a="1"/>
  <c r="P28" i="48" s="1"/>
  <c r="O28" i="48" a="1"/>
  <c r="O28" i="48" s="1"/>
  <c r="N28" i="48" a="1"/>
  <c r="N28" i="48" s="1"/>
  <c r="M28" i="48" a="1"/>
  <c r="M28" i="48" s="1"/>
  <c r="L28" i="48" a="1"/>
  <c r="L28" i="48" s="1"/>
  <c r="K28" i="48" a="1"/>
  <c r="K28" i="48" s="1"/>
  <c r="J28" i="48" a="1"/>
  <c r="J28" i="48" s="1"/>
  <c r="I28" i="48" a="1"/>
  <c r="I28" i="48" s="1"/>
  <c r="H28" i="48" a="1"/>
  <c r="H28" i="48" s="1"/>
  <c r="G28" i="48" a="1"/>
  <c r="G28" i="48" s="1"/>
  <c r="F28" i="48" a="1"/>
  <c r="F28" i="48" s="1"/>
  <c r="P16" i="48" a="1"/>
  <c r="P16" i="48" s="1"/>
  <c r="O16" i="48" a="1"/>
  <c r="O16" i="48" s="1"/>
  <c r="N16" i="48" a="1"/>
  <c r="N16" i="48" s="1"/>
  <c r="M16" i="48" a="1"/>
  <c r="M16" i="48" s="1"/>
  <c r="L16" i="48" a="1"/>
  <c r="L16" i="48" s="1"/>
  <c r="K16" i="48" a="1"/>
  <c r="K16" i="48" s="1"/>
  <c r="J16" i="48" a="1"/>
  <c r="J16" i="48" s="1"/>
  <c r="I16" i="48" a="1"/>
  <c r="I16" i="48" s="1"/>
  <c r="H16" i="48" a="1"/>
  <c r="H16" i="48" s="1"/>
  <c r="G16" i="48" a="1"/>
  <c r="G16" i="48" s="1"/>
  <c r="F16" i="48" a="1"/>
  <c r="F16" i="48" s="1"/>
  <c r="P33" i="48" a="1"/>
  <c r="P33" i="48" s="1"/>
  <c r="O33" i="48" a="1"/>
  <c r="O33" i="48" s="1"/>
  <c r="N33" i="48" a="1"/>
  <c r="N33" i="48" s="1"/>
  <c r="M33" i="48" a="1"/>
  <c r="M33" i="48" s="1"/>
  <c r="L33" i="48" a="1"/>
  <c r="L33" i="48" s="1"/>
  <c r="K33" i="48" a="1"/>
  <c r="K33" i="48" s="1"/>
  <c r="J33" i="48" a="1"/>
  <c r="J33" i="48" s="1"/>
  <c r="I33" i="48" a="1"/>
  <c r="I33" i="48" s="1"/>
  <c r="H33" i="48" a="1"/>
  <c r="H33" i="48" s="1"/>
  <c r="G33" i="48" a="1"/>
  <c r="G33" i="48" s="1"/>
  <c r="F33" i="48" a="1"/>
  <c r="F33" i="48" s="1"/>
  <c r="P24" i="48" a="1"/>
  <c r="P24" i="48" s="1"/>
  <c r="O24" i="48" a="1"/>
  <c r="O24" i="48" s="1"/>
  <c r="N24" i="48" a="1"/>
  <c r="N24" i="48" s="1"/>
  <c r="M24" i="48" a="1"/>
  <c r="M24" i="48" s="1"/>
  <c r="L24" i="48" a="1"/>
  <c r="L24" i="48" s="1"/>
  <c r="K24" i="48" a="1"/>
  <c r="K24" i="48" s="1"/>
  <c r="J24" i="48" a="1"/>
  <c r="J24" i="48" s="1"/>
  <c r="I24" i="48" a="1"/>
  <c r="I24" i="48" s="1"/>
  <c r="H24" i="48" a="1"/>
  <c r="H24" i="48" s="1"/>
  <c r="G24" i="48" a="1"/>
  <c r="G24" i="48" s="1"/>
  <c r="F24" i="48" a="1"/>
  <c r="F24" i="48" s="1"/>
  <c r="P25" i="48" a="1"/>
  <c r="P25" i="48" s="1"/>
  <c r="O25" i="48" a="1"/>
  <c r="O25" i="48" s="1"/>
  <c r="N25" i="48" a="1"/>
  <c r="N25" i="48" s="1"/>
  <c r="M25" i="48" a="1"/>
  <c r="M25" i="48" s="1"/>
  <c r="L25" i="48" a="1"/>
  <c r="L25" i="48" s="1"/>
  <c r="K25" i="48" a="1"/>
  <c r="K25" i="48" s="1"/>
  <c r="J25" i="48" a="1"/>
  <c r="J25" i="48" s="1"/>
  <c r="I25" i="48" a="1"/>
  <c r="I25" i="48" s="1"/>
  <c r="H25" i="48" a="1"/>
  <c r="H25" i="48" s="1"/>
  <c r="G25" i="48" a="1"/>
  <c r="G25" i="48" s="1"/>
  <c r="F25" i="48" a="1"/>
  <c r="F25" i="48" s="1"/>
  <c r="P13" i="48" a="1"/>
  <c r="P13" i="48" s="1"/>
  <c r="O13" i="48" a="1"/>
  <c r="O13" i="48" s="1"/>
  <c r="N13" i="48" a="1"/>
  <c r="N13" i="48" s="1"/>
  <c r="M13" i="48" a="1"/>
  <c r="M13" i="48" s="1"/>
  <c r="L13" i="48" a="1"/>
  <c r="L13" i="48" s="1"/>
  <c r="K13" i="48" a="1"/>
  <c r="K13" i="48" s="1"/>
  <c r="J13" i="48" a="1"/>
  <c r="J13" i="48" s="1"/>
  <c r="I13" i="48" a="1"/>
  <c r="I13" i="48" s="1"/>
  <c r="H13" i="48" a="1"/>
  <c r="H13" i="48" s="1"/>
  <c r="G13" i="48" a="1"/>
  <c r="G13" i="48" s="1"/>
  <c r="F13" i="48" a="1"/>
  <c r="F13" i="48" s="1"/>
  <c r="P50" i="41" a="1"/>
  <c r="P50" i="41" s="1"/>
  <c r="O50" i="41" a="1"/>
  <c r="O50" i="41" s="1"/>
  <c r="N50" i="41" a="1"/>
  <c r="N50" i="41" s="1"/>
  <c r="M50" i="41" a="1"/>
  <c r="M50" i="41" s="1"/>
  <c r="L50" i="41" a="1"/>
  <c r="L50" i="41" s="1"/>
  <c r="K50" i="41" a="1"/>
  <c r="K50" i="41" s="1"/>
  <c r="J50" i="41" a="1"/>
  <c r="J50" i="41" s="1"/>
  <c r="I50" i="41" a="1"/>
  <c r="I50" i="41" s="1"/>
  <c r="H50" i="41" a="1"/>
  <c r="H50" i="41" s="1"/>
  <c r="G50" i="41" a="1"/>
  <c r="G50" i="41" s="1"/>
  <c r="F50" i="41" a="1"/>
  <c r="F50" i="41" s="1"/>
  <c r="P28" i="41" a="1"/>
  <c r="P28" i="41" s="1"/>
  <c r="O28" i="41" a="1"/>
  <c r="O28" i="41" s="1"/>
  <c r="N28" i="41" a="1"/>
  <c r="N28" i="41" s="1"/>
  <c r="M28" i="41" a="1"/>
  <c r="M28" i="41" s="1"/>
  <c r="L28" i="41" a="1"/>
  <c r="L28" i="41" s="1"/>
  <c r="K28" i="41" a="1"/>
  <c r="K28" i="41" s="1"/>
  <c r="J28" i="41" a="1"/>
  <c r="J28" i="41" s="1"/>
  <c r="I28" i="41" a="1"/>
  <c r="I28" i="41" s="1"/>
  <c r="H28" i="41" a="1"/>
  <c r="H28" i="41" s="1"/>
  <c r="G28" i="41" a="1"/>
  <c r="G28" i="41" s="1"/>
  <c r="F28" i="41" a="1"/>
  <c r="F28" i="41" s="1"/>
  <c r="P5" i="41" a="1"/>
  <c r="P5" i="41" s="1"/>
  <c r="O5" i="41" a="1"/>
  <c r="O5" i="41" s="1"/>
  <c r="N5" i="41" a="1"/>
  <c r="N5" i="41" s="1"/>
  <c r="M5" i="41" a="1"/>
  <c r="M5" i="41" s="1"/>
  <c r="L5" i="41" a="1"/>
  <c r="L5" i="41" s="1"/>
  <c r="K5" i="41" a="1"/>
  <c r="K5" i="41" s="1"/>
  <c r="J5" i="41" a="1"/>
  <c r="J5" i="41" s="1"/>
  <c r="I5" i="41" a="1"/>
  <c r="I5" i="41" s="1"/>
  <c r="H5" i="41" a="1"/>
  <c r="H5" i="41" s="1"/>
  <c r="G5" i="41" a="1"/>
  <c r="G5" i="41" s="1"/>
  <c r="F5" i="41" a="1"/>
  <c r="F5" i="41" s="1"/>
  <c r="P30" i="41" a="1"/>
  <c r="P30" i="41" s="1"/>
  <c r="O30" i="41" a="1"/>
  <c r="O30" i="41" s="1"/>
  <c r="N30" i="41" a="1"/>
  <c r="N30" i="41" s="1"/>
  <c r="M30" i="41" a="1"/>
  <c r="M30" i="41" s="1"/>
  <c r="L30" i="41" a="1"/>
  <c r="L30" i="41" s="1"/>
  <c r="K30" i="41" a="1"/>
  <c r="K30" i="41" s="1"/>
  <c r="J30" i="41" a="1"/>
  <c r="J30" i="41" s="1"/>
  <c r="I30" i="41" a="1"/>
  <c r="I30" i="41" s="1"/>
  <c r="H30" i="41" a="1"/>
  <c r="H30" i="41" s="1"/>
  <c r="G30" i="41" a="1"/>
  <c r="G30" i="41" s="1"/>
  <c r="F30" i="41" a="1"/>
  <c r="F30" i="41" s="1"/>
  <c r="P39" i="41" a="1"/>
  <c r="P39" i="41" s="1"/>
  <c r="O39" i="41" a="1"/>
  <c r="O39" i="41" s="1"/>
  <c r="N39" i="41" a="1"/>
  <c r="N39" i="41" s="1"/>
  <c r="M39" i="41" a="1"/>
  <c r="M39" i="41" s="1"/>
  <c r="L39" i="41" a="1"/>
  <c r="L39" i="41" s="1"/>
  <c r="K39" i="41" a="1"/>
  <c r="K39" i="41" s="1"/>
  <c r="J39" i="41" a="1"/>
  <c r="J39" i="41" s="1"/>
  <c r="I39" i="41" a="1"/>
  <c r="I39" i="41" s="1"/>
  <c r="H39" i="41" a="1"/>
  <c r="H39" i="41" s="1"/>
  <c r="G39" i="41" a="1"/>
  <c r="G39" i="41" s="1"/>
  <c r="F39" i="41" a="1"/>
  <c r="F39" i="41" s="1"/>
  <c r="P11" i="41" a="1"/>
  <c r="P11" i="41" s="1"/>
  <c r="O11" i="41" a="1"/>
  <c r="O11" i="41" s="1"/>
  <c r="N11" i="41" a="1"/>
  <c r="N11" i="41" s="1"/>
  <c r="M11" i="41" a="1"/>
  <c r="M11" i="41" s="1"/>
  <c r="L11" i="41" a="1"/>
  <c r="L11" i="41" s="1"/>
  <c r="K11" i="41" a="1"/>
  <c r="K11" i="41" s="1"/>
  <c r="J11" i="41" a="1"/>
  <c r="J11" i="41" s="1"/>
  <c r="I11" i="41" a="1"/>
  <c r="I11" i="41" s="1"/>
  <c r="H11" i="41" a="1"/>
  <c r="H11" i="41" s="1"/>
  <c r="G11" i="41" a="1"/>
  <c r="G11" i="41" s="1"/>
  <c r="F11" i="41" a="1"/>
  <c r="F11" i="41" s="1"/>
  <c r="P32" i="41" a="1"/>
  <c r="P32" i="41" s="1"/>
  <c r="O32" i="41" a="1"/>
  <c r="O32" i="41" s="1"/>
  <c r="N32" i="41" a="1"/>
  <c r="N32" i="41" s="1"/>
  <c r="M32" i="41" a="1"/>
  <c r="M32" i="41" s="1"/>
  <c r="L32" i="41" a="1"/>
  <c r="L32" i="41" s="1"/>
  <c r="K32" i="41" a="1"/>
  <c r="K32" i="41" s="1"/>
  <c r="J32" i="41" a="1"/>
  <c r="J32" i="41" s="1"/>
  <c r="I32" i="41" a="1"/>
  <c r="I32" i="41" s="1"/>
  <c r="H32" i="41" a="1"/>
  <c r="H32" i="41" s="1"/>
  <c r="G32" i="41" a="1"/>
  <c r="G32" i="41" s="1"/>
  <c r="F32" i="41" a="1"/>
  <c r="F32" i="41" s="1"/>
  <c r="P45" i="41" a="1"/>
  <c r="P45" i="41" s="1"/>
  <c r="O45" i="41" a="1"/>
  <c r="O45" i="41" s="1"/>
  <c r="N45" i="41" a="1"/>
  <c r="N45" i="41" s="1"/>
  <c r="M45" i="41" a="1"/>
  <c r="M45" i="41" s="1"/>
  <c r="L45" i="41" a="1"/>
  <c r="L45" i="41" s="1"/>
  <c r="K45" i="41" a="1"/>
  <c r="K45" i="41" s="1"/>
  <c r="J45" i="41" a="1"/>
  <c r="J45" i="41" s="1"/>
  <c r="I45" i="41" a="1"/>
  <c r="I45" i="41" s="1"/>
  <c r="H45" i="41" a="1"/>
  <c r="H45" i="41" s="1"/>
  <c r="G45" i="41" a="1"/>
  <c r="G45" i="41" s="1"/>
  <c r="F45" i="41" a="1"/>
  <c r="F45" i="41" s="1"/>
  <c r="P9" i="41" a="1"/>
  <c r="P9" i="41" s="1"/>
  <c r="O9" i="41" a="1"/>
  <c r="O9" i="41" s="1"/>
  <c r="N9" i="41" a="1"/>
  <c r="N9" i="41" s="1"/>
  <c r="M9" i="41" a="1"/>
  <c r="M9" i="41" s="1"/>
  <c r="L9" i="41" a="1"/>
  <c r="L9" i="41" s="1"/>
  <c r="K9" i="41" a="1"/>
  <c r="K9" i="41" s="1"/>
  <c r="J9" i="41" a="1"/>
  <c r="J9" i="41" s="1"/>
  <c r="I9" i="41" a="1"/>
  <c r="I9" i="41" s="1"/>
  <c r="H9" i="41" a="1"/>
  <c r="H9" i="41" s="1"/>
  <c r="G9" i="41" a="1"/>
  <c r="G9" i="41" s="1"/>
  <c r="F9" i="41" a="1"/>
  <c r="F9" i="41" s="1"/>
  <c r="P10" i="41" a="1"/>
  <c r="P10" i="41" s="1"/>
  <c r="O10" i="41" a="1"/>
  <c r="O10" i="41" s="1"/>
  <c r="N10" i="41" a="1"/>
  <c r="N10" i="41" s="1"/>
  <c r="M10" i="41" a="1"/>
  <c r="M10" i="41" s="1"/>
  <c r="L10" i="41" a="1"/>
  <c r="L10" i="41" s="1"/>
  <c r="K10" i="41" a="1"/>
  <c r="K10" i="41" s="1"/>
  <c r="J10" i="41" a="1"/>
  <c r="J10" i="41" s="1"/>
  <c r="I10" i="41" a="1"/>
  <c r="I10" i="41" s="1"/>
  <c r="H10" i="41" a="1"/>
  <c r="H10" i="41" s="1"/>
  <c r="G10" i="41" a="1"/>
  <c r="G10" i="41" s="1"/>
  <c r="F10" i="41" a="1"/>
  <c r="F10" i="41" s="1"/>
  <c r="P12" i="41" a="1"/>
  <c r="P12" i="41" s="1"/>
  <c r="O12" i="41" a="1"/>
  <c r="O12" i="41" s="1"/>
  <c r="N12" i="41" a="1"/>
  <c r="N12" i="41" s="1"/>
  <c r="M12" i="41" a="1"/>
  <c r="M12" i="41" s="1"/>
  <c r="L12" i="41" a="1"/>
  <c r="L12" i="41" s="1"/>
  <c r="K12" i="41" a="1"/>
  <c r="K12" i="41" s="1"/>
  <c r="J12" i="41" a="1"/>
  <c r="J12" i="41" s="1"/>
  <c r="I12" i="41" a="1"/>
  <c r="I12" i="41" s="1"/>
  <c r="H12" i="41" a="1"/>
  <c r="H12" i="41" s="1"/>
  <c r="G12" i="41" a="1"/>
  <c r="G12" i="41" s="1"/>
  <c r="F12" i="41" a="1"/>
  <c r="F12" i="41" s="1"/>
  <c r="P44" i="41" a="1"/>
  <c r="P44" i="41" s="1"/>
  <c r="O44" i="41" a="1"/>
  <c r="O44" i="41" s="1"/>
  <c r="N44" i="41" a="1"/>
  <c r="N44" i="41" s="1"/>
  <c r="M44" i="41" a="1"/>
  <c r="M44" i="41" s="1"/>
  <c r="L44" i="41" a="1"/>
  <c r="L44" i="41" s="1"/>
  <c r="K44" i="41" a="1"/>
  <c r="K44" i="41" s="1"/>
  <c r="J44" i="41" a="1"/>
  <c r="J44" i="41" s="1"/>
  <c r="I44" i="41" a="1"/>
  <c r="I44" i="41" s="1"/>
  <c r="H44" i="41" a="1"/>
  <c r="H44" i="41" s="1"/>
  <c r="G44" i="41" a="1"/>
  <c r="G44" i="41" s="1"/>
  <c r="F44" i="41" a="1"/>
  <c r="F44" i="41" s="1"/>
  <c r="P35" i="41" a="1"/>
  <c r="P35" i="41" s="1"/>
  <c r="O35" i="41" a="1"/>
  <c r="O35" i="41" s="1"/>
  <c r="N35" i="41" a="1"/>
  <c r="N35" i="41" s="1"/>
  <c r="M35" i="41" a="1"/>
  <c r="M35" i="41" s="1"/>
  <c r="L35" i="41" a="1"/>
  <c r="L35" i="41" s="1"/>
  <c r="K35" i="41" a="1"/>
  <c r="K35" i="41" s="1"/>
  <c r="J35" i="41" a="1"/>
  <c r="J35" i="41" s="1"/>
  <c r="I35" i="41" a="1"/>
  <c r="I35" i="41" s="1"/>
  <c r="H35" i="41" a="1"/>
  <c r="H35" i="41" s="1"/>
  <c r="G35" i="41" a="1"/>
  <c r="G35" i="41" s="1"/>
  <c r="F35" i="41" a="1"/>
  <c r="F35" i="41" s="1"/>
  <c r="P42" i="41" a="1"/>
  <c r="P42" i="41" s="1"/>
  <c r="O42" i="41" a="1"/>
  <c r="O42" i="41" s="1"/>
  <c r="N42" i="41" a="1"/>
  <c r="N42" i="41" s="1"/>
  <c r="M42" i="41" a="1"/>
  <c r="M42" i="41" s="1"/>
  <c r="L42" i="41" a="1"/>
  <c r="L42" i="41" s="1"/>
  <c r="K42" i="41" a="1"/>
  <c r="K42" i="41" s="1"/>
  <c r="J42" i="41" a="1"/>
  <c r="J42" i="41" s="1"/>
  <c r="I42" i="41" a="1"/>
  <c r="I42" i="41" s="1"/>
  <c r="H42" i="41" a="1"/>
  <c r="H42" i="41" s="1"/>
  <c r="G42" i="41" a="1"/>
  <c r="G42" i="41" s="1"/>
  <c r="F42" i="41" a="1"/>
  <c r="F42" i="41" s="1"/>
  <c r="P14" i="40" a="1"/>
  <c r="P14" i="40" s="1"/>
  <c r="O14" i="40" a="1"/>
  <c r="O14" i="40" s="1"/>
  <c r="N14" i="40" a="1"/>
  <c r="N14" i="40" s="1"/>
  <c r="M14" i="40" a="1"/>
  <c r="M14" i="40" s="1"/>
  <c r="L14" i="40" a="1"/>
  <c r="L14" i="40" s="1"/>
  <c r="K14" i="40" a="1"/>
  <c r="K14" i="40" s="1"/>
  <c r="J14" i="40" a="1"/>
  <c r="J14" i="40" s="1"/>
  <c r="I14" i="40" a="1"/>
  <c r="I14" i="40" s="1"/>
  <c r="H14" i="40" a="1"/>
  <c r="H14" i="40" s="1"/>
  <c r="G14" i="40" a="1"/>
  <c r="G14" i="40" s="1"/>
  <c r="F14" i="40" a="1"/>
  <c r="F14" i="40" s="1"/>
  <c r="P29" i="40" a="1"/>
  <c r="P29" i="40" s="1"/>
  <c r="O29" i="40" a="1"/>
  <c r="O29" i="40" s="1"/>
  <c r="N29" i="40" a="1"/>
  <c r="N29" i="40" s="1"/>
  <c r="M29" i="40" a="1"/>
  <c r="M29" i="40" s="1"/>
  <c r="L29" i="40" a="1"/>
  <c r="L29" i="40" s="1"/>
  <c r="K29" i="40" a="1"/>
  <c r="K29" i="40" s="1"/>
  <c r="J29" i="40" a="1"/>
  <c r="J29" i="40" s="1"/>
  <c r="I29" i="40" a="1"/>
  <c r="I29" i="40" s="1"/>
  <c r="H29" i="40" a="1"/>
  <c r="H29" i="40" s="1"/>
  <c r="G29" i="40" a="1"/>
  <c r="G29" i="40" s="1"/>
  <c r="F29" i="40" a="1"/>
  <c r="F29" i="40" s="1"/>
  <c r="P18" i="40" a="1"/>
  <c r="P18" i="40" s="1"/>
  <c r="O18" i="40" a="1"/>
  <c r="O18" i="40" s="1"/>
  <c r="N18" i="40" a="1"/>
  <c r="N18" i="40" s="1"/>
  <c r="M18" i="40" a="1"/>
  <c r="M18" i="40" s="1"/>
  <c r="L18" i="40" a="1"/>
  <c r="L18" i="40" s="1"/>
  <c r="K18" i="40" a="1"/>
  <c r="K18" i="40" s="1"/>
  <c r="J18" i="40" a="1"/>
  <c r="J18" i="40" s="1"/>
  <c r="I18" i="40" a="1"/>
  <c r="I18" i="40" s="1"/>
  <c r="H18" i="40" a="1"/>
  <c r="H18" i="40" s="1"/>
  <c r="G18" i="40" a="1"/>
  <c r="G18" i="40" s="1"/>
  <c r="F18" i="40" a="1"/>
  <c r="F18" i="40" s="1"/>
  <c r="P50" i="40" a="1"/>
  <c r="P50" i="40" s="1"/>
  <c r="O50" i="40" a="1"/>
  <c r="O50" i="40" s="1"/>
  <c r="N50" i="40" a="1"/>
  <c r="N50" i="40" s="1"/>
  <c r="M50" i="40" a="1"/>
  <c r="M50" i="40" s="1"/>
  <c r="L50" i="40" a="1"/>
  <c r="L50" i="40" s="1"/>
  <c r="K50" i="40" a="1"/>
  <c r="K50" i="40" s="1"/>
  <c r="J50" i="40" a="1"/>
  <c r="J50" i="40" s="1"/>
  <c r="I50" i="40" a="1"/>
  <c r="I50" i="40" s="1"/>
  <c r="H50" i="40" a="1"/>
  <c r="H50" i="40" s="1"/>
  <c r="G50" i="40" a="1"/>
  <c r="G50" i="40" s="1"/>
  <c r="F50" i="40" a="1"/>
  <c r="F50" i="40" s="1"/>
  <c r="P55" i="40" a="1"/>
  <c r="P55" i="40" s="1"/>
  <c r="O55" i="40" a="1"/>
  <c r="O55" i="40" s="1"/>
  <c r="N55" i="40" a="1"/>
  <c r="N55" i="40" s="1"/>
  <c r="M55" i="40" a="1"/>
  <c r="M55" i="40" s="1"/>
  <c r="L55" i="40" a="1"/>
  <c r="L55" i="40" s="1"/>
  <c r="K55" i="40" a="1"/>
  <c r="K55" i="40" s="1"/>
  <c r="J55" i="40" a="1"/>
  <c r="J55" i="40" s="1"/>
  <c r="I55" i="40" a="1"/>
  <c r="I55" i="40" s="1"/>
  <c r="H55" i="40" a="1"/>
  <c r="H55" i="40" s="1"/>
  <c r="G55" i="40" a="1"/>
  <c r="G55" i="40" s="1"/>
  <c r="F55" i="40" a="1"/>
  <c r="F55" i="40" s="1"/>
  <c r="P60" i="40" a="1"/>
  <c r="P60" i="40" s="1"/>
  <c r="O60" i="40" a="1"/>
  <c r="O60" i="40" s="1"/>
  <c r="N60" i="40" a="1"/>
  <c r="N60" i="40" s="1"/>
  <c r="M60" i="40" a="1"/>
  <c r="M60" i="40" s="1"/>
  <c r="L60" i="40" a="1"/>
  <c r="L60" i="40" s="1"/>
  <c r="K60" i="40" a="1"/>
  <c r="K60" i="40" s="1"/>
  <c r="J60" i="40" a="1"/>
  <c r="J60" i="40" s="1"/>
  <c r="I60" i="40" a="1"/>
  <c r="I60" i="40" s="1"/>
  <c r="H60" i="40" a="1"/>
  <c r="H60" i="40" s="1"/>
  <c r="G60" i="40" a="1"/>
  <c r="G60" i="40" s="1"/>
  <c r="F60" i="40" a="1"/>
  <c r="F60" i="40" s="1"/>
  <c r="P28" i="40" a="1"/>
  <c r="P28" i="40" s="1"/>
  <c r="O28" i="40" a="1"/>
  <c r="O28" i="40" s="1"/>
  <c r="N28" i="40" a="1"/>
  <c r="N28" i="40" s="1"/>
  <c r="M28" i="40" a="1"/>
  <c r="M28" i="40" s="1"/>
  <c r="L28" i="40" a="1"/>
  <c r="L28" i="40" s="1"/>
  <c r="K28" i="40" a="1"/>
  <c r="K28" i="40" s="1"/>
  <c r="J28" i="40" a="1"/>
  <c r="J28" i="40" s="1"/>
  <c r="I28" i="40" a="1"/>
  <c r="I28" i="40" s="1"/>
  <c r="H28" i="40" a="1"/>
  <c r="H28" i="40" s="1"/>
  <c r="G28" i="40" a="1"/>
  <c r="G28" i="40" s="1"/>
  <c r="F28" i="40" a="1"/>
  <c r="F28" i="40" s="1"/>
  <c r="P15" i="40" a="1"/>
  <c r="P15" i="40" s="1"/>
  <c r="O15" i="40" a="1"/>
  <c r="O15" i="40" s="1"/>
  <c r="N15" i="40" a="1"/>
  <c r="N15" i="40" s="1"/>
  <c r="M15" i="40" a="1"/>
  <c r="M15" i="40" s="1"/>
  <c r="L15" i="40" a="1"/>
  <c r="L15" i="40" s="1"/>
  <c r="K15" i="40" a="1"/>
  <c r="K15" i="40" s="1"/>
  <c r="J15" i="40" a="1"/>
  <c r="J15" i="40" s="1"/>
  <c r="I15" i="40" a="1"/>
  <c r="I15" i="40" s="1"/>
  <c r="H15" i="40" a="1"/>
  <c r="H15" i="40" s="1"/>
  <c r="G15" i="40" a="1"/>
  <c r="G15" i="40" s="1"/>
  <c r="F15" i="40" a="1"/>
  <c r="F15" i="40" s="1"/>
  <c r="P10" i="40" a="1"/>
  <c r="P10" i="40" s="1"/>
  <c r="O10" i="40" a="1"/>
  <c r="O10" i="40" s="1"/>
  <c r="N10" i="40" a="1"/>
  <c r="N10" i="40" s="1"/>
  <c r="M10" i="40" a="1"/>
  <c r="M10" i="40" s="1"/>
  <c r="L10" i="40" a="1"/>
  <c r="L10" i="40" s="1"/>
  <c r="K10" i="40" a="1"/>
  <c r="K10" i="40" s="1"/>
  <c r="J10" i="40" a="1"/>
  <c r="J10" i="40" s="1"/>
  <c r="I10" i="40" a="1"/>
  <c r="I10" i="40" s="1"/>
  <c r="H10" i="40" a="1"/>
  <c r="H10" i="40" s="1"/>
  <c r="G10" i="40" a="1"/>
  <c r="G10" i="40" s="1"/>
  <c r="F10" i="40" a="1"/>
  <c r="F10" i="40" s="1"/>
  <c r="P47" i="40" a="1"/>
  <c r="P47" i="40" s="1"/>
  <c r="O47" i="40" a="1"/>
  <c r="O47" i="40" s="1"/>
  <c r="N47" i="40" a="1"/>
  <c r="N47" i="40" s="1"/>
  <c r="M47" i="40" a="1"/>
  <c r="M47" i="40" s="1"/>
  <c r="L47" i="40" a="1"/>
  <c r="L47" i="40" s="1"/>
  <c r="K47" i="40" a="1"/>
  <c r="K47" i="40" s="1"/>
  <c r="J47" i="40" a="1"/>
  <c r="J47" i="40" s="1"/>
  <c r="I47" i="40" a="1"/>
  <c r="I47" i="40" s="1"/>
  <c r="H47" i="40" a="1"/>
  <c r="H47" i="40" s="1"/>
  <c r="G47" i="40" a="1"/>
  <c r="G47" i="40" s="1"/>
  <c r="F47" i="40" a="1"/>
  <c r="F47" i="40" s="1"/>
  <c r="P6" i="40" a="1"/>
  <c r="P6" i="40" s="1"/>
  <c r="O6" i="40" a="1"/>
  <c r="O6" i="40" s="1"/>
  <c r="N6" i="40" a="1"/>
  <c r="N6" i="40" s="1"/>
  <c r="M6" i="40" a="1"/>
  <c r="M6" i="40" s="1"/>
  <c r="L6" i="40" a="1"/>
  <c r="L6" i="40" s="1"/>
  <c r="K6" i="40" a="1"/>
  <c r="K6" i="40" s="1"/>
  <c r="J6" i="40" a="1"/>
  <c r="J6" i="40" s="1"/>
  <c r="I6" i="40" a="1"/>
  <c r="I6" i="40" s="1"/>
  <c r="H6" i="40" a="1"/>
  <c r="H6" i="40" s="1"/>
  <c r="G6" i="40" a="1"/>
  <c r="G6" i="40" s="1"/>
  <c r="F6" i="40" a="1"/>
  <c r="F6" i="40" s="1"/>
  <c r="P25" i="40" a="1"/>
  <c r="P25" i="40" s="1"/>
  <c r="O25" i="40" a="1"/>
  <c r="O25" i="40" s="1"/>
  <c r="N25" i="40" a="1"/>
  <c r="N25" i="40" s="1"/>
  <c r="M25" i="40" a="1"/>
  <c r="M25" i="40" s="1"/>
  <c r="L25" i="40" a="1"/>
  <c r="L25" i="40" s="1"/>
  <c r="K25" i="40" a="1"/>
  <c r="K25" i="40" s="1"/>
  <c r="J25" i="40" a="1"/>
  <c r="J25" i="40" s="1"/>
  <c r="I25" i="40" a="1"/>
  <c r="I25" i="40" s="1"/>
  <c r="H25" i="40" a="1"/>
  <c r="H25" i="40" s="1"/>
  <c r="G25" i="40" a="1"/>
  <c r="G25" i="40" s="1"/>
  <c r="F25" i="40" a="1"/>
  <c r="F25" i="40" s="1"/>
  <c r="BB173" i="68"/>
  <c r="AV173" i="68"/>
  <c r="AT173" i="68"/>
  <c r="AP173" i="68"/>
  <c r="AN173" i="68"/>
  <c r="AJ173" i="68"/>
  <c r="AH173" i="68"/>
  <c r="AD173" i="68"/>
  <c r="AB173" i="68"/>
  <c r="X173" i="68"/>
  <c r="V173" i="68"/>
  <c r="R173" i="68"/>
  <c r="P173" i="68"/>
  <c r="L173" i="68"/>
  <c r="J173" i="68"/>
  <c r="F173" i="68"/>
  <c r="E173" i="68"/>
  <c r="C173" i="68"/>
  <c r="BB172" i="68"/>
  <c r="AV172" i="68"/>
  <c r="AT172" i="68"/>
  <c r="AP172" i="68"/>
  <c r="AN172" i="68"/>
  <c r="AJ172" i="68"/>
  <c r="AH172" i="68"/>
  <c r="AD172" i="68"/>
  <c r="AB172" i="68"/>
  <c r="X172" i="68"/>
  <c r="V172" i="68"/>
  <c r="R172" i="68"/>
  <c r="P172" i="68"/>
  <c r="L172" i="68"/>
  <c r="J172" i="68"/>
  <c r="F172" i="68"/>
  <c r="E172" i="68"/>
  <c r="C172" i="68"/>
  <c r="BB171" i="68"/>
  <c r="AV171" i="68"/>
  <c r="AT171" i="68"/>
  <c r="AP171" i="68"/>
  <c r="AN171" i="68"/>
  <c r="AJ171" i="68"/>
  <c r="AD171" i="68"/>
  <c r="AB171" i="68"/>
  <c r="X171" i="68"/>
  <c r="V171" i="68"/>
  <c r="R171" i="68"/>
  <c r="P171" i="68"/>
  <c r="L171" i="68"/>
  <c r="J171" i="68"/>
  <c r="F171" i="68"/>
  <c r="E171" i="68"/>
  <c r="C171" i="68"/>
  <c r="BB170" i="68"/>
  <c r="AV170" i="68"/>
  <c r="AT170" i="68"/>
  <c r="AP170" i="68"/>
  <c r="AN170" i="68"/>
  <c r="AJ170" i="68"/>
  <c r="AH170" i="68"/>
  <c r="AD170" i="68"/>
  <c r="AB170" i="68"/>
  <c r="X170" i="68"/>
  <c r="V170" i="68"/>
  <c r="R170" i="68"/>
  <c r="P170" i="68"/>
  <c r="L170" i="68"/>
  <c r="J170" i="68"/>
  <c r="F170" i="68"/>
  <c r="E170" i="68"/>
  <c r="C170" i="68"/>
  <c r="BB169" i="68"/>
  <c r="AV169" i="68"/>
  <c r="AT169" i="68"/>
  <c r="AP169" i="68"/>
  <c r="AN169" i="68"/>
  <c r="AJ169" i="68"/>
  <c r="AH169" i="68"/>
  <c r="AD169" i="68"/>
  <c r="AB169" i="68"/>
  <c r="X169" i="68"/>
  <c r="V169" i="68"/>
  <c r="R169" i="68"/>
  <c r="P169" i="68"/>
  <c r="L169" i="68"/>
  <c r="J169" i="68"/>
  <c r="F169" i="68"/>
  <c r="E169" i="68"/>
  <c r="C169" i="68"/>
  <c r="BB168" i="68"/>
  <c r="AV168" i="68"/>
  <c r="AT168" i="68"/>
  <c r="AP168" i="68"/>
  <c r="AN168" i="68"/>
  <c r="AJ168" i="68"/>
  <c r="AH168" i="68"/>
  <c r="AD168" i="68"/>
  <c r="AB168" i="68"/>
  <c r="X168" i="68"/>
  <c r="V168" i="68"/>
  <c r="R168" i="68"/>
  <c r="P168" i="68"/>
  <c r="L168" i="68"/>
  <c r="J168" i="68"/>
  <c r="F168" i="68"/>
  <c r="E168" i="68"/>
  <c r="C168" i="68"/>
  <c r="BB167" i="68"/>
  <c r="AV167" i="68"/>
  <c r="AT167" i="68"/>
  <c r="AP167" i="68"/>
  <c r="AN167" i="68"/>
  <c r="AJ167" i="68"/>
  <c r="AH167" i="68"/>
  <c r="AD167" i="68"/>
  <c r="AB167" i="68"/>
  <c r="X167" i="68"/>
  <c r="V167" i="68"/>
  <c r="R167" i="68"/>
  <c r="P167" i="68"/>
  <c r="L167" i="68"/>
  <c r="J167" i="68"/>
  <c r="F167" i="68"/>
  <c r="E167" i="68"/>
  <c r="C167" i="68"/>
  <c r="BB166" i="68"/>
  <c r="AV166" i="68"/>
  <c r="AT166" i="68"/>
  <c r="AP166" i="68"/>
  <c r="AN166" i="68"/>
  <c r="AJ166" i="68"/>
  <c r="AH166" i="68"/>
  <c r="AD166" i="68"/>
  <c r="AB166" i="68"/>
  <c r="X166" i="68"/>
  <c r="V166" i="68"/>
  <c r="R166" i="68"/>
  <c r="P166" i="68"/>
  <c r="L166" i="68"/>
  <c r="J166" i="68"/>
  <c r="F166" i="68"/>
  <c r="E166" i="68"/>
  <c r="C166" i="68"/>
  <c r="BB165" i="68"/>
  <c r="AV165" i="68"/>
  <c r="AT165" i="68"/>
  <c r="AP165" i="68"/>
  <c r="AN165" i="68"/>
  <c r="AJ165" i="68"/>
  <c r="AH165" i="68"/>
  <c r="AD165" i="68"/>
  <c r="AB165" i="68"/>
  <c r="X165" i="68"/>
  <c r="V165" i="68"/>
  <c r="R165" i="68"/>
  <c r="P165" i="68"/>
  <c r="L165" i="68"/>
  <c r="J165" i="68"/>
  <c r="F165" i="68"/>
  <c r="E165" i="68"/>
  <c r="C165" i="68"/>
  <c r="BB164" i="68"/>
  <c r="AV164" i="68"/>
  <c r="AT164" i="68"/>
  <c r="AP164" i="68"/>
  <c r="AN164" i="68"/>
  <c r="AJ164" i="68"/>
  <c r="AH164" i="68"/>
  <c r="AD164" i="68"/>
  <c r="AB164" i="68"/>
  <c r="X164" i="68"/>
  <c r="V164" i="68"/>
  <c r="R164" i="68"/>
  <c r="P164" i="68"/>
  <c r="L164" i="68"/>
  <c r="J164" i="68"/>
  <c r="F164" i="68"/>
  <c r="E164" i="68"/>
  <c r="C164" i="68"/>
  <c r="BB163" i="68"/>
  <c r="AV163" i="68"/>
  <c r="AT163" i="68"/>
  <c r="AP163" i="68"/>
  <c r="AN163" i="68"/>
  <c r="AJ163" i="68"/>
  <c r="AD163" i="68"/>
  <c r="X163" i="68"/>
  <c r="V163" i="68"/>
  <c r="R163" i="68"/>
  <c r="P163" i="68"/>
  <c r="L163" i="68"/>
  <c r="J163" i="68"/>
  <c r="F163" i="68"/>
  <c r="E163" i="68"/>
  <c r="BA159" i="68"/>
  <c r="AZ159" i="68"/>
  <c r="BA158" i="68"/>
  <c r="AZ158" i="68"/>
  <c r="BA157" i="68"/>
  <c r="AZ157" i="68"/>
  <c r="BA156" i="68"/>
  <c r="AZ156" i="68"/>
  <c r="BA155" i="68"/>
  <c r="AZ155" i="68"/>
  <c r="BA154" i="68"/>
  <c r="AZ154" i="68"/>
  <c r="BA153" i="68"/>
  <c r="AZ153" i="68"/>
  <c r="BA152" i="68"/>
  <c r="AZ152" i="68"/>
  <c r="BA151" i="68"/>
  <c r="AZ151" i="68"/>
  <c r="BA150" i="68"/>
  <c r="AZ150" i="68"/>
  <c r="BA149" i="68"/>
  <c r="AZ149" i="68"/>
  <c r="BA145" i="68"/>
  <c r="AZ145" i="68"/>
  <c r="BA144" i="68"/>
  <c r="AZ144" i="68"/>
  <c r="BA143" i="68"/>
  <c r="AZ143" i="68"/>
  <c r="BA142" i="68"/>
  <c r="AZ142" i="68"/>
  <c r="BA141" i="68"/>
  <c r="AZ141" i="68"/>
  <c r="BA140" i="68"/>
  <c r="AZ140" i="68"/>
  <c r="BA139" i="68"/>
  <c r="AZ139" i="68"/>
  <c r="BA138" i="68"/>
  <c r="AZ138" i="68"/>
  <c r="BA137" i="68"/>
  <c r="AZ137" i="68"/>
  <c r="BA136" i="68"/>
  <c r="AZ136" i="68"/>
  <c r="BA135" i="68"/>
  <c r="AZ135" i="68"/>
  <c r="BA131" i="68"/>
  <c r="AZ131" i="68"/>
  <c r="BA130" i="68"/>
  <c r="AZ130" i="68"/>
  <c r="BA129" i="68"/>
  <c r="AZ129" i="68"/>
  <c r="BA128" i="68"/>
  <c r="AZ128" i="68"/>
  <c r="BA127" i="68"/>
  <c r="AZ127" i="68"/>
  <c r="BA126" i="68"/>
  <c r="AZ126" i="68"/>
  <c r="BA125" i="68"/>
  <c r="AZ125" i="68"/>
  <c r="BA124" i="68"/>
  <c r="AZ124" i="68"/>
  <c r="BA123" i="68"/>
  <c r="AZ123" i="68"/>
  <c r="BA122" i="68"/>
  <c r="AZ122" i="68"/>
  <c r="BA121" i="68"/>
  <c r="AZ121" i="68"/>
  <c r="BA117" i="68"/>
  <c r="AZ117" i="68"/>
  <c r="BA116" i="68"/>
  <c r="AZ116" i="68"/>
  <c r="BA115" i="68"/>
  <c r="AZ115" i="68"/>
  <c r="BA114" i="68"/>
  <c r="AZ114" i="68"/>
  <c r="BA113" i="68"/>
  <c r="AZ113" i="68"/>
  <c r="BA112" i="68"/>
  <c r="AZ112" i="68"/>
  <c r="BA111" i="68"/>
  <c r="AZ111" i="68"/>
  <c r="BA110" i="68"/>
  <c r="AZ110" i="68"/>
  <c r="BA109" i="68"/>
  <c r="AZ109" i="68"/>
  <c r="BA108" i="68"/>
  <c r="AZ108" i="68"/>
  <c r="BA107" i="68"/>
  <c r="BA103" i="68"/>
  <c r="AZ103" i="68"/>
  <c r="BA102" i="68"/>
  <c r="AZ102" i="68"/>
  <c r="BA101" i="68"/>
  <c r="AZ101" i="68"/>
  <c r="BA100" i="68"/>
  <c r="AZ100" i="68"/>
  <c r="BA99" i="68"/>
  <c r="AZ99" i="68"/>
  <c r="BA98" i="68"/>
  <c r="AZ98" i="68"/>
  <c r="BA97" i="68"/>
  <c r="AZ97" i="68"/>
  <c r="BA96" i="68"/>
  <c r="AZ96" i="68"/>
  <c r="BA95" i="68"/>
  <c r="AZ95" i="68"/>
  <c r="BA94" i="68"/>
  <c r="AZ94" i="68"/>
  <c r="BA93" i="68"/>
  <c r="AZ93" i="68"/>
  <c r="BA89" i="68"/>
  <c r="AZ89" i="68"/>
  <c r="BA88" i="68"/>
  <c r="AZ88" i="68"/>
  <c r="BA87" i="68"/>
  <c r="AZ87" i="68"/>
  <c r="BA86" i="68"/>
  <c r="AZ86" i="68"/>
  <c r="BA85" i="68"/>
  <c r="AZ85" i="68"/>
  <c r="BA84" i="68"/>
  <c r="AZ84" i="68"/>
  <c r="BA83" i="68"/>
  <c r="AZ83" i="68"/>
  <c r="BA82" i="68"/>
  <c r="AZ82" i="68"/>
  <c r="BA81" i="68"/>
  <c r="AZ81" i="68"/>
  <c r="BA80" i="68"/>
  <c r="AZ80" i="68"/>
  <c r="BA79" i="68"/>
  <c r="AZ79" i="68"/>
  <c r="BA75" i="68"/>
  <c r="AZ75" i="68"/>
  <c r="BA74" i="68"/>
  <c r="AZ74" i="68"/>
  <c r="BA73" i="68"/>
  <c r="AZ73" i="68"/>
  <c r="BA72" i="68"/>
  <c r="AZ72" i="68"/>
  <c r="BA71" i="68"/>
  <c r="AZ71" i="68"/>
  <c r="BA70" i="68"/>
  <c r="AZ70" i="68"/>
  <c r="BA69" i="68"/>
  <c r="AZ69" i="68"/>
  <c r="BA68" i="68"/>
  <c r="AZ68" i="68"/>
  <c r="BA67" i="68"/>
  <c r="AZ67" i="68"/>
  <c r="BA66" i="68"/>
  <c r="BA65" i="68"/>
  <c r="BA61" i="68"/>
  <c r="AZ61" i="68"/>
  <c r="BA60" i="68"/>
  <c r="AZ60" i="68"/>
  <c r="BA59" i="68"/>
  <c r="AZ59" i="68"/>
  <c r="BA58" i="68"/>
  <c r="AZ58" i="68"/>
  <c r="BA57" i="68"/>
  <c r="AZ57" i="68"/>
  <c r="BA56" i="68"/>
  <c r="AZ56" i="68"/>
  <c r="BA55" i="68"/>
  <c r="AZ55" i="68"/>
  <c r="BA54" i="68"/>
  <c r="AZ54" i="68"/>
  <c r="BA53" i="68"/>
  <c r="AZ53" i="68"/>
  <c r="BA52" i="68"/>
  <c r="AZ52" i="68"/>
  <c r="BA51" i="68"/>
  <c r="AZ51" i="68"/>
  <c r="BA47" i="68"/>
  <c r="AZ47" i="68"/>
  <c r="BA46" i="68"/>
  <c r="AZ46" i="68"/>
  <c r="BA45" i="68"/>
  <c r="AZ45" i="68"/>
  <c r="BA44" i="68"/>
  <c r="AZ44" i="68"/>
  <c r="BA43" i="68"/>
  <c r="AZ43" i="68"/>
  <c r="BA42" i="68"/>
  <c r="AZ42" i="68"/>
  <c r="BA41" i="68"/>
  <c r="AZ41" i="68"/>
  <c r="BA40" i="68"/>
  <c r="AZ40" i="68"/>
  <c r="BA39" i="68"/>
  <c r="AZ39" i="68"/>
  <c r="BA38" i="68"/>
  <c r="AZ38" i="68"/>
  <c r="BA37" i="68"/>
  <c r="AZ37" i="68"/>
  <c r="BA33" i="68"/>
  <c r="AZ33" i="68"/>
  <c r="BA32" i="68"/>
  <c r="AZ32" i="68"/>
  <c r="BA31" i="68"/>
  <c r="AZ31" i="68"/>
  <c r="BA30" i="68"/>
  <c r="AZ30" i="68"/>
  <c r="BA29" i="68"/>
  <c r="AZ29" i="68"/>
  <c r="BA28" i="68"/>
  <c r="AZ28" i="68"/>
  <c r="BA27" i="68"/>
  <c r="AZ27" i="68"/>
  <c r="BA26" i="68"/>
  <c r="AZ26" i="68"/>
  <c r="BA25" i="68"/>
  <c r="AZ25" i="68"/>
  <c r="BA24" i="68"/>
  <c r="AZ24" i="68"/>
  <c r="BA23" i="68"/>
  <c r="AZ23" i="68"/>
  <c r="BA19" i="68"/>
  <c r="BA18" i="68"/>
  <c r="BA17" i="68"/>
  <c r="BA16" i="68"/>
  <c r="BA15" i="68"/>
  <c r="BA14" i="68"/>
  <c r="BA13" i="68"/>
  <c r="BA12" i="68"/>
  <c r="BA11" i="68"/>
  <c r="BA10" i="68"/>
  <c r="BA168" i="38"/>
  <c r="AV168" i="38"/>
  <c r="AQ168" i="38"/>
  <c r="AL168" i="38"/>
  <c r="AG168" i="38"/>
  <c r="AB168" i="38"/>
  <c r="W168" i="38"/>
  <c r="R168" i="38"/>
  <c r="M168" i="38"/>
  <c r="H168" i="38"/>
  <c r="C168" i="38"/>
  <c r="AF161" i="38"/>
  <c r="AC161" i="38"/>
  <c r="Z161" i="38"/>
  <c r="EN11" i="24" s="1"/>
  <c r="W161" i="38"/>
  <c r="EN10" i="24" s="1"/>
  <c r="T161" i="38"/>
  <c r="Q161" i="38"/>
  <c r="EN8" i="24" s="1"/>
  <c r="N161" i="38"/>
  <c r="EN7" i="24" s="1"/>
  <c r="K161" i="38"/>
  <c r="H161" i="38"/>
  <c r="E161" i="38"/>
  <c r="B161" i="38"/>
  <c r="AZ147" i="38"/>
  <c r="AU147" i="38"/>
  <c r="AP147" i="38"/>
  <c r="AK147" i="38"/>
  <c r="AF147" i="38"/>
  <c r="AA147" i="38"/>
  <c r="V147" i="38"/>
  <c r="Q147" i="38"/>
  <c r="L147" i="38"/>
  <c r="G147" i="38"/>
  <c r="B147" i="38"/>
  <c r="AZ146" i="38"/>
  <c r="AU146" i="38"/>
  <c r="AP146" i="38"/>
  <c r="AK146" i="38"/>
  <c r="AF146" i="38"/>
  <c r="AA146" i="38"/>
  <c r="V146" i="38"/>
  <c r="Q146" i="38"/>
  <c r="L146" i="38"/>
  <c r="G146" i="38"/>
  <c r="B146" i="38"/>
  <c r="BC145" i="38"/>
  <c r="BB145" i="38"/>
  <c r="BA145" i="38"/>
  <c r="AZ145" i="38"/>
  <c r="AY145" i="38"/>
  <c r="AX145" i="38"/>
  <c r="AW145" i="38"/>
  <c r="AV145" i="38"/>
  <c r="AU145" i="38"/>
  <c r="AT145" i="38"/>
  <c r="AS145" i="38"/>
  <c r="AR145" i="38"/>
  <c r="AQ145" i="38"/>
  <c r="AP145" i="38"/>
  <c r="AO145" i="38"/>
  <c r="AN145" i="38"/>
  <c r="AM145" i="38"/>
  <c r="AL145" i="38"/>
  <c r="AK145" i="38"/>
  <c r="AJ145" i="38"/>
  <c r="AI145" i="38"/>
  <c r="AH145" i="38"/>
  <c r="AG145" i="38"/>
  <c r="AF145" i="38"/>
  <c r="AE145" i="38"/>
  <c r="AD145" i="38"/>
  <c r="AC145" i="38"/>
  <c r="AB145" i="38"/>
  <c r="AA145" i="38"/>
  <c r="Z145" i="38"/>
  <c r="Y145" i="38"/>
  <c r="X145" i="38"/>
  <c r="W145" i="38"/>
  <c r="V145" i="38"/>
  <c r="U145" i="38"/>
  <c r="T145" i="38"/>
  <c r="S145" i="38"/>
  <c r="R145" i="38"/>
  <c r="Q145" i="38"/>
  <c r="P145" i="38"/>
  <c r="O145" i="38"/>
  <c r="N145" i="38"/>
  <c r="M145" i="38"/>
  <c r="L145" i="38"/>
  <c r="K145" i="38"/>
  <c r="J145" i="38"/>
  <c r="I145" i="38"/>
  <c r="H145" i="38"/>
  <c r="G145" i="38"/>
  <c r="F145" i="38"/>
  <c r="E145" i="38"/>
  <c r="D145" i="38"/>
  <c r="C145" i="38"/>
  <c r="B145" i="38"/>
  <c r="A145" i="38"/>
  <c r="BB144" i="38"/>
  <c r="AW144" i="38"/>
  <c r="AR144" i="38"/>
  <c r="AM144" i="38"/>
  <c r="AH144" i="38"/>
  <c r="AC144" i="38"/>
  <c r="X144" i="38"/>
  <c r="S144" i="38"/>
  <c r="N144" i="38"/>
  <c r="I144" i="38"/>
  <c r="D144" i="38"/>
  <c r="BB143" i="38"/>
  <c r="AW143" i="38"/>
  <c r="AR143" i="38"/>
  <c r="AM143" i="38"/>
  <c r="AH143" i="38"/>
  <c r="AC143" i="38"/>
  <c r="X143" i="38"/>
  <c r="S143" i="38"/>
  <c r="N143" i="38"/>
  <c r="I143" i="38"/>
  <c r="D143" i="38"/>
  <c r="BB142" i="38"/>
  <c r="AW142" i="38"/>
  <c r="AR142" i="38"/>
  <c r="AM142" i="38"/>
  <c r="AH142" i="38"/>
  <c r="AC142" i="38"/>
  <c r="X142" i="38"/>
  <c r="S142" i="38"/>
  <c r="N142" i="38"/>
  <c r="I142" i="38"/>
  <c r="D142" i="38"/>
  <c r="BB141" i="38"/>
  <c r="AW141" i="38"/>
  <c r="AR141" i="38"/>
  <c r="AM141" i="38"/>
  <c r="AH141" i="38"/>
  <c r="AC141" i="38"/>
  <c r="X141" i="38"/>
  <c r="S141" i="38"/>
  <c r="N141" i="38"/>
  <c r="I141" i="38"/>
  <c r="D141" i="38"/>
  <c r="BB140" i="38"/>
  <c r="AW140" i="38"/>
  <c r="AR140" i="38"/>
  <c r="AM140" i="38"/>
  <c r="AH140" i="38"/>
  <c r="AC140" i="38"/>
  <c r="X140" i="38"/>
  <c r="S140" i="38"/>
  <c r="N140" i="38"/>
  <c r="I140" i="38"/>
  <c r="D140" i="38"/>
  <c r="BB139" i="38"/>
  <c r="AW139" i="38"/>
  <c r="AR139" i="38"/>
  <c r="AM139" i="38"/>
  <c r="AH139" i="38"/>
  <c r="AC139" i="38"/>
  <c r="X139" i="38"/>
  <c r="S139" i="38"/>
  <c r="N139" i="38"/>
  <c r="I139" i="38"/>
  <c r="D139" i="38"/>
  <c r="BB138" i="38"/>
  <c r="AW138" i="38"/>
  <c r="AR138" i="38"/>
  <c r="AM138" i="38"/>
  <c r="AH138" i="38"/>
  <c r="AC138" i="38"/>
  <c r="X138" i="38"/>
  <c r="S138" i="38"/>
  <c r="N138" i="38"/>
  <c r="I138" i="38"/>
  <c r="D138" i="38"/>
  <c r="BB137" i="38"/>
  <c r="AW137" i="38"/>
  <c r="AR137" i="38"/>
  <c r="AM137" i="38"/>
  <c r="AH137" i="38"/>
  <c r="AC137" i="38"/>
  <c r="X137" i="38"/>
  <c r="S137" i="38"/>
  <c r="N137" i="38"/>
  <c r="I137" i="38"/>
  <c r="D137" i="38"/>
  <c r="BB136" i="38"/>
  <c r="AW136" i="38"/>
  <c r="AR136" i="38"/>
  <c r="AM136" i="38"/>
  <c r="AH136" i="38"/>
  <c r="AC136" i="38"/>
  <c r="X136" i="38"/>
  <c r="S136" i="38"/>
  <c r="N136" i="38"/>
  <c r="I136" i="38"/>
  <c r="D136" i="38"/>
  <c r="BB135" i="38"/>
  <c r="AW135" i="38"/>
  <c r="AR135" i="38"/>
  <c r="AM135" i="38"/>
  <c r="AH135" i="38"/>
  <c r="AC135" i="38"/>
  <c r="X135" i="38"/>
  <c r="S135" i="38"/>
  <c r="N135" i="38"/>
  <c r="I135" i="38"/>
  <c r="D135" i="38"/>
  <c r="AZ128" i="38"/>
  <c r="AU128" i="38"/>
  <c r="AP128" i="38"/>
  <c r="AK128" i="38"/>
  <c r="AF128" i="38"/>
  <c r="AA128" i="38"/>
  <c r="V128" i="38"/>
  <c r="Q128" i="38"/>
  <c r="L128" i="38"/>
  <c r="G128" i="38"/>
  <c r="B128" i="38"/>
  <c r="BA127" i="38"/>
  <c r="AZ127" i="38"/>
  <c r="AV127" i="38"/>
  <c r="AU127" i="38"/>
  <c r="AQ127" i="38"/>
  <c r="AP127" i="38"/>
  <c r="AN127" i="38"/>
  <c r="AM127" i="38"/>
  <c r="AL127" i="38"/>
  <c r="AK127" i="38"/>
  <c r="AI127" i="38"/>
  <c r="AH127" i="38"/>
  <c r="AG127" i="38"/>
  <c r="AF127" i="38"/>
  <c r="AD127" i="38"/>
  <c r="AC127" i="38"/>
  <c r="AB127" i="38"/>
  <c r="AA127" i="38"/>
  <c r="Y127" i="38"/>
  <c r="X127" i="38"/>
  <c r="W127" i="38"/>
  <c r="V127" i="38"/>
  <c r="T127" i="38"/>
  <c r="S127" i="38"/>
  <c r="R127" i="38"/>
  <c r="Q127" i="38"/>
  <c r="O127" i="38"/>
  <c r="N127" i="38"/>
  <c r="M127" i="38"/>
  <c r="L127" i="38"/>
  <c r="J127" i="38"/>
  <c r="I127" i="38"/>
  <c r="H127" i="38"/>
  <c r="G127" i="38"/>
  <c r="E127" i="38"/>
  <c r="D127" i="38"/>
  <c r="C127" i="38"/>
  <c r="B127" i="38"/>
  <c r="A127" i="38"/>
  <c r="BB126" i="38"/>
  <c r="AW126" i="38"/>
  <c r="AR126" i="38"/>
  <c r="AM126" i="38"/>
  <c r="AH126" i="38"/>
  <c r="AC126" i="38"/>
  <c r="X126" i="38"/>
  <c r="S126" i="38"/>
  <c r="N126" i="38"/>
  <c r="I126" i="38"/>
  <c r="D126" i="38"/>
  <c r="BB125" i="38"/>
  <c r="AW125" i="38"/>
  <c r="AR125" i="38"/>
  <c r="AM125" i="38"/>
  <c r="AH125" i="38"/>
  <c r="AC125" i="38"/>
  <c r="X125" i="38"/>
  <c r="S125" i="38"/>
  <c r="N125" i="38"/>
  <c r="I125" i="38"/>
  <c r="D125" i="38"/>
  <c r="BB124" i="38"/>
  <c r="AW124" i="38"/>
  <c r="AR124" i="38"/>
  <c r="AM124" i="38"/>
  <c r="AH124" i="38"/>
  <c r="AC124" i="38"/>
  <c r="X124" i="38"/>
  <c r="S124" i="38"/>
  <c r="N124" i="38"/>
  <c r="I124" i="38"/>
  <c r="D124" i="38"/>
  <c r="BB123" i="38"/>
  <c r="AW123" i="38"/>
  <c r="AR123" i="38"/>
  <c r="AM123" i="38"/>
  <c r="AH123" i="38"/>
  <c r="AC123" i="38"/>
  <c r="X123" i="38"/>
  <c r="S123" i="38"/>
  <c r="N123" i="38"/>
  <c r="I123" i="38"/>
  <c r="D123" i="38"/>
  <c r="BB122" i="38"/>
  <c r="AW122" i="38"/>
  <c r="AR122" i="38"/>
  <c r="AM122" i="38"/>
  <c r="AH122" i="38"/>
  <c r="AC122" i="38"/>
  <c r="X122" i="38"/>
  <c r="S122" i="38"/>
  <c r="N122" i="38"/>
  <c r="I122" i="38"/>
  <c r="D122" i="38"/>
  <c r="BB121" i="38"/>
  <c r="AW121" i="38"/>
  <c r="AR121" i="38"/>
  <c r="AM121" i="38"/>
  <c r="AH121" i="38"/>
  <c r="AC121" i="38"/>
  <c r="X121" i="38"/>
  <c r="S121" i="38"/>
  <c r="N121" i="38"/>
  <c r="I121" i="38"/>
  <c r="D121" i="38"/>
  <c r="BB120" i="38"/>
  <c r="AW120" i="38"/>
  <c r="AR120" i="38"/>
  <c r="AM120" i="38"/>
  <c r="AH120" i="38"/>
  <c r="AC120" i="38"/>
  <c r="X120" i="38"/>
  <c r="S120" i="38"/>
  <c r="N120" i="38"/>
  <c r="I120" i="38"/>
  <c r="D120" i="38"/>
  <c r="BB119" i="38"/>
  <c r="AW119" i="38"/>
  <c r="AR119" i="38"/>
  <c r="AM119" i="38"/>
  <c r="AH119" i="38"/>
  <c r="AC119" i="38"/>
  <c r="X119" i="38"/>
  <c r="S119" i="38"/>
  <c r="N119" i="38"/>
  <c r="I119" i="38"/>
  <c r="D119" i="38"/>
  <c r="BB118" i="38"/>
  <c r="AW118" i="38"/>
  <c r="AR118" i="38"/>
  <c r="AM118" i="38"/>
  <c r="AH118" i="38"/>
  <c r="AC118" i="38"/>
  <c r="X118" i="38"/>
  <c r="S118" i="38"/>
  <c r="N118" i="38"/>
  <c r="I118" i="38"/>
  <c r="D118" i="38"/>
  <c r="BB117" i="38"/>
  <c r="AW117" i="38"/>
  <c r="AR117" i="38"/>
  <c r="AM117" i="38"/>
  <c r="AH117" i="38"/>
  <c r="AC117" i="38"/>
  <c r="X117" i="38"/>
  <c r="S117" i="38"/>
  <c r="N117" i="38"/>
  <c r="I117" i="38"/>
  <c r="D117" i="38"/>
  <c r="AZ110" i="38"/>
  <c r="AU110" i="38"/>
  <c r="AP110" i="38"/>
  <c r="AK110" i="38"/>
  <c r="AF110" i="38"/>
  <c r="AA110" i="38"/>
  <c r="V110" i="38"/>
  <c r="Q110" i="38"/>
  <c r="L110" i="38"/>
  <c r="G110" i="38"/>
  <c r="B110" i="38"/>
  <c r="BC109" i="38"/>
  <c r="BB109" i="38"/>
  <c r="BA109" i="38"/>
  <c r="AZ109" i="38"/>
  <c r="AY109" i="38"/>
  <c r="AX109" i="38"/>
  <c r="AW109" i="38"/>
  <c r="AV109" i="38"/>
  <c r="AU109" i="38"/>
  <c r="AT109" i="38"/>
  <c r="AS109" i="38"/>
  <c r="AR109" i="38"/>
  <c r="AQ109" i="38"/>
  <c r="AP109" i="38"/>
  <c r="AO109" i="38"/>
  <c r="AN109" i="38"/>
  <c r="AM109" i="38"/>
  <c r="AL109" i="38"/>
  <c r="AK109" i="38"/>
  <c r="AJ109" i="38"/>
  <c r="AI109" i="38"/>
  <c r="AH109" i="38"/>
  <c r="AG109" i="38"/>
  <c r="AF109" i="38"/>
  <c r="AE109" i="38"/>
  <c r="AD109" i="38"/>
  <c r="AC109" i="38"/>
  <c r="AB109" i="38"/>
  <c r="AA109" i="38"/>
  <c r="Z109" i="38"/>
  <c r="Y109" i="38"/>
  <c r="X109" i="38"/>
  <c r="W109" i="38"/>
  <c r="V109" i="38"/>
  <c r="U109" i="38"/>
  <c r="T109" i="38"/>
  <c r="S109" i="38"/>
  <c r="R109" i="38"/>
  <c r="Q109" i="38"/>
  <c r="P109" i="38"/>
  <c r="O109" i="38"/>
  <c r="N109" i="38"/>
  <c r="M109" i="38"/>
  <c r="L109" i="38"/>
  <c r="K109" i="38"/>
  <c r="J109" i="38"/>
  <c r="I109" i="38"/>
  <c r="H109" i="38"/>
  <c r="G109" i="38"/>
  <c r="F109" i="38"/>
  <c r="E109" i="38"/>
  <c r="D109" i="38"/>
  <c r="C109" i="38"/>
  <c r="B109" i="38"/>
  <c r="A109" i="38"/>
  <c r="BB108" i="38"/>
  <c r="AW108" i="38"/>
  <c r="AR108" i="38"/>
  <c r="AM108" i="38"/>
  <c r="AH108" i="38"/>
  <c r="AC108" i="38"/>
  <c r="X108" i="38"/>
  <c r="S108" i="38"/>
  <c r="N108" i="38"/>
  <c r="I108" i="38"/>
  <c r="D108" i="38"/>
  <c r="BB107" i="38"/>
  <c r="AW107" i="38"/>
  <c r="AR107" i="38"/>
  <c r="AM107" i="38"/>
  <c r="AH107" i="38"/>
  <c r="AC107" i="38"/>
  <c r="X107" i="38"/>
  <c r="S107" i="38"/>
  <c r="N107" i="38"/>
  <c r="I107" i="38"/>
  <c r="D107" i="38"/>
  <c r="BB106" i="38"/>
  <c r="AW106" i="38"/>
  <c r="AR106" i="38"/>
  <c r="AM106" i="38"/>
  <c r="AH106" i="38"/>
  <c r="AC106" i="38"/>
  <c r="X106" i="38"/>
  <c r="S106" i="38"/>
  <c r="N106" i="38"/>
  <c r="I106" i="38"/>
  <c r="D106" i="38"/>
  <c r="BB105" i="38"/>
  <c r="AW105" i="38"/>
  <c r="AR105" i="38"/>
  <c r="AM105" i="38"/>
  <c r="AH105" i="38"/>
  <c r="AC105" i="38"/>
  <c r="X105" i="38"/>
  <c r="S105" i="38"/>
  <c r="N105" i="38"/>
  <c r="I105" i="38"/>
  <c r="D105" i="38"/>
  <c r="BB104" i="38"/>
  <c r="AW104" i="38"/>
  <c r="AR104" i="38"/>
  <c r="AM104" i="38"/>
  <c r="AH104" i="38"/>
  <c r="AC104" i="38"/>
  <c r="X104" i="38"/>
  <c r="S104" i="38"/>
  <c r="N104" i="38"/>
  <c r="I104" i="38"/>
  <c r="D104" i="38"/>
  <c r="BB103" i="38"/>
  <c r="AW103" i="38"/>
  <c r="AR103" i="38"/>
  <c r="AM103" i="38"/>
  <c r="AH103" i="38"/>
  <c r="AC103" i="38"/>
  <c r="X103" i="38"/>
  <c r="S103" i="38"/>
  <c r="N103" i="38"/>
  <c r="I103" i="38"/>
  <c r="D103" i="38"/>
  <c r="BB102" i="38"/>
  <c r="AW102" i="38"/>
  <c r="AR102" i="38"/>
  <c r="AM102" i="38"/>
  <c r="AH102" i="38"/>
  <c r="AC102" i="38"/>
  <c r="X102" i="38"/>
  <c r="S102" i="38"/>
  <c r="N102" i="38"/>
  <c r="I102" i="38"/>
  <c r="D102" i="38"/>
  <c r="BB101" i="38"/>
  <c r="AW101" i="38"/>
  <c r="AR101" i="38"/>
  <c r="AM101" i="38"/>
  <c r="AH101" i="38"/>
  <c r="AC101" i="38"/>
  <c r="X101" i="38"/>
  <c r="S101" i="38"/>
  <c r="N101" i="38"/>
  <c r="I101" i="38"/>
  <c r="D101" i="38"/>
  <c r="BB100" i="38"/>
  <c r="AW100" i="38"/>
  <c r="AR100" i="38"/>
  <c r="AM100" i="38"/>
  <c r="AH100" i="38"/>
  <c r="AC100" i="38"/>
  <c r="X100" i="38"/>
  <c r="S100" i="38"/>
  <c r="N100" i="38"/>
  <c r="I100" i="38"/>
  <c r="D100" i="38"/>
  <c r="BB99" i="38"/>
  <c r="AW99" i="38"/>
  <c r="AR99" i="38"/>
  <c r="AM99" i="38"/>
  <c r="AH99" i="38"/>
  <c r="AC99" i="38"/>
  <c r="X99" i="38"/>
  <c r="S99" i="38"/>
  <c r="N99" i="38"/>
  <c r="I99" i="38"/>
  <c r="D99" i="38"/>
  <c r="AZ92" i="38"/>
  <c r="AU92" i="38"/>
  <c r="AP92" i="38"/>
  <c r="AK92" i="38"/>
  <c r="AF92" i="38"/>
  <c r="AA92" i="38"/>
  <c r="V92" i="38"/>
  <c r="Q92" i="38"/>
  <c r="L92" i="38"/>
  <c r="G92" i="38"/>
  <c r="B92" i="38"/>
  <c r="BC91" i="38"/>
  <c r="BB91" i="38"/>
  <c r="BA91" i="38"/>
  <c r="AZ91" i="38"/>
  <c r="AY91" i="38"/>
  <c r="AX91" i="38"/>
  <c r="AW91" i="38"/>
  <c r="AV91" i="38"/>
  <c r="AU91" i="38"/>
  <c r="AT91" i="38"/>
  <c r="AS91" i="38"/>
  <c r="AR91" i="38"/>
  <c r="AQ91" i="38"/>
  <c r="AP91" i="38"/>
  <c r="AO91" i="38"/>
  <c r="AN91" i="38"/>
  <c r="AM91" i="38"/>
  <c r="AL91" i="38"/>
  <c r="AK91" i="38"/>
  <c r="AJ91" i="38"/>
  <c r="AI91" i="38"/>
  <c r="AH91" i="38"/>
  <c r="AG91" i="38"/>
  <c r="AF91" i="38"/>
  <c r="AE91" i="38"/>
  <c r="AD91" i="38"/>
  <c r="AC91" i="38"/>
  <c r="AB91" i="38"/>
  <c r="AA91" i="38"/>
  <c r="Z91" i="38"/>
  <c r="Y91" i="38"/>
  <c r="X91" i="38"/>
  <c r="W91" i="38"/>
  <c r="V91" i="38"/>
  <c r="U91" i="38"/>
  <c r="T91" i="38"/>
  <c r="S91" i="38"/>
  <c r="R91" i="38"/>
  <c r="Q91" i="38"/>
  <c r="P91" i="38"/>
  <c r="O91" i="38"/>
  <c r="N91" i="38"/>
  <c r="M91" i="38"/>
  <c r="L91" i="38"/>
  <c r="K91" i="38"/>
  <c r="J91" i="38"/>
  <c r="I91" i="38"/>
  <c r="H91" i="38"/>
  <c r="G91" i="38"/>
  <c r="F91" i="38"/>
  <c r="E91" i="38"/>
  <c r="D91" i="38"/>
  <c r="C91" i="38"/>
  <c r="B91" i="38"/>
  <c r="A91" i="38"/>
  <c r="BB90" i="38"/>
  <c r="AW90" i="38"/>
  <c r="AR90" i="38"/>
  <c r="AM90" i="38"/>
  <c r="AH90" i="38"/>
  <c r="AC90" i="38"/>
  <c r="X90" i="38"/>
  <c r="S90" i="38"/>
  <c r="N90" i="38"/>
  <c r="I90" i="38"/>
  <c r="D90" i="38"/>
  <c r="BB89" i="38"/>
  <c r="AW89" i="38"/>
  <c r="AR89" i="38"/>
  <c r="AM89" i="38"/>
  <c r="AH89" i="38"/>
  <c r="AC89" i="38"/>
  <c r="X89" i="38"/>
  <c r="S89" i="38"/>
  <c r="N89" i="38"/>
  <c r="I89" i="38"/>
  <c r="D89" i="38"/>
  <c r="BB88" i="38"/>
  <c r="AW88" i="38"/>
  <c r="AR88" i="38"/>
  <c r="AM88" i="38"/>
  <c r="AH88" i="38"/>
  <c r="AC88" i="38"/>
  <c r="X88" i="38"/>
  <c r="S88" i="38"/>
  <c r="N88" i="38"/>
  <c r="I88" i="38"/>
  <c r="D88" i="38"/>
  <c r="BB87" i="38"/>
  <c r="AW87" i="38"/>
  <c r="AR87" i="38"/>
  <c r="AM87" i="38"/>
  <c r="AH87" i="38"/>
  <c r="AC87" i="38"/>
  <c r="X87" i="38"/>
  <c r="S87" i="38"/>
  <c r="N87" i="38"/>
  <c r="I87" i="38"/>
  <c r="D87" i="38"/>
  <c r="BB86" i="38"/>
  <c r="AW86" i="38"/>
  <c r="AR86" i="38"/>
  <c r="AM86" i="38"/>
  <c r="AH86" i="38"/>
  <c r="AC86" i="38"/>
  <c r="X86" i="38"/>
  <c r="S86" i="38"/>
  <c r="N86" i="38"/>
  <c r="I86" i="38"/>
  <c r="D86" i="38"/>
  <c r="BB85" i="38"/>
  <c r="AW85" i="38"/>
  <c r="AR85" i="38"/>
  <c r="AM85" i="38"/>
  <c r="AH85" i="38"/>
  <c r="AC85" i="38"/>
  <c r="X85" i="38"/>
  <c r="S85" i="38"/>
  <c r="N85" i="38"/>
  <c r="I85" i="38"/>
  <c r="D85" i="38"/>
  <c r="BB84" i="38"/>
  <c r="AW84" i="38"/>
  <c r="AR84" i="38"/>
  <c r="AM84" i="38"/>
  <c r="AH84" i="38"/>
  <c r="AC84" i="38"/>
  <c r="X84" i="38"/>
  <c r="S84" i="38"/>
  <c r="N84" i="38"/>
  <c r="I84" i="38"/>
  <c r="D84" i="38"/>
  <c r="BB83" i="38"/>
  <c r="AW83" i="38"/>
  <c r="AR83" i="38"/>
  <c r="AM83" i="38"/>
  <c r="AH83" i="38"/>
  <c r="AC83" i="38"/>
  <c r="X83" i="38"/>
  <c r="S83" i="38"/>
  <c r="N83" i="38"/>
  <c r="I83" i="38"/>
  <c r="D83" i="38"/>
  <c r="BB82" i="38"/>
  <c r="AW82" i="38"/>
  <c r="AR82" i="38"/>
  <c r="AM82" i="38"/>
  <c r="AH82" i="38"/>
  <c r="AC82" i="38"/>
  <c r="X82" i="38"/>
  <c r="S82" i="38"/>
  <c r="N82" i="38"/>
  <c r="I82" i="38"/>
  <c r="D82" i="38"/>
  <c r="BB81" i="38"/>
  <c r="AW81" i="38"/>
  <c r="AR81" i="38"/>
  <c r="AM81" i="38"/>
  <c r="AH81" i="38"/>
  <c r="AC81" i="38"/>
  <c r="X81" i="38"/>
  <c r="S81" i="38"/>
  <c r="N81" i="38"/>
  <c r="I81" i="38"/>
  <c r="D81" i="38"/>
  <c r="AZ74" i="38"/>
  <c r="AU74" i="38"/>
  <c r="AP74" i="38"/>
  <c r="AK74" i="38"/>
  <c r="AF74" i="38"/>
  <c r="AA74" i="38"/>
  <c r="V74" i="38"/>
  <c r="Q74" i="38"/>
  <c r="L74" i="38"/>
  <c r="G74" i="38"/>
  <c r="B74" i="38"/>
  <c r="BC73" i="38"/>
  <c r="BB73" i="38"/>
  <c r="BA73" i="38"/>
  <c r="AZ73" i="38"/>
  <c r="AY73" i="38"/>
  <c r="AX73" i="38"/>
  <c r="AW73" i="38"/>
  <c r="AV73" i="38"/>
  <c r="AU73" i="38"/>
  <c r="AT73" i="38"/>
  <c r="AS73" i="38"/>
  <c r="AR73" i="38"/>
  <c r="AQ73" i="38"/>
  <c r="AP73" i="38"/>
  <c r="AO73" i="38"/>
  <c r="AN73" i="38"/>
  <c r="AM73" i="38"/>
  <c r="AL73" i="38"/>
  <c r="AK73" i="38"/>
  <c r="AJ73" i="38"/>
  <c r="AI73" i="38"/>
  <c r="AH73" i="38"/>
  <c r="AG73" i="38"/>
  <c r="AF73" i="38"/>
  <c r="AE73" i="38"/>
  <c r="AD73" i="38"/>
  <c r="AC73" i="38"/>
  <c r="AB73" i="38"/>
  <c r="AA73" i="38"/>
  <c r="Z73" i="38"/>
  <c r="Y73" i="38"/>
  <c r="X73" i="38"/>
  <c r="W73" i="38"/>
  <c r="V73" i="38"/>
  <c r="U73" i="38"/>
  <c r="T73" i="38"/>
  <c r="S73" i="38"/>
  <c r="R73" i="38"/>
  <c r="Q73" i="38"/>
  <c r="P73" i="38"/>
  <c r="O73" i="38"/>
  <c r="N73" i="38"/>
  <c r="M73" i="38"/>
  <c r="L73" i="38"/>
  <c r="K73" i="38"/>
  <c r="J73" i="38"/>
  <c r="I73" i="38"/>
  <c r="H73" i="38"/>
  <c r="G73" i="38"/>
  <c r="F73" i="38"/>
  <c r="E73" i="38"/>
  <c r="D73" i="38"/>
  <c r="C73" i="38"/>
  <c r="B73" i="38"/>
  <c r="A73" i="38"/>
  <c r="BB72" i="38"/>
  <c r="AW72" i="38"/>
  <c r="AR72" i="38"/>
  <c r="AM72" i="38"/>
  <c r="AH72" i="38"/>
  <c r="AC72" i="38"/>
  <c r="X72" i="38"/>
  <c r="S72" i="38"/>
  <c r="N72" i="38"/>
  <c r="I72" i="38"/>
  <c r="D72" i="38"/>
  <c r="BB71" i="38"/>
  <c r="AW71" i="38"/>
  <c r="AR71" i="38"/>
  <c r="AM71" i="38"/>
  <c r="AH71" i="38"/>
  <c r="AC71" i="38"/>
  <c r="X71" i="38"/>
  <c r="S71" i="38"/>
  <c r="N71" i="38"/>
  <c r="I71" i="38"/>
  <c r="D71" i="38"/>
  <c r="BB70" i="38"/>
  <c r="AW70" i="38"/>
  <c r="AR70" i="38"/>
  <c r="AM70" i="38"/>
  <c r="AH70" i="38"/>
  <c r="AC70" i="38"/>
  <c r="X70" i="38"/>
  <c r="S70" i="38"/>
  <c r="N70" i="38"/>
  <c r="I70" i="38"/>
  <c r="D70" i="38"/>
  <c r="BB69" i="38"/>
  <c r="AW69" i="38"/>
  <c r="AR69" i="38"/>
  <c r="AM69" i="38"/>
  <c r="AH69" i="38"/>
  <c r="AC69" i="38"/>
  <c r="X69" i="38"/>
  <c r="S69" i="38"/>
  <c r="N69" i="38"/>
  <c r="I69" i="38"/>
  <c r="D69" i="38"/>
  <c r="BB68" i="38"/>
  <c r="AW68" i="38"/>
  <c r="AR68" i="38"/>
  <c r="AM68" i="38"/>
  <c r="AH68" i="38"/>
  <c r="AC68" i="38"/>
  <c r="X68" i="38"/>
  <c r="S68" i="38"/>
  <c r="N68" i="38"/>
  <c r="I68" i="38"/>
  <c r="D68" i="38"/>
  <c r="BB67" i="38"/>
  <c r="AW67" i="38"/>
  <c r="AR67" i="38"/>
  <c r="AM67" i="38"/>
  <c r="AH67" i="38"/>
  <c r="AC67" i="38"/>
  <c r="X67" i="38"/>
  <c r="S67" i="38"/>
  <c r="N67" i="38"/>
  <c r="I67" i="38"/>
  <c r="D67" i="38"/>
  <c r="BB66" i="38"/>
  <c r="AW66" i="38"/>
  <c r="AR66" i="38"/>
  <c r="AM66" i="38"/>
  <c r="AH66" i="38"/>
  <c r="AC66" i="38"/>
  <c r="X66" i="38"/>
  <c r="S66" i="38"/>
  <c r="N66" i="38"/>
  <c r="I66" i="38"/>
  <c r="D66" i="38"/>
  <c r="BB65" i="38"/>
  <c r="AW65" i="38"/>
  <c r="AR65" i="38"/>
  <c r="AM65" i="38"/>
  <c r="AH65" i="38"/>
  <c r="AC65" i="38"/>
  <c r="X65" i="38"/>
  <c r="S65" i="38"/>
  <c r="N65" i="38"/>
  <c r="I65" i="38"/>
  <c r="D65" i="38"/>
  <c r="BB64" i="38"/>
  <c r="AW64" i="38"/>
  <c r="AR64" i="38"/>
  <c r="AM64" i="38"/>
  <c r="AH64" i="38"/>
  <c r="AC64" i="38"/>
  <c r="X64" i="38"/>
  <c r="S64" i="38"/>
  <c r="N64" i="38"/>
  <c r="I64" i="38"/>
  <c r="D64" i="38"/>
  <c r="BB63" i="38"/>
  <c r="AW63" i="38"/>
  <c r="AR63" i="38"/>
  <c r="AM63" i="38"/>
  <c r="AH63" i="38"/>
  <c r="AC63" i="38"/>
  <c r="X63" i="38"/>
  <c r="S63" i="38"/>
  <c r="N63" i="38"/>
  <c r="I63" i="38"/>
  <c r="D63" i="38"/>
  <c r="AZ56" i="38"/>
  <c r="AU56" i="38"/>
  <c r="AP56" i="38"/>
  <c r="AK56" i="38"/>
  <c r="AF56" i="38"/>
  <c r="AA56" i="38"/>
  <c r="V56" i="38"/>
  <c r="Q56" i="38"/>
  <c r="L56" i="38"/>
  <c r="G56" i="38"/>
  <c r="B56" i="38"/>
  <c r="BC55" i="38"/>
  <c r="BB55" i="38"/>
  <c r="BA55" i="38"/>
  <c r="AZ55" i="38"/>
  <c r="AY55" i="38"/>
  <c r="AX55" i="38"/>
  <c r="AW55" i="38"/>
  <c r="AV55" i="38"/>
  <c r="AU55" i="38"/>
  <c r="AT55" i="38"/>
  <c r="AS55" i="38"/>
  <c r="AR55" i="38"/>
  <c r="AQ55" i="38"/>
  <c r="AP55" i="38"/>
  <c r="AO55" i="38"/>
  <c r="AN55" i="38"/>
  <c r="AM55" i="38"/>
  <c r="AL55" i="38"/>
  <c r="AK55" i="38"/>
  <c r="AJ55" i="38"/>
  <c r="AI55" i="38"/>
  <c r="AH55" i="38"/>
  <c r="AG55" i="38"/>
  <c r="AF55" i="38"/>
  <c r="AE55" i="38"/>
  <c r="AD55" i="38"/>
  <c r="AC55" i="38"/>
  <c r="AB55" i="38"/>
  <c r="AA55" i="38"/>
  <c r="Z55" i="38"/>
  <c r="Y55" i="38"/>
  <c r="X55" i="38"/>
  <c r="W55" i="38"/>
  <c r="V55" i="38"/>
  <c r="U55" i="38"/>
  <c r="T55" i="38"/>
  <c r="S55" i="38"/>
  <c r="R55" i="38"/>
  <c r="Q55" i="38"/>
  <c r="P55" i="38"/>
  <c r="O55" i="38"/>
  <c r="N55" i="38"/>
  <c r="M55" i="38"/>
  <c r="L55" i="38"/>
  <c r="K55" i="38"/>
  <c r="J55" i="38"/>
  <c r="I55" i="38"/>
  <c r="H55" i="38"/>
  <c r="G55" i="38"/>
  <c r="F55" i="38"/>
  <c r="E55" i="38"/>
  <c r="D55" i="38"/>
  <c r="C55" i="38"/>
  <c r="B55" i="38"/>
  <c r="A55" i="38"/>
  <c r="BB54" i="38"/>
  <c r="AW54" i="38"/>
  <c r="AR54" i="38"/>
  <c r="AM54" i="38"/>
  <c r="AH54" i="38"/>
  <c r="AC54" i="38"/>
  <c r="X54" i="38"/>
  <c r="S54" i="38"/>
  <c r="N54" i="38"/>
  <c r="I54" i="38"/>
  <c r="D54" i="38"/>
  <c r="BB53" i="38"/>
  <c r="AW53" i="38"/>
  <c r="AR53" i="38"/>
  <c r="AM53" i="38"/>
  <c r="AH53" i="38"/>
  <c r="AC53" i="38"/>
  <c r="X53" i="38"/>
  <c r="S53" i="38"/>
  <c r="N53" i="38"/>
  <c r="I53" i="38"/>
  <c r="D53" i="38"/>
  <c r="BB52" i="38"/>
  <c r="AW52" i="38"/>
  <c r="AR52" i="38"/>
  <c r="AM52" i="38"/>
  <c r="AH52" i="38"/>
  <c r="AC52" i="38"/>
  <c r="X52" i="38"/>
  <c r="S52" i="38"/>
  <c r="N52" i="38"/>
  <c r="I52" i="38"/>
  <c r="D52" i="38"/>
  <c r="BB51" i="38"/>
  <c r="AW51" i="38"/>
  <c r="AR51" i="38"/>
  <c r="AM51" i="38"/>
  <c r="AH51" i="38"/>
  <c r="AC51" i="38"/>
  <c r="X51" i="38"/>
  <c r="S51" i="38"/>
  <c r="N51" i="38"/>
  <c r="I51" i="38"/>
  <c r="D51" i="38"/>
  <c r="BB50" i="38"/>
  <c r="AW50" i="38"/>
  <c r="AR50" i="38"/>
  <c r="AM50" i="38"/>
  <c r="AH50" i="38"/>
  <c r="AC50" i="38"/>
  <c r="X50" i="38"/>
  <c r="S50" i="38"/>
  <c r="N50" i="38"/>
  <c r="I50" i="38"/>
  <c r="D50" i="38"/>
  <c r="BB49" i="38"/>
  <c r="AW49" i="38"/>
  <c r="AR49" i="38"/>
  <c r="AM49" i="38"/>
  <c r="AH49" i="38"/>
  <c r="AC49" i="38"/>
  <c r="X49" i="38"/>
  <c r="S49" i="38"/>
  <c r="N49" i="38"/>
  <c r="I49" i="38"/>
  <c r="D49" i="38"/>
  <c r="BB48" i="38"/>
  <c r="AW48" i="38"/>
  <c r="AR48" i="38"/>
  <c r="AM48" i="38"/>
  <c r="AH48" i="38"/>
  <c r="AC48" i="38"/>
  <c r="X48" i="38"/>
  <c r="S48" i="38"/>
  <c r="N48" i="38"/>
  <c r="I48" i="38"/>
  <c r="D48" i="38"/>
  <c r="BB47" i="38"/>
  <c r="AW47" i="38"/>
  <c r="AR47" i="38"/>
  <c r="AM47" i="38"/>
  <c r="AH47" i="38"/>
  <c r="AC47" i="38"/>
  <c r="X47" i="38"/>
  <c r="S47" i="38"/>
  <c r="N47" i="38"/>
  <c r="I47" i="38"/>
  <c r="D47" i="38"/>
  <c r="BB46" i="38"/>
  <c r="AW46" i="38"/>
  <c r="AR46" i="38"/>
  <c r="AM46" i="38"/>
  <c r="AH46" i="38"/>
  <c r="AC46" i="38"/>
  <c r="X46" i="38"/>
  <c r="S46" i="38"/>
  <c r="N46" i="38"/>
  <c r="I46" i="38"/>
  <c r="D46" i="38"/>
  <c r="BB45" i="38"/>
  <c r="AW45" i="38"/>
  <c r="AR45" i="38"/>
  <c r="AM45" i="38"/>
  <c r="AH45" i="38"/>
  <c r="AC45" i="38"/>
  <c r="X45" i="38"/>
  <c r="S45" i="38"/>
  <c r="N45" i="38"/>
  <c r="I45" i="38"/>
  <c r="D45" i="38"/>
  <c r="AZ38" i="38"/>
  <c r="AU38" i="38"/>
  <c r="AP38" i="38"/>
  <c r="AK38" i="38"/>
  <c r="AF38" i="38"/>
  <c r="AA38" i="38"/>
  <c r="V38" i="38"/>
  <c r="Q38" i="38"/>
  <c r="L38" i="38"/>
  <c r="G38" i="38"/>
  <c r="B38" i="38"/>
  <c r="BC37" i="38"/>
  <c r="BB37" i="38"/>
  <c r="BA37" i="38"/>
  <c r="AZ37" i="38"/>
  <c r="AY37" i="38"/>
  <c r="AX37" i="38"/>
  <c r="AW37" i="38"/>
  <c r="AV37" i="38"/>
  <c r="AU37" i="38"/>
  <c r="AT37" i="38"/>
  <c r="AS37" i="38"/>
  <c r="AR37" i="38"/>
  <c r="AQ37" i="38"/>
  <c r="AP37" i="38"/>
  <c r="AO37" i="38"/>
  <c r="AN37" i="38"/>
  <c r="AM37" i="38"/>
  <c r="AL37" i="38"/>
  <c r="AK37" i="38"/>
  <c r="AJ37" i="38"/>
  <c r="AI37" i="38"/>
  <c r="AH37" i="38"/>
  <c r="AG37" i="38"/>
  <c r="AF37" i="38"/>
  <c r="AE37" i="38"/>
  <c r="AD37" i="38"/>
  <c r="AC37" i="38"/>
  <c r="AB37" i="38"/>
  <c r="AA37" i="38"/>
  <c r="Z37" i="38"/>
  <c r="Y37" i="38"/>
  <c r="X37" i="38"/>
  <c r="W37" i="38"/>
  <c r="V37" i="38"/>
  <c r="U37" i="38"/>
  <c r="T37" i="38"/>
  <c r="S37" i="38"/>
  <c r="R37" i="38"/>
  <c r="Q37" i="38"/>
  <c r="P37" i="38"/>
  <c r="O37" i="38"/>
  <c r="N37" i="38"/>
  <c r="M37" i="38"/>
  <c r="L37" i="38"/>
  <c r="K37" i="38"/>
  <c r="J37" i="38"/>
  <c r="I37" i="38"/>
  <c r="H37" i="38"/>
  <c r="G37" i="38"/>
  <c r="F37" i="38"/>
  <c r="E37" i="38"/>
  <c r="D37" i="38"/>
  <c r="C37" i="38"/>
  <c r="B37" i="38"/>
  <c r="BB36" i="38"/>
  <c r="AW36" i="38"/>
  <c r="AR36" i="38"/>
  <c r="AM36" i="38"/>
  <c r="AH36" i="38"/>
  <c r="AC36" i="38"/>
  <c r="X36" i="38"/>
  <c r="S36" i="38"/>
  <c r="N36" i="38"/>
  <c r="I36" i="38"/>
  <c r="D36" i="38"/>
  <c r="BB35" i="38"/>
  <c r="AW35" i="38"/>
  <c r="AR35" i="38"/>
  <c r="AM35" i="38"/>
  <c r="AH35" i="38"/>
  <c r="AC35" i="38"/>
  <c r="X35" i="38"/>
  <c r="S35" i="38"/>
  <c r="N35" i="38"/>
  <c r="I35" i="38"/>
  <c r="D35" i="38"/>
  <c r="BB34" i="38"/>
  <c r="AW34" i="38"/>
  <c r="AR34" i="38"/>
  <c r="AM34" i="38"/>
  <c r="AH34" i="38"/>
  <c r="AC34" i="38"/>
  <c r="X34" i="38"/>
  <c r="S34" i="38"/>
  <c r="N34" i="38"/>
  <c r="I34" i="38"/>
  <c r="D34" i="38"/>
  <c r="BB33" i="38"/>
  <c r="AW33" i="38"/>
  <c r="AR33" i="38"/>
  <c r="AM33" i="38"/>
  <c r="AH33" i="38"/>
  <c r="AC33" i="38"/>
  <c r="X33" i="38"/>
  <c r="S33" i="38"/>
  <c r="N33" i="38"/>
  <c r="I33" i="38"/>
  <c r="D33" i="38"/>
  <c r="BB32" i="38"/>
  <c r="AW32" i="38"/>
  <c r="AR32" i="38"/>
  <c r="AM32" i="38"/>
  <c r="AH32" i="38"/>
  <c r="AC32" i="38"/>
  <c r="X32" i="38"/>
  <c r="S32" i="38"/>
  <c r="N32" i="38"/>
  <c r="I32" i="38"/>
  <c r="D32" i="38"/>
  <c r="BB31" i="38"/>
  <c r="AW31" i="38"/>
  <c r="AR31" i="38"/>
  <c r="AM31" i="38"/>
  <c r="AH31" i="38"/>
  <c r="AC31" i="38"/>
  <c r="X31" i="38"/>
  <c r="S31" i="38"/>
  <c r="N31" i="38"/>
  <c r="I31" i="38"/>
  <c r="D31" i="38"/>
  <c r="BB30" i="38"/>
  <c r="AW30" i="38"/>
  <c r="AR30" i="38"/>
  <c r="AM30" i="38"/>
  <c r="AH30" i="38"/>
  <c r="AC30" i="38"/>
  <c r="X30" i="38"/>
  <c r="S30" i="38"/>
  <c r="N30" i="38"/>
  <c r="I30" i="38"/>
  <c r="D30" i="38"/>
  <c r="BB29" i="38"/>
  <c r="AW29" i="38"/>
  <c r="AR29" i="38"/>
  <c r="AM29" i="38"/>
  <c r="AH29" i="38"/>
  <c r="AC29" i="38"/>
  <c r="X29" i="38"/>
  <c r="S29" i="38"/>
  <c r="N29" i="38"/>
  <c r="I29" i="38"/>
  <c r="D29" i="38"/>
  <c r="BB28" i="38"/>
  <c r="AW28" i="38"/>
  <c r="AR28" i="38"/>
  <c r="AM28" i="38"/>
  <c r="AH28" i="38"/>
  <c r="AC28" i="38"/>
  <c r="X28" i="38"/>
  <c r="S28" i="38"/>
  <c r="N28" i="38"/>
  <c r="I28" i="38"/>
  <c r="D28" i="38"/>
  <c r="BB27" i="38"/>
  <c r="AW27" i="38"/>
  <c r="AR27" i="38"/>
  <c r="AM27" i="38"/>
  <c r="AH27" i="38"/>
  <c r="AC27" i="38"/>
  <c r="X27" i="38"/>
  <c r="S27" i="38"/>
  <c r="N27" i="38"/>
  <c r="I27" i="38"/>
  <c r="D27" i="38"/>
  <c r="BJ20" i="38"/>
  <c r="BD20" i="38"/>
  <c r="AX20" i="38"/>
  <c r="AR20" i="38"/>
  <c r="AL20" i="38"/>
  <c r="AF20" i="38"/>
  <c r="Z20" i="38"/>
  <c r="T20" i="38"/>
  <c r="N20" i="38"/>
  <c r="H20" i="38"/>
  <c r="B20" i="38"/>
  <c r="BN19" i="38"/>
  <c r="BM19" i="38"/>
  <c r="BL19" i="38"/>
  <c r="BK19" i="38"/>
  <c r="BJ19" i="38"/>
  <c r="BI19" i="38"/>
  <c r="BH19" i="38"/>
  <c r="BG19" i="38"/>
  <c r="BF19" i="38"/>
  <c r="BE19" i="38"/>
  <c r="BD19" i="38"/>
  <c r="BC19" i="38"/>
  <c r="BB19" i="38"/>
  <c r="BA19" i="38"/>
  <c r="AZ19" i="38"/>
  <c r="AY19" i="38"/>
  <c r="AX19" i="38"/>
  <c r="AW19" i="38"/>
  <c r="AV19" i="38"/>
  <c r="AU19" i="38"/>
  <c r="AT19" i="38"/>
  <c r="AS19" i="38"/>
  <c r="AR19" i="38"/>
  <c r="AQ19" i="38"/>
  <c r="AP19" i="38"/>
  <c r="AO19" i="38"/>
  <c r="AN19" i="38"/>
  <c r="AM19" i="38"/>
  <c r="AL19" i="38"/>
  <c r="AK19" i="38"/>
  <c r="AJ19" i="38"/>
  <c r="AI19" i="38"/>
  <c r="AH19" i="38"/>
  <c r="AG19" i="38"/>
  <c r="AF19" i="38"/>
  <c r="AE19" i="38"/>
  <c r="AD19" i="38"/>
  <c r="AC19" i="38"/>
  <c r="AB19" i="38"/>
  <c r="AA19" i="38"/>
  <c r="Z19" i="38"/>
  <c r="Y19" i="38"/>
  <c r="X19" i="38"/>
  <c r="W19" i="38"/>
  <c r="V19" i="38"/>
  <c r="U19" i="38"/>
  <c r="T19" i="38"/>
  <c r="S19" i="38"/>
  <c r="R19" i="38"/>
  <c r="Q19" i="38"/>
  <c r="P19" i="38"/>
  <c r="O19" i="38"/>
  <c r="N19" i="38"/>
  <c r="M19" i="38"/>
  <c r="L19" i="38"/>
  <c r="K19" i="38"/>
  <c r="J19" i="38"/>
  <c r="I19" i="38"/>
  <c r="H19" i="38"/>
  <c r="G19" i="38"/>
  <c r="F19" i="38"/>
  <c r="E19" i="38"/>
  <c r="D19" i="38"/>
  <c r="C19" i="38"/>
  <c r="B19" i="38"/>
  <c r="BN18" i="38"/>
  <c r="BM18" i="38"/>
  <c r="BH18" i="38"/>
  <c r="BG18" i="38"/>
  <c r="BB18" i="38"/>
  <c r="BA18" i="38"/>
  <c r="AV18" i="38"/>
  <c r="AU18" i="38"/>
  <c r="AP18" i="38"/>
  <c r="AO18" i="38"/>
  <c r="AJ18" i="38"/>
  <c r="AI18" i="38"/>
  <c r="AD18" i="38"/>
  <c r="AC18" i="38"/>
  <c r="X18" i="38"/>
  <c r="W18" i="38"/>
  <c r="R18" i="38"/>
  <c r="Q18" i="38"/>
  <c r="L18" i="38"/>
  <c r="K18" i="38"/>
  <c r="F18" i="38"/>
  <c r="E18" i="38"/>
  <c r="BN17" i="38"/>
  <c r="BM17" i="38"/>
  <c r="BH17" i="38"/>
  <c r="BG17" i="38"/>
  <c r="BB17" i="38"/>
  <c r="BA17" i="38"/>
  <c r="AV17" i="38"/>
  <c r="AU17" i="38"/>
  <c r="AP17" i="38"/>
  <c r="AO17" i="38"/>
  <c r="AJ17" i="38"/>
  <c r="AI17" i="38"/>
  <c r="AD17" i="38"/>
  <c r="AC17" i="38"/>
  <c r="X17" i="38"/>
  <c r="W17" i="38"/>
  <c r="R17" i="38"/>
  <c r="Q17" i="38"/>
  <c r="L17" i="38"/>
  <c r="K17" i="38"/>
  <c r="F17" i="38"/>
  <c r="E17" i="38"/>
  <c r="BN16" i="38"/>
  <c r="BM16" i="38"/>
  <c r="BH16" i="38"/>
  <c r="BG16" i="38"/>
  <c r="BB16" i="38"/>
  <c r="BA16" i="38"/>
  <c r="AV16" i="38"/>
  <c r="AU16" i="38"/>
  <c r="AP16" i="38"/>
  <c r="AO16" i="38"/>
  <c r="AJ16" i="38"/>
  <c r="AI16" i="38"/>
  <c r="AD16" i="38"/>
  <c r="AC16" i="38"/>
  <c r="X16" i="38"/>
  <c r="W16" i="38"/>
  <c r="R16" i="38"/>
  <c r="Q16" i="38"/>
  <c r="L16" i="38"/>
  <c r="K16" i="38"/>
  <c r="F16" i="38"/>
  <c r="E16" i="38"/>
  <c r="BN15" i="38"/>
  <c r="BM15" i="38"/>
  <c r="BH15" i="38"/>
  <c r="BG15" i="38"/>
  <c r="BB15" i="38"/>
  <c r="BA15" i="38"/>
  <c r="AV15" i="38"/>
  <c r="AU15" i="38"/>
  <c r="AP15" i="38"/>
  <c r="AO15" i="38"/>
  <c r="AJ15" i="38"/>
  <c r="AI15" i="38"/>
  <c r="AD15" i="38"/>
  <c r="AC15" i="38"/>
  <c r="X15" i="38"/>
  <c r="W15" i="38"/>
  <c r="R15" i="38"/>
  <c r="Q15" i="38"/>
  <c r="L15" i="38"/>
  <c r="K15" i="38"/>
  <c r="F15" i="38"/>
  <c r="E15" i="38"/>
  <c r="BN14" i="38"/>
  <c r="BM14" i="38"/>
  <c r="BH14" i="38"/>
  <c r="BG14" i="38"/>
  <c r="BB14" i="38"/>
  <c r="BA14" i="38"/>
  <c r="AV14" i="38"/>
  <c r="AU14" i="38"/>
  <c r="AP14" i="38"/>
  <c r="AO14" i="38"/>
  <c r="AJ14" i="38"/>
  <c r="AI14" i="38"/>
  <c r="AD14" i="38"/>
  <c r="AC14" i="38"/>
  <c r="X14" i="38"/>
  <c r="W14" i="38"/>
  <c r="R14" i="38"/>
  <c r="Q14" i="38"/>
  <c r="L14" i="38"/>
  <c r="K14" i="38"/>
  <c r="F14" i="38"/>
  <c r="E14" i="38"/>
  <c r="BN13" i="38"/>
  <c r="BM13" i="38"/>
  <c r="BH13" i="38"/>
  <c r="BG13" i="38"/>
  <c r="BB13" i="38"/>
  <c r="BA13" i="38"/>
  <c r="AV13" i="38"/>
  <c r="AU13" i="38"/>
  <c r="AP13" i="38"/>
  <c r="AO13" i="38"/>
  <c r="AJ13" i="38"/>
  <c r="AI13" i="38"/>
  <c r="AD13" i="38"/>
  <c r="AC13" i="38"/>
  <c r="X13" i="38"/>
  <c r="W13" i="38"/>
  <c r="R13" i="38"/>
  <c r="Q13" i="38"/>
  <c r="L13" i="38"/>
  <c r="K13" i="38"/>
  <c r="F13" i="38"/>
  <c r="E13" i="38"/>
  <c r="BN12" i="38"/>
  <c r="BM12" i="38"/>
  <c r="BH12" i="38"/>
  <c r="BG12" i="38"/>
  <c r="BB12" i="38"/>
  <c r="BA12" i="38"/>
  <c r="AV12" i="38"/>
  <c r="AU12" i="38"/>
  <c r="AP12" i="38"/>
  <c r="AO12" i="38"/>
  <c r="AJ12" i="38"/>
  <c r="AI12" i="38"/>
  <c r="AD12" i="38"/>
  <c r="AC12" i="38"/>
  <c r="X12" i="38"/>
  <c r="W12" i="38"/>
  <c r="R12" i="38"/>
  <c r="Q12" i="38"/>
  <c r="L12" i="38"/>
  <c r="K12" i="38"/>
  <c r="F12" i="38"/>
  <c r="E12" i="38"/>
  <c r="BN11" i="38"/>
  <c r="BM11" i="38"/>
  <c r="BH11" i="38"/>
  <c r="BG11" i="38"/>
  <c r="BB11" i="38"/>
  <c r="BA11" i="38"/>
  <c r="AV11" i="38"/>
  <c r="AU11" i="38"/>
  <c r="AP11" i="38"/>
  <c r="AO11" i="38"/>
  <c r="AJ11" i="38"/>
  <c r="AI11" i="38"/>
  <c r="AD11" i="38"/>
  <c r="AC11" i="38"/>
  <c r="X11" i="38"/>
  <c r="W11" i="38"/>
  <c r="R11" i="38"/>
  <c r="Q11" i="38"/>
  <c r="L11" i="38"/>
  <c r="K11" i="38"/>
  <c r="F11" i="38"/>
  <c r="E11" i="38"/>
  <c r="BN10" i="38"/>
  <c r="BM10" i="38"/>
  <c r="BH10" i="38"/>
  <c r="BG10" i="38"/>
  <c r="BB10" i="38"/>
  <c r="BA10" i="38"/>
  <c r="AV10" i="38"/>
  <c r="AU10" i="38"/>
  <c r="AP10" i="38"/>
  <c r="AO10" i="38"/>
  <c r="AJ10" i="38"/>
  <c r="AI10" i="38"/>
  <c r="AD10" i="38"/>
  <c r="AC10" i="38"/>
  <c r="X10" i="38"/>
  <c r="W10" i="38"/>
  <c r="R10" i="38"/>
  <c r="Q10" i="38"/>
  <c r="L10" i="38"/>
  <c r="K10" i="38"/>
  <c r="F10" i="38"/>
  <c r="E10" i="38"/>
  <c r="BN9" i="38"/>
  <c r="BM9" i="38"/>
  <c r="BH9" i="38"/>
  <c r="BG9" i="38"/>
  <c r="BB9" i="38"/>
  <c r="BA9" i="38"/>
  <c r="AV9" i="38"/>
  <c r="AU9" i="38"/>
  <c r="AP9" i="38"/>
  <c r="AO9" i="38"/>
  <c r="AJ9" i="38"/>
  <c r="AI9" i="38"/>
  <c r="AD9" i="38"/>
  <c r="AC9" i="38"/>
  <c r="X9" i="38"/>
  <c r="W9" i="38"/>
  <c r="R9" i="38"/>
  <c r="Q9" i="38"/>
  <c r="L9" i="38"/>
  <c r="K9" i="38"/>
  <c r="F9" i="38"/>
  <c r="E9" i="38"/>
  <c r="AN69" i="39"/>
  <c r="AM69" i="39"/>
  <c r="AN68" i="39"/>
  <c r="AM68" i="39"/>
  <c r="AO68" i="39" s="1"/>
  <c r="AN67" i="39"/>
  <c r="AM67" i="39"/>
  <c r="AN66" i="39"/>
  <c r="AM66" i="39"/>
  <c r="AN65" i="39"/>
  <c r="AM65" i="39"/>
  <c r="AN63" i="39"/>
  <c r="AM63" i="39"/>
  <c r="AN62" i="39"/>
  <c r="AM62" i="39"/>
  <c r="AN61" i="39"/>
  <c r="AM61" i="39"/>
  <c r="AN60" i="39"/>
  <c r="AM60" i="39"/>
  <c r="AN59" i="39"/>
  <c r="AM59" i="39"/>
  <c r="AN57" i="39"/>
  <c r="AM57" i="39"/>
  <c r="AN56" i="39"/>
  <c r="AM56" i="39"/>
  <c r="AN55" i="39"/>
  <c r="AM55" i="39"/>
  <c r="AN54" i="39"/>
  <c r="AM54" i="39"/>
  <c r="AN53" i="39"/>
  <c r="AM53" i="39"/>
  <c r="AN50" i="39"/>
  <c r="AM50" i="39"/>
  <c r="AN49" i="39"/>
  <c r="AM49" i="39"/>
  <c r="AN48" i="39"/>
  <c r="AM48" i="39"/>
  <c r="AN47" i="39"/>
  <c r="AM47" i="39"/>
  <c r="AN46" i="39"/>
  <c r="AM46" i="39"/>
  <c r="AN44" i="39"/>
  <c r="AM44" i="39"/>
  <c r="AN43" i="39"/>
  <c r="AM43" i="39"/>
  <c r="AN42" i="39"/>
  <c r="AM42" i="39"/>
  <c r="AN41" i="39"/>
  <c r="AM41" i="39"/>
  <c r="AN40" i="39"/>
  <c r="AM40" i="39"/>
  <c r="AN38" i="39"/>
  <c r="AM38" i="39"/>
  <c r="AN37" i="39"/>
  <c r="AM37" i="39"/>
  <c r="AN36" i="39"/>
  <c r="AM36" i="39"/>
  <c r="AN35" i="39"/>
  <c r="AM35" i="39"/>
  <c r="AN34" i="39"/>
  <c r="AM34" i="39"/>
  <c r="AN32" i="39"/>
  <c r="AM32" i="39"/>
  <c r="AN31" i="39"/>
  <c r="AM31" i="39"/>
  <c r="AN30" i="39"/>
  <c r="AM30" i="39"/>
  <c r="AN29" i="39"/>
  <c r="AM29" i="39"/>
  <c r="AN28" i="39"/>
  <c r="AM28" i="39"/>
  <c r="AN26" i="39"/>
  <c r="AM26" i="39"/>
  <c r="AN25" i="39"/>
  <c r="AM25" i="39"/>
  <c r="AN24" i="39"/>
  <c r="AM24" i="39"/>
  <c r="AN23" i="39"/>
  <c r="AM23" i="39"/>
  <c r="AN22" i="39"/>
  <c r="AM22" i="39"/>
  <c r="AN20" i="39"/>
  <c r="AM20" i="39"/>
  <c r="AN19" i="39"/>
  <c r="AM19" i="39"/>
  <c r="AN18" i="39"/>
  <c r="AM18" i="39"/>
  <c r="AN17" i="39"/>
  <c r="AM17" i="39"/>
  <c r="AN16" i="39"/>
  <c r="AM16" i="39"/>
  <c r="AN14" i="39"/>
  <c r="AM14" i="39"/>
  <c r="AN13" i="39"/>
  <c r="AM13" i="39"/>
  <c r="AN12" i="39"/>
  <c r="AM12" i="39"/>
  <c r="AN11" i="39"/>
  <c r="AM11" i="39"/>
  <c r="AN10" i="39"/>
  <c r="AM10" i="39"/>
  <c r="AN8" i="39"/>
  <c r="AM8" i="39"/>
  <c r="AN7" i="39"/>
  <c r="AM7" i="39"/>
  <c r="AN6" i="39"/>
  <c r="AM6" i="39"/>
  <c r="AN5" i="39"/>
  <c r="AM5" i="39"/>
  <c r="AN4" i="39"/>
  <c r="AM4" i="39"/>
  <c r="EO13" i="24"/>
  <c r="EN13" i="24"/>
  <c r="EM13" i="24"/>
  <c r="EJ13" i="24"/>
  <c r="EI13" i="24"/>
  <c r="EH13" i="24"/>
  <c r="EE13" i="24"/>
  <c r="ED13" i="24"/>
  <c r="EC13" i="24"/>
  <c r="DZ13" i="24"/>
  <c r="DY13" i="24"/>
  <c r="DX13" i="24"/>
  <c r="DU13" i="24"/>
  <c r="DT13" i="24"/>
  <c r="DS13" i="24"/>
  <c r="DP13" i="24"/>
  <c r="DO13" i="24"/>
  <c r="DN13" i="24"/>
  <c r="DK13" i="24"/>
  <c r="DJ13" i="24"/>
  <c r="DI13" i="24"/>
  <c r="DF13" i="24"/>
  <c r="DE13" i="24"/>
  <c r="DD13" i="24"/>
  <c r="CZ13" i="24"/>
  <c r="CY13" i="24"/>
  <c r="CX13" i="24"/>
  <c r="CW13" i="24"/>
  <c r="EO12" i="24"/>
  <c r="EN12" i="24"/>
  <c r="EM12" i="24"/>
  <c r="EJ12" i="24"/>
  <c r="EI12" i="24"/>
  <c r="EH12" i="24"/>
  <c r="EE12" i="24"/>
  <c r="ED12" i="24"/>
  <c r="EC12" i="24"/>
  <c r="DZ12" i="24"/>
  <c r="DY12" i="24"/>
  <c r="DX12" i="24"/>
  <c r="DU12" i="24"/>
  <c r="DT12" i="24"/>
  <c r="DS12" i="24"/>
  <c r="DP12" i="24"/>
  <c r="DO12" i="24"/>
  <c r="DN12" i="24"/>
  <c r="DK12" i="24"/>
  <c r="DJ12" i="24"/>
  <c r="DI12" i="24"/>
  <c r="DF12" i="24"/>
  <c r="DE12" i="24"/>
  <c r="DD12" i="24"/>
  <c r="CZ12" i="24"/>
  <c r="CY12" i="24"/>
  <c r="CX12" i="24"/>
  <c r="CW12" i="24"/>
  <c r="EO11" i="24"/>
  <c r="EM11" i="24"/>
  <c r="EJ11" i="24"/>
  <c r="EI11" i="24"/>
  <c r="EH11" i="24"/>
  <c r="EE11" i="24"/>
  <c r="ED11" i="24"/>
  <c r="EC11" i="24"/>
  <c r="DZ11" i="24"/>
  <c r="DY11" i="24"/>
  <c r="DX11" i="24"/>
  <c r="DU11" i="24"/>
  <c r="DT11" i="24"/>
  <c r="DS11" i="24"/>
  <c r="DP11" i="24"/>
  <c r="DO11" i="24"/>
  <c r="DN11" i="24"/>
  <c r="DK11" i="24"/>
  <c r="DJ11" i="24"/>
  <c r="DI11" i="24"/>
  <c r="DF11" i="24"/>
  <c r="DE11" i="24"/>
  <c r="DD11" i="24"/>
  <c r="CZ11" i="24"/>
  <c r="CY11" i="24"/>
  <c r="CX11" i="24"/>
  <c r="CW11" i="24"/>
  <c r="EO10" i="24"/>
  <c r="EM10" i="24"/>
  <c r="EJ10" i="24"/>
  <c r="EI10" i="24"/>
  <c r="EH10" i="24"/>
  <c r="EE10" i="24"/>
  <c r="ED10" i="24"/>
  <c r="EC10" i="24"/>
  <c r="DZ10" i="24"/>
  <c r="DY10" i="24"/>
  <c r="DX10" i="24"/>
  <c r="DU10" i="24"/>
  <c r="DT10" i="24"/>
  <c r="DS10" i="24"/>
  <c r="DP10" i="24"/>
  <c r="DO10" i="24"/>
  <c r="DN10" i="24"/>
  <c r="DK10" i="24"/>
  <c r="DJ10" i="24"/>
  <c r="DI10" i="24"/>
  <c r="DF10" i="24"/>
  <c r="DE10" i="24"/>
  <c r="DD10" i="24"/>
  <c r="CZ10" i="24"/>
  <c r="CY10" i="24"/>
  <c r="CX10" i="24"/>
  <c r="CW10" i="24"/>
  <c r="EO9" i="24"/>
  <c r="EN9" i="24"/>
  <c r="EM9" i="24"/>
  <c r="EJ9" i="24"/>
  <c r="EI9" i="24"/>
  <c r="EH9" i="24"/>
  <c r="EE9" i="24"/>
  <c r="ED9" i="24"/>
  <c r="EC9" i="24"/>
  <c r="DZ9" i="24"/>
  <c r="DY9" i="24"/>
  <c r="DX9" i="24"/>
  <c r="DU9" i="24"/>
  <c r="DT9" i="24"/>
  <c r="DS9" i="24"/>
  <c r="DP9" i="24"/>
  <c r="DO9" i="24"/>
  <c r="DN9" i="24"/>
  <c r="DK9" i="24"/>
  <c r="DJ9" i="24"/>
  <c r="DI9" i="24"/>
  <c r="DF9" i="24"/>
  <c r="DE9" i="24"/>
  <c r="DD9" i="24"/>
  <c r="CZ9" i="24"/>
  <c r="CY9" i="24"/>
  <c r="CX9" i="24"/>
  <c r="CW9" i="24"/>
  <c r="EO8" i="24"/>
  <c r="EM8" i="24"/>
  <c r="EJ8" i="24"/>
  <c r="EI8" i="24"/>
  <c r="EH8" i="24"/>
  <c r="EE8" i="24"/>
  <c r="ED8" i="24"/>
  <c r="EC8" i="24"/>
  <c r="DZ8" i="24"/>
  <c r="DY8" i="24"/>
  <c r="DX8" i="24"/>
  <c r="DU8" i="24"/>
  <c r="DT8" i="24"/>
  <c r="DS8" i="24"/>
  <c r="DP8" i="24"/>
  <c r="DO8" i="24"/>
  <c r="DN8" i="24"/>
  <c r="DK8" i="24"/>
  <c r="DJ8" i="24"/>
  <c r="DI8" i="24"/>
  <c r="DF8" i="24"/>
  <c r="DE8" i="24"/>
  <c r="DD8" i="24"/>
  <c r="CZ8" i="24"/>
  <c r="CY8" i="24"/>
  <c r="CX8" i="24"/>
  <c r="CW8" i="24"/>
  <c r="EO7" i="24"/>
  <c r="EM7" i="24"/>
  <c r="EJ7" i="24"/>
  <c r="EI7" i="24"/>
  <c r="EH7" i="24"/>
  <c r="EE7" i="24"/>
  <c r="ED7" i="24"/>
  <c r="EC7" i="24"/>
  <c r="DZ7" i="24"/>
  <c r="DY7" i="24"/>
  <c r="DX7" i="24"/>
  <c r="DU7" i="24"/>
  <c r="DT7" i="24"/>
  <c r="DS7" i="24"/>
  <c r="DP7" i="24"/>
  <c r="DO7" i="24"/>
  <c r="DN7" i="24"/>
  <c r="DK7" i="24"/>
  <c r="DJ7" i="24"/>
  <c r="DI7" i="24"/>
  <c r="DF7" i="24"/>
  <c r="DE7" i="24"/>
  <c r="DD7" i="24"/>
  <c r="CZ7" i="24"/>
  <c r="CY7" i="24"/>
  <c r="CX7" i="24"/>
  <c r="CW7" i="24"/>
  <c r="EO6" i="24"/>
  <c r="EN6" i="24"/>
  <c r="EM6" i="24"/>
  <c r="EJ6" i="24"/>
  <c r="EI6" i="24"/>
  <c r="EH6" i="24"/>
  <c r="EE6" i="24"/>
  <c r="ED6" i="24"/>
  <c r="EC6" i="24"/>
  <c r="DZ6" i="24"/>
  <c r="DY6" i="24"/>
  <c r="DX6" i="24"/>
  <c r="DU6" i="24"/>
  <c r="DT6" i="24"/>
  <c r="DS6" i="24"/>
  <c r="DP6" i="24"/>
  <c r="DO6" i="24"/>
  <c r="DN6" i="24"/>
  <c r="DK6" i="24"/>
  <c r="DJ6" i="24"/>
  <c r="DI6" i="24"/>
  <c r="DF6" i="24"/>
  <c r="DE6" i="24"/>
  <c r="DD6" i="24"/>
  <c r="CZ6" i="24"/>
  <c r="CY6" i="24"/>
  <c r="CX6" i="24"/>
  <c r="CW6" i="24"/>
  <c r="EO5" i="24"/>
  <c r="EN5" i="24"/>
  <c r="EM5" i="24"/>
  <c r="EJ5" i="24"/>
  <c r="EI5" i="24"/>
  <c r="EH5" i="24"/>
  <c r="EE5" i="24"/>
  <c r="ED5" i="24"/>
  <c r="EC5" i="24"/>
  <c r="DZ5" i="24"/>
  <c r="DY5" i="24"/>
  <c r="DX5" i="24"/>
  <c r="DU5" i="24"/>
  <c r="DT5" i="24"/>
  <c r="DS5" i="24"/>
  <c r="DP5" i="24"/>
  <c r="DO5" i="24"/>
  <c r="DN5" i="24"/>
  <c r="DK5" i="24"/>
  <c r="DJ5" i="24"/>
  <c r="DI5" i="24"/>
  <c r="DF5" i="24"/>
  <c r="DE5" i="24"/>
  <c r="DD5" i="24"/>
  <c r="CZ5" i="24"/>
  <c r="CY5" i="24"/>
  <c r="CX5" i="24"/>
  <c r="CW5" i="24"/>
  <c r="EO4" i="24"/>
  <c r="EN4" i="24"/>
  <c r="EM4" i="24"/>
  <c r="EJ4" i="24"/>
  <c r="EI4" i="24"/>
  <c r="EH4" i="24"/>
  <c r="EE4" i="24"/>
  <c r="ED4" i="24"/>
  <c r="EC4" i="24"/>
  <c r="DZ4" i="24"/>
  <c r="DY4" i="24"/>
  <c r="DX4" i="24"/>
  <c r="DU4" i="24"/>
  <c r="DT4" i="24"/>
  <c r="DS4" i="24"/>
  <c r="DP4" i="24"/>
  <c r="DN4" i="24"/>
  <c r="DK4" i="24"/>
  <c r="DJ4" i="24"/>
  <c r="DI4" i="24"/>
  <c r="DF4" i="24"/>
  <c r="DE4" i="24"/>
  <c r="DD4" i="24"/>
  <c r="CZ4" i="24"/>
  <c r="CY4" i="24"/>
  <c r="CX4" i="24"/>
  <c r="CW4" i="24"/>
  <c r="EO3" i="24"/>
  <c r="EN3" i="24"/>
  <c r="EM3" i="24"/>
  <c r="EJ3" i="24"/>
  <c r="EI3" i="24"/>
  <c r="EH3" i="24"/>
  <c r="EE3" i="24"/>
  <c r="ED3" i="24"/>
  <c r="EC3" i="24"/>
  <c r="DZ3" i="24"/>
  <c r="DY3" i="24"/>
  <c r="DX3" i="24"/>
  <c r="DU3" i="24"/>
  <c r="DT3" i="24"/>
  <c r="DS3" i="24"/>
  <c r="DP3" i="24"/>
  <c r="DO3" i="24"/>
  <c r="DN3" i="24"/>
  <c r="DK3" i="24"/>
  <c r="DJ3" i="24"/>
  <c r="DI3" i="24"/>
  <c r="DF3" i="24"/>
  <c r="DE3" i="24"/>
  <c r="DD3" i="24"/>
  <c r="CZ3" i="24"/>
  <c r="CY3" i="24"/>
  <c r="AO67" i="39" l="1"/>
  <c r="AP66" i="39"/>
  <c r="R68" i="47"/>
  <c r="S35" i="47"/>
  <c r="S46" i="47"/>
  <c r="S40" i="47"/>
  <c r="S45" i="47"/>
  <c r="S32" i="47"/>
  <c r="S10" i="47"/>
  <c r="S53" i="47"/>
  <c r="S13" i="47"/>
  <c r="S59" i="47"/>
  <c r="S8" i="47"/>
  <c r="S11" i="47"/>
  <c r="S12" i="47"/>
  <c r="S65" i="47"/>
  <c r="S58" i="47"/>
  <c r="S54" i="47"/>
  <c r="S24" i="47"/>
  <c r="S61" i="47"/>
  <c r="S38" i="47"/>
  <c r="S6" i="47"/>
  <c r="S42" i="47"/>
  <c r="S66" i="47"/>
  <c r="S36" i="47"/>
  <c r="S31" i="47"/>
  <c r="S41" i="47"/>
  <c r="S11" i="43"/>
  <c r="AP69" i="39"/>
  <c r="AO69" i="39"/>
  <c r="AP65" i="39"/>
  <c r="AO65" i="39"/>
  <c r="AP68" i="39"/>
  <c r="AP67" i="39"/>
  <c r="AO66" i="39"/>
  <c r="AO42" i="39"/>
  <c r="AP63" i="39"/>
  <c r="AO63" i="39"/>
  <c r="AP62" i="39"/>
  <c r="AO62" i="39"/>
  <c r="AP61" i="39"/>
  <c r="AO61" i="39"/>
  <c r="AP60" i="39"/>
  <c r="AO60" i="39"/>
  <c r="AO59" i="39"/>
  <c r="AP59" i="39"/>
  <c r="AO57" i="39"/>
  <c r="AP57" i="39"/>
  <c r="AP56" i="39"/>
  <c r="AO56" i="39"/>
  <c r="AP55" i="39"/>
  <c r="AO55" i="39"/>
  <c r="AP54" i="39"/>
  <c r="AO54" i="39"/>
  <c r="AP53" i="39"/>
  <c r="AO53" i="39"/>
  <c r="AP50" i="39"/>
  <c r="AO50" i="39"/>
  <c r="AP49" i="39"/>
  <c r="AO49" i="39"/>
  <c r="AP48" i="39"/>
  <c r="AO48" i="39"/>
  <c r="AP47" i="39"/>
  <c r="AO47" i="39"/>
  <c r="AP46" i="39"/>
  <c r="AO46" i="39"/>
  <c r="AP44" i="39"/>
  <c r="AO44" i="39"/>
  <c r="AO43" i="39"/>
  <c r="AP43" i="39"/>
  <c r="AP42" i="39"/>
  <c r="AP41" i="39"/>
  <c r="AO41" i="39"/>
  <c r="AP40" i="39"/>
  <c r="AO40" i="39"/>
  <c r="AP38" i="39"/>
  <c r="AO38" i="39"/>
  <c r="AP37" i="39"/>
  <c r="AO37" i="39"/>
  <c r="AP36" i="39"/>
  <c r="AO36" i="39"/>
  <c r="AP35" i="39"/>
  <c r="AO35" i="39"/>
  <c r="AO34" i="39"/>
  <c r="AP34" i="39"/>
  <c r="AP32" i="39"/>
  <c r="AO32" i="39"/>
  <c r="AO31" i="39"/>
  <c r="AP31" i="39"/>
  <c r="AP30" i="39"/>
  <c r="AO30" i="39"/>
  <c r="AP29" i="39"/>
  <c r="AO29" i="39"/>
  <c r="AP28" i="39"/>
  <c r="AO28" i="39"/>
  <c r="AP26" i="39"/>
  <c r="AO26" i="39"/>
  <c r="AO25" i="39"/>
  <c r="AP25" i="39"/>
  <c r="AP24" i="39"/>
  <c r="AO24" i="39"/>
  <c r="AO23" i="39"/>
  <c r="AP23" i="39"/>
  <c r="AO22" i="39"/>
  <c r="AP22" i="39"/>
  <c r="BA167" i="68"/>
  <c r="AO20" i="39"/>
  <c r="AP20" i="39"/>
  <c r="AP19" i="39"/>
  <c r="AO19" i="39"/>
  <c r="AP18" i="39"/>
  <c r="AO18" i="39"/>
  <c r="AP17" i="39"/>
  <c r="AO17" i="39"/>
  <c r="AP16" i="39"/>
  <c r="AO16" i="39"/>
  <c r="AZ168" i="68"/>
  <c r="BA168" i="68"/>
  <c r="R8" i="41"/>
  <c r="R20" i="48"/>
  <c r="R47" i="41"/>
  <c r="R30" i="40"/>
  <c r="R49" i="40"/>
  <c r="AP14" i="39"/>
  <c r="AO14" i="39"/>
  <c r="AO13" i="39"/>
  <c r="AP13" i="39"/>
  <c r="AP12" i="39"/>
  <c r="AO12" i="39"/>
  <c r="AO11" i="39"/>
  <c r="AP11" i="39"/>
  <c r="AO10" i="39"/>
  <c r="AP10" i="39"/>
  <c r="BA171" i="68"/>
  <c r="AZ171" i="68"/>
  <c r="R18" i="45"/>
  <c r="R43" i="45"/>
  <c r="R27" i="41"/>
  <c r="R14" i="41"/>
  <c r="R25" i="41"/>
  <c r="R17" i="41"/>
  <c r="R21" i="41"/>
  <c r="R43" i="40"/>
  <c r="P76" i="42"/>
  <c r="R21" i="40"/>
  <c r="R9" i="40"/>
  <c r="P90" i="42"/>
  <c r="P108" i="42"/>
  <c r="AZ163" i="68"/>
  <c r="AZ170" i="68"/>
  <c r="BA170" i="68"/>
  <c r="BA165" i="68"/>
  <c r="AZ165" i="68"/>
  <c r="AZ167" i="68"/>
  <c r="AZ166" i="68"/>
  <c r="BA166" i="68"/>
  <c r="AZ164" i="68"/>
  <c r="BA164" i="68"/>
  <c r="AZ169" i="68"/>
  <c r="BA169" i="68"/>
  <c r="BA163" i="68"/>
  <c r="AZ172" i="68"/>
  <c r="BA172" i="68"/>
  <c r="AZ173" i="68"/>
  <c r="BA173" i="68"/>
  <c r="AO5" i="39"/>
  <c r="P95" i="42"/>
  <c r="AP8" i="39"/>
  <c r="AO8" i="39"/>
  <c r="AP7" i="39"/>
  <c r="AO7" i="39"/>
  <c r="AP6" i="39"/>
  <c r="AO6" i="39"/>
  <c r="AP5" i="39"/>
  <c r="AO4" i="39"/>
  <c r="AP4" i="39"/>
  <c r="Q35" i="47"/>
  <c r="Q41" i="47"/>
  <c r="Q66" i="47"/>
  <c r="S21" i="44"/>
  <c r="S19" i="44"/>
  <c r="Q11" i="44"/>
  <c r="S22" i="44"/>
  <c r="S11" i="44"/>
  <c r="S11" i="45"/>
  <c r="Q16" i="45"/>
  <c r="Q12" i="45"/>
  <c r="Q31" i="45"/>
  <c r="S7" i="45"/>
  <c r="S35" i="45"/>
  <c r="S12" i="45"/>
  <c r="S28" i="48"/>
  <c r="S13" i="48"/>
  <c r="S23" i="48"/>
  <c r="S10" i="48"/>
  <c r="Q24" i="48"/>
  <c r="Q28" i="48"/>
  <c r="S45" i="41"/>
  <c r="S28" i="41"/>
  <c r="Q28" i="41"/>
  <c r="S9" i="41"/>
  <c r="S44" i="41"/>
  <c r="S10" i="41"/>
  <c r="Q55" i="40"/>
  <c r="S50" i="40"/>
  <c r="Q50" i="40"/>
  <c r="S15" i="40"/>
  <c r="Q15" i="40"/>
  <c r="P75" i="42" s="1"/>
  <c r="S47" i="40"/>
  <c r="P128" i="42"/>
  <c r="S55" i="40"/>
  <c r="P89" i="42"/>
  <c r="P234" i="42"/>
  <c r="P133" i="42"/>
  <c r="P245" i="42"/>
  <c r="P227" i="42"/>
  <c r="P145" i="42"/>
  <c r="P210" i="42"/>
  <c r="P120" i="42"/>
  <c r="P114" i="42"/>
  <c r="P72" i="42"/>
  <c r="P197" i="42"/>
  <c r="P216" i="42"/>
  <c r="P203" i="42"/>
  <c r="P239" i="42"/>
  <c r="P162" i="42"/>
  <c r="P181" i="42"/>
  <c r="P168" i="42"/>
  <c r="P220" i="42"/>
  <c r="P193" i="42"/>
  <c r="P209" i="42"/>
  <c r="P93" i="42"/>
  <c r="P141" i="42"/>
  <c r="P157" i="42"/>
  <c r="P173" i="42"/>
  <c r="P189" i="42"/>
  <c r="P205" i="42"/>
  <c r="P221" i="42"/>
  <c r="P237" i="42"/>
  <c r="P111" i="42"/>
  <c r="P143" i="42"/>
  <c r="P167" i="42"/>
  <c r="P183" i="42"/>
  <c r="P207" i="42"/>
  <c r="P215" i="42"/>
  <c r="P231" i="42"/>
  <c r="P247" i="42"/>
  <c r="P96" i="42"/>
  <c r="P112" i="42"/>
  <c r="P144" i="42"/>
  <c r="P192" i="42"/>
  <c r="P240" i="42"/>
  <c r="P135" i="42"/>
  <c r="P88" i="42"/>
  <c r="P113" i="42"/>
  <c r="S25" i="40"/>
  <c r="Q25" i="40"/>
  <c r="S60" i="40"/>
  <c r="Q60" i="40"/>
  <c r="P78" i="42" s="1"/>
  <c r="S23" i="45"/>
  <c r="Q23" i="45"/>
  <c r="S19" i="45"/>
  <c r="Q19" i="45"/>
  <c r="P101" i="42"/>
  <c r="S35" i="41"/>
  <c r="Q35" i="41"/>
  <c r="S25" i="48"/>
  <c r="Q25" i="48"/>
  <c r="Q31" i="48"/>
  <c r="S31" i="48"/>
  <c r="Q25" i="45"/>
  <c r="S25" i="45"/>
  <c r="S42" i="41"/>
  <c r="Q42" i="41"/>
  <c r="S39" i="41"/>
  <c r="Q39" i="41"/>
  <c r="S5" i="41"/>
  <c r="Q5" i="41"/>
  <c r="S16" i="48"/>
  <c r="Q16" i="48"/>
  <c r="P87" i="42"/>
  <c r="Q10" i="40"/>
  <c r="S10" i="40"/>
  <c r="S29" i="40"/>
  <c r="Q29" i="40"/>
  <c r="S50" i="41"/>
  <c r="Q50" i="41"/>
  <c r="S14" i="40"/>
  <c r="Q14" i="40"/>
  <c r="S6" i="40"/>
  <c r="Q6" i="40"/>
  <c r="P85" i="42"/>
  <c r="P125" i="42"/>
  <c r="S32" i="41"/>
  <c r="Q32" i="41"/>
  <c r="Q33" i="48"/>
  <c r="S33" i="48"/>
  <c r="S46" i="45"/>
  <c r="Q46" i="45"/>
  <c r="S28" i="40"/>
  <c r="Q28" i="40"/>
  <c r="S18" i="40"/>
  <c r="Q18" i="40"/>
  <c r="S11" i="41"/>
  <c r="Q11" i="41"/>
  <c r="S12" i="41"/>
  <c r="Q12" i="41"/>
  <c r="S41" i="48"/>
  <c r="Q41" i="48"/>
  <c r="P97" i="42"/>
  <c r="P71" i="42"/>
  <c r="S30" i="41"/>
  <c r="Q30" i="41"/>
  <c r="S24" i="48"/>
  <c r="S16" i="45"/>
  <c r="Q11" i="47"/>
  <c r="S24" i="45"/>
  <c r="Q24" i="45"/>
  <c r="Q38" i="47"/>
  <c r="Q32" i="47"/>
  <c r="Q31" i="47"/>
  <c r="Q44" i="41"/>
  <c r="Q10" i="48"/>
  <c r="Q23" i="48"/>
  <c r="Q53" i="47"/>
  <c r="S50" i="47"/>
  <c r="Q50" i="47"/>
  <c r="Q6" i="47"/>
  <c r="Q40" i="47"/>
  <c r="Q47" i="40"/>
  <c r="P105" i="42"/>
  <c r="Q10" i="41"/>
  <c r="Q10" i="47"/>
  <c r="Q46" i="47"/>
  <c r="S5" i="44"/>
  <c r="Q5" i="44"/>
  <c r="Q9" i="41"/>
  <c r="Q54" i="47"/>
  <c r="Q8" i="47"/>
  <c r="Q45" i="41"/>
  <c r="Q13" i="48"/>
  <c r="Q7" i="45"/>
  <c r="Q45" i="47"/>
  <c r="Q35" i="45"/>
  <c r="S8" i="45"/>
  <c r="Q8" i="45"/>
  <c r="S6" i="44"/>
  <c r="Q6" i="44"/>
  <c r="Q12" i="47"/>
  <c r="Q59" i="47"/>
  <c r="S31" i="45"/>
  <c r="Q11" i="45"/>
  <c r="Q11" i="43"/>
  <c r="S32" i="45"/>
  <c r="Q32" i="45"/>
  <c r="Q65" i="47"/>
  <c r="Q42" i="47"/>
  <c r="Q58" i="47"/>
  <c r="Q19" i="44"/>
  <c r="Q21" i="44"/>
  <c r="Q13" i="47"/>
  <c r="Q36" i="47"/>
  <c r="Q61" i="47"/>
  <c r="Q22" i="44"/>
  <c r="Q24" i="47"/>
  <c r="R46" i="47" l="1"/>
  <c r="R11" i="43"/>
  <c r="R59" i="47"/>
  <c r="R8" i="47"/>
  <c r="R35" i="47"/>
  <c r="R61" i="47"/>
  <c r="R45" i="47"/>
  <c r="R53" i="47"/>
  <c r="R40" i="47"/>
  <c r="R6" i="47"/>
  <c r="R11" i="47"/>
  <c r="R31" i="47"/>
  <c r="R54" i="47"/>
  <c r="R58" i="47"/>
  <c r="R38" i="47"/>
  <c r="R36" i="47"/>
  <c r="R42" i="47"/>
  <c r="R10" i="47"/>
  <c r="R65" i="47"/>
  <c r="R66" i="47"/>
  <c r="R32" i="47"/>
  <c r="R12" i="47"/>
  <c r="R13" i="47"/>
  <c r="R41" i="47"/>
  <c r="R24" i="47"/>
  <c r="P81" i="42"/>
  <c r="P83" i="42"/>
  <c r="P56" i="42"/>
  <c r="P57" i="42"/>
  <c r="P77" i="42"/>
  <c r="P131" i="42"/>
  <c r="P80" i="42"/>
  <c r="P69" i="42"/>
  <c r="P109" i="42"/>
  <c r="P119" i="42"/>
  <c r="P53" i="42"/>
  <c r="P68" i="42"/>
  <c r="P64" i="42"/>
  <c r="P63" i="42"/>
  <c r="P54" i="42"/>
  <c r="P61" i="42"/>
  <c r="P60" i="42"/>
  <c r="P66" i="42"/>
  <c r="P52" i="42"/>
  <c r="P65" i="42"/>
  <c r="P59" i="42"/>
  <c r="P9" i="42"/>
  <c r="R11" i="45"/>
  <c r="R19" i="44"/>
  <c r="R16" i="45"/>
  <c r="R10" i="41"/>
  <c r="R55" i="40"/>
  <c r="R21" i="44"/>
  <c r="R28" i="48"/>
  <c r="R31" i="45"/>
  <c r="R5" i="41"/>
  <c r="R28" i="41"/>
  <c r="R45" i="41"/>
  <c r="R10" i="48"/>
  <c r="P17" i="42"/>
  <c r="R50" i="41"/>
  <c r="R24" i="45"/>
  <c r="R12" i="45"/>
  <c r="P29" i="42"/>
  <c r="R50" i="47"/>
  <c r="R22" i="44"/>
  <c r="R11" i="44"/>
  <c r="R5" i="44"/>
  <c r="R19" i="45"/>
  <c r="R46" i="45"/>
  <c r="R35" i="45"/>
  <c r="R7" i="45"/>
  <c r="R25" i="45"/>
  <c r="R13" i="48"/>
  <c r="R23" i="48"/>
  <c r="R25" i="48"/>
  <c r="R24" i="48"/>
  <c r="R33" i="48"/>
  <c r="R39" i="41"/>
  <c r="R9" i="41"/>
  <c r="R44" i="41"/>
  <c r="R32" i="41"/>
  <c r="R30" i="41"/>
  <c r="R15" i="40"/>
  <c r="P49" i="42"/>
  <c r="P41" i="42"/>
  <c r="P33" i="42"/>
  <c r="R50" i="40"/>
  <c r="P51" i="42"/>
  <c r="P70" i="42"/>
  <c r="P106" i="42"/>
  <c r="P250" i="42"/>
  <c r="P151" i="42"/>
  <c r="P184" i="42"/>
  <c r="P58" i="42"/>
  <c r="P118" i="42"/>
  <c r="P211" i="42"/>
  <c r="P134" i="42"/>
  <c r="P206" i="42"/>
  <c r="P163" i="42"/>
  <c r="P130" i="42"/>
  <c r="P175" i="42"/>
  <c r="P142" i="42"/>
  <c r="P146" i="42"/>
  <c r="P218" i="42"/>
  <c r="P187" i="42"/>
  <c r="P232" i="42"/>
  <c r="P154" i="42"/>
  <c r="P55" i="42"/>
  <c r="P199" i="42"/>
  <c r="P148" i="42"/>
  <c r="P50" i="42"/>
  <c r="P166" i="42"/>
  <c r="P86" i="42"/>
  <c r="P158" i="42"/>
  <c r="P230" i="42"/>
  <c r="P67" i="42"/>
  <c r="P196" i="42"/>
  <c r="P178" i="42"/>
  <c r="P74" i="42"/>
  <c r="P79" i="42"/>
  <c r="P160" i="42"/>
  <c r="P172" i="42"/>
  <c r="P62" i="42"/>
  <c r="P190" i="42"/>
  <c r="P98" i="42"/>
  <c r="P170" i="42"/>
  <c r="P242" i="42"/>
  <c r="P91" i="42"/>
  <c r="P248" i="42"/>
  <c r="P208" i="42"/>
  <c r="P202" i="42"/>
  <c r="P103" i="42"/>
  <c r="P229" i="42"/>
  <c r="P214" i="42"/>
  <c r="P110" i="42"/>
  <c r="P182" i="42"/>
  <c r="P243" i="42"/>
  <c r="P115" i="42"/>
  <c r="P249" i="42"/>
  <c r="P82" i="42"/>
  <c r="P226" i="42"/>
  <c r="P127" i="42"/>
  <c r="P241" i="42"/>
  <c r="P94" i="42"/>
  <c r="P238" i="42"/>
  <c r="P122" i="42"/>
  <c r="P194" i="42"/>
  <c r="P139" i="42"/>
  <c r="P235" i="42"/>
  <c r="P25" i="42"/>
  <c r="P37" i="42"/>
  <c r="P8" i="42"/>
  <c r="P14" i="42"/>
  <c r="P5" i="42"/>
  <c r="R42" i="41"/>
  <c r="R35" i="41"/>
  <c r="P31" i="42"/>
  <c r="R60" i="40"/>
  <c r="P13" i="42"/>
  <c r="P6" i="42"/>
  <c r="P40" i="42"/>
  <c r="R32" i="45"/>
  <c r="P24" i="42"/>
  <c r="P16" i="42"/>
  <c r="P12" i="42"/>
  <c r="R12" i="41"/>
  <c r="R11" i="41"/>
  <c r="P7" i="42"/>
  <c r="R25" i="40"/>
  <c r="P45" i="42"/>
  <c r="R6" i="44"/>
  <c r="R41" i="48"/>
  <c r="P10" i="42"/>
  <c r="R6" i="40"/>
  <c r="P44" i="42"/>
  <c r="R29" i="40"/>
  <c r="R16" i="48"/>
  <c r="R23" i="45"/>
  <c r="R8" i="45"/>
  <c r="P38" i="42"/>
  <c r="P47" i="42"/>
  <c r="P42" i="42"/>
  <c r="P34" i="42"/>
  <c r="P35" i="42"/>
  <c r="P32" i="42"/>
  <c r="P43" i="42"/>
  <c r="R18" i="40"/>
  <c r="P48" i="42"/>
  <c r="R10" i="40"/>
  <c r="P15" i="42"/>
  <c r="P27" i="42"/>
  <c r="P23" i="42"/>
  <c r="P46" i="42"/>
  <c r="R14" i="40"/>
  <c r="P26" i="42"/>
  <c r="P11" i="42"/>
  <c r="R47" i="40"/>
  <c r="R28" i="40"/>
  <c r="P28" i="42"/>
  <c r="P19" i="42"/>
  <c r="P30" i="42"/>
  <c r="R31" i="48"/>
  <c r="P36" i="42"/>
  <c r="P22" i="42"/>
  <c r="P21" i="42"/>
  <c r="P18" i="42"/>
  <c r="P39" i="42"/>
  <c r="P20" i="42"/>
  <c r="AX3" i="67" l="1" a="1"/>
  <c r="BE3" i="55" a="1"/>
  <c r="BE3" i="55" s="1"/>
  <c r="BE3" i="62" a="1"/>
  <c r="AX3" i="67" l="1"/>
  <c r="BE3" i="51" a="1"/>
  <c r="BE3" i="51" s="1"/>
  <c r="H3" i="61" a="1"/>
  <c r="H3" i="61" s="1"/>
  <c r="A3" i="61" a="1"/>
  <c r="A3" i="61" s="1"/>
  <c r="AX3" i="51" a="1"/>
  <c r="AX3" i="51" s="1"/>
  <c r="BE3" i="62"/>
  <c r="AX3" i="66" a="1"/>
  <c r="BE3" i="67" a="1"/>
  <c r="A3" i="67" a="1"/>
  <c r="A3" i="67" s="1"/>
  <c r="AX3" i="62" a="1"/>
  <c r="AX3" i="52" a="1"/>
  <c r="AX3" i="52" s="1"/>
  <c r="AX3" i="58" a="1"/>
  <c r="H3" i="58" a="1"/>
  <c r="H3" i="55" a="1"/>
  <c r="H3" i="55" s="1"/>
  <c r="A3" i="55" a="1"/>
  <c r="A3" i="55" s="1"/>
  <c r="A3" i="58" a="1"/>
  <c r="A3" i="58" s="1"/>
  <c r="BE3" i="58" a="1"/>
  <c r="BE3" i="61" a="1"/>
  <c r="BE3" i="61" s="1"/>
  <c r="A3" i="52" a="1"/>
  <c r="A3" i="52" s="1"/>
  <c r="H3" i="52" a="1"/>
  <c r="H3" i="52" s="1"/>
  <c r="AQ3" i="51" a="1"/>
  <c r="AQ3" i="51" s="1"/>
  <c r="V3" i="51" a="1"/>
  <c r="V3" i="51" s="1"/>
  <c r="V3" i="58" a="1"/>
  <c r="AQ3" i="65" a="1"/>
  <c r="AQ3" i="65" s="1"/>
  <c r="O3" i="65" a="1"/>
  <c r="O3" i="65" s="1"/>
  <c r="AC3" i="66" a="1"/>
  <c r="AQ3" i="66" a="1"/>
  <c r="AQ3" i="66" s="1"/>
  <c r="V3" i="55" a="1"/>
  <c r="V3" i="55" s="1"/>
  <c r="AQ3" i="64" a="1"/>
  <c r="AQ3" i="64" s="1"/>
  <c r="O3" i="63" a="1"/>
  <c r="O3" i="63" s="1"/>
  <c r="O3" i="62" a="1"/>
  <c r="V3" i="64" a="1"/>
  <c r="V3" i="64" s="1"/>
  <c r="V3" i="62" a="1"/>
  <c r="AJ3" i="52" a="1"/>
  <c r="AJ3" i="52" s="1"/>
  <c r="AJ3" i="65" a="1"/>
  <c r="AJ3" i="65" s="1"/>
  <c r="V3" i="63" a="1"/>
  <c r="V3" i="63" s="1"/>
  <c r="O3" i="61" a="1"/>
  <c r="O3" i="61" s="1"/>
  <c r="AJ3" i="62" a="1"/>
  <c r="O3" i="66" a="1"/>
  <c r="AJ3" i="51" a="1"/>
  <c r="AJ3" i="51" s="1"/>
  <c r="O3" i="64" a="1"/>
  <c r="O3" i="64" s="1"/>
  <c r="AQ3" i="55" a="1"/>
  <c r="AQ3" i="55" s="1"/>
  <c r="AJ3" i="63" a="1"/>
  <c r="AJ3" i="63" s="1"/>
  <c r="AJ3" i="67" a="1"/>
  <c r="AJ3" i="67" s="1"/>
  <c r="AJ3" i="64" a="1"/>
  <c r="AJ3" i="64" s="1"/>
  <c r="O3" i="58" a="1"/>
  <c r="O3" i="52" a="1"/>
  <c r="O3" i="52" s="1"/>
  <c r="AJ3" i="55" a="1"/>
  <c r="AJ3" i="55" s="1"/>
  <c r="AQ3" i="62" a="1"/>
  <c r="V3" i="66" a="1"/>
  <c r="V3" i="52" a="1"/>
  <c r="V3" i="52" s="1"/>
  <c r="AQ3" i="63" a="1"/>
  <c r="AQ3" i="63" s="1"/>
  <c r="AJ3" i="61" a="1"/>
  <c r="H3" i="51" a="1"/>
  <c r="H3" i="51" s="1"/>
  <c r="AQ3" i="61" a="1"/>
  <c r="AQ3" i="61" s="1"/>
  <c r="V3" i="65" a="1"/>
  <c r="V3" i="65" s="1"/>
  <c r="AQ3" i="67" a="1"/>
  <c r="O3" i="67" a="1"/>
  <c r="AJ3" i="58" a="1"/>
  <c r="O3" i="51" a="1"/>
  <c r="O3" i="51" s="1"/>
  <c r="O3" i="55" a="1"/>
  <c r="O3" i="55" s="1"/>
  <c r="AQ3" i="52" a="1"/>
  <c r="AQ3" i="52" s="1"/>
  <c r="AJ3" i="66" a="1"/>
  <c r="AJ3" i="66" s="1"/>
  <c r="V3" i="67" a="1"/>
  <c r="A3" i="51" a="1"/>
  <c r="A3" i="51" s="1"/>
  <c r="V3" i="61" a="1"/>
  <c r="V3" i="61" s="1"/>
  <c r="AQ3" i="58" a="1"/>
  <c r="H3" i="66" a="1"/>
  <c r="AX3" i="61" a="1"/>
  <c r="AX3" i="61" s="1"/>
  <c r="BE3" i="66" a="1"/>
  <c r="A3" i="66" a="1"/>
  <c r="A3" i="66" s="1"/>
  <c r="H3" i="62" a="1"/>
  <c r="A3" i="62" a="1"/>
  <c r="A3" i="62" s="1"/>
  <c r="H3" i="67" a="1"/>
  <c r="AX3" i="55" a="1"/>
  <c r="AX3" i="55" s="1"/>
  <c r="BE3" i="52" a="1"/>
  <c r="BE3" i="52" s="1"/>
  <c r="M129" i="24" l="1"/>
  <c r="M128" i="24"/>
  <c r="N128" i="24" a="1"/>
  <c r="N128" i="24" s="1"/>
  <c r="M130" i="24"/>
  <c r="M139" i="24"/>
  <c r="M138" i="24"/>
  <c r="M137" i="24"/>
  <c r="N137" i="24" a="1"/>
  <c r="N137" i="24" s="1"/>
  <c r="J148" i="24"/>
  <c r="J146" i="24"/>
  <c r="H146" i="24" a="1"/>
  <c r="H146" i="24" s="1"/>
  <c r="J147" i="24"/>
  <c r="M91" i="24"/>
  <c r="M94" i="24"/>
  <c r="M90" i="24"/>
  <c r="M93" i="24"/>
  <c r="M89" i="24"/>
  <c r="N89" i="24" a="1"/>
  <c r="N89" i="24" s="1"/>
  <c r="M92" i="24"/>
  <c r="J91" i="24"/>
  <c r="J94" i="24"/>
  <c r="J90" i="24"/>
  <c r="J93" i="24"/>
  <c r="J89" i="24"/>
  <c r="H89" i="24" a="1"/>
  <c r="H89" i="24" s="1"/>
  <c r="J92" i="24"/>
  <c r="M101" i="24"/>
  <c r="N101" i="24" a="1"/>
  <c r="N101" i="24" s="1"/>
  <c r="M103" i="24"/>
  <c r="M102" i="24"/>
  <c r="J111" i="24"/>
  <c r="H110" i="24" a="1"/>
  <c r="H110" i="24" s="1"/>
  <c r="J110" i="24"/>
  <c r="J112" i="24"/>
  <c r="N119" i="24" a="1"/>
  <c r="N119" i="24" s="1"/>
  <c r="M121" i="24"/>
  <c r="M120" i="24"/>
  <c r="M119" i="24"/>
  <c r="H155" i="24" a="1"/>
  <c r="H155" i="24" s="1"/>
  <c r="J157" i="24"/>
  <c r="J156" i="24"/>
  <c r="J155" i="24"/>
  <c r="J130" i="24"/>
  <c r="J129" i="24"/>
  <c r="H128" i="24" a="1"/>
  <c r="H128" i="24" s="1"/>
  <c r="J128" i="24"/>
  <c r="H119" i="24" a="1"/>
  <c r="H119" i="24" s="1"/>
  <c r="J121" i="24"/>
  <c r="J120" i="24"/>
  <c r="J119" i="24"/>
  <c r="M147" i="24"/>
  <c r="N146" i="24" a="1"/>
  <c r="N146" i="24" s="1"/>
  <c r="M146" i="24"/>
  <c r="M148" i="24"/>
  <c r="M111" i="24"/>
  <c r="N110" i="24" a="1"/>
  <c r="N110" i="24" s="1"/>
  <c r="M110" i="24"/>
  <c r="M112" i="24"/>
  <c r="J101" i="24"/>
  <c r="H101" i="24" a="1"/>
  <c r="H101" i="24" s="1"/>
  <c r="J103" i="24"/>
  <c r="J102" i="24"/>
  <c r="J137" i="24"/>
  <c r="H137" i="24" a="1"/>
  <c r="H137" i="24" s="1"/>
  <c r="J139" i="24"/>
  <c r="J138" i="24"/>
  <c r="N155" i="24" a="1"/>
  <c r="N155" i="24" s="1"/>
  <c r="M157" i="24"/>
  <c r="M156" i="24"/>
  <c r="M155" i="24"/>
  <c r="AJ3" i="61"/>
  <c r="M45" i="24"/>
  <c r="M44" i="24"/>
  <c r="M46" i="24"/>
  <c r="J64" i="24"/>
  <c r="H3" i="67"/>
  <c r="AQ3" i="58"/>
  <c r="BE3" i="58"/>
  <c r="AQ3" i="67"/>
  <c r="M55" i="24"/>
  <c r="M54" i="24"/>
  <c r="M53" i="24"/>
  <c r="BE3" i="67"/>
  <c r="V3" i="67"/>
  <c r="V3" i="58"/>
  <c r="AX3" i="58"/>
  <c r="O3" i="67"/>
  <c r="J63" i="24"/>
  <c r="O3" i="58"/>
  <c r="AJ3" i="58"/>
  <c r="H3" i="58"/>
  <c r="J5" i="24"/>
  <c r="J62" i="24"/>
  <c r="M71" i="24"/>
  <c r="M73" i="24"/>
  <c r="AX3" i="66"/>
  <c r="M72" i="24"/>
  <c r="AQ3" i="62"/>
  <c r="J55" i="24"/>
  <c r="J54" i="24"/>
  <c r="J53" i="24"/>
  <c r="M7" i="24"/>
  <c r="M8" i="24"/>
  <c r="M9" i="24"/>
  <c r="M10" i="24"/>
  <c r="M6" i="24"/>
  <c r="M5" i="24"/>
  <c r="H3" i="66"/>
  <c r="J35" i="24"/>
  <c r="J37" i="24"/>
  <c r="J36" i="24"/>
  <c r="M19" i="24"/>
  <c r="M18" i="24"/>
  <c r="O3" i="66"/>
  <c r="M17" i="24"/>
  <c r="J27" i="24"/>
  <c r="V3" i="62"/>
  <c r="J28" i="24"/>
  <c r="J26" i="24"/>
  <c r="M36" i="24"/>
  <c r="M35" i="24"/>
  <c r="M37" i="24"/>
  <c r="AC3" i="66"/>
  <c r="J72" i="24"/>
  <c r="J73" i="24"/>
  <c r="J71" i="24"/>
  <c r="AX3" i="62"/>
  <c r="H3" i="62"/>
  <c r="J9" i="24"/>
  <c r="J10" i="24"/>
  <c r="J8" i="24"/>
  <c r="J7" i="24"/>
  <c r="J6" i="24"/>
  <c r="J45" i="24"/>
  <c r="J46" i="24"/>
  <c r="J44" i="24"/>
  <c r="AJ3" i="62"/>
  <c r="M63" i="24"/>
  <c r="M64" i="24"/>
  <c r="M62" i="24"/>
  <c r="BE3" i="66"/>
  <c r="M27" i="24"/>
  <c r="M26" i="24"/>
  <c r="M28" i="24"/>
  <c r="V3" i="66"/>
  <c r="J19" i="24"/>
  <c r="J18" i="24"/>
  <c r="O3" i="62"/>
  <c r="J17" i="24"/>
  <c r="M140" i="24" l="1"/>
  <c r="M141" i="24" s="1"/>
  <c r="M131" i="24"/>
  <c r="M132" i="24" s="1"/>
  <c r="J149" i="24"/>
  <c r="J150" i="24" s="1"/>
  <c r="J158" i="24"/>
  <c r="J159" i="24" s="1"/>
  <c r="M149" i="24"/>
  <c r="M150" i="24" s="1"/>
  <c r="L91" i="24"/>
  <c r="K91" i="24"/>
  <c r="J104" i="24"/>
  <c r="M104" i="24"/>
  <c r="M105" i="24" s="1"/>
  <c r="J122" i="24"/>
  <c r="L92" i="24"/>
  <c r="K92" i="24"/>
  <c r="M113" i="24"/>
  <c r="M114" i="24" s="1"/>
  <c r="J113" i="24"/>
  <c r="M95" i="24"/>
  <c r="M96" i="24" s="1"/>
  <c r="K89" i="24"/>
  <c r="L89" i="24"/>
  <c r="J95" i="24"/>
  <c r="J96" i="24" s="1"/>
  <c r="J140" i="24"/>
  <c r="L93" i="24"/>
  <c r="K93" i="24"/>
  <c r="M158" i="24"/>
  <c r="M159" i="24" s="1"/>
  <c r="J131" i="24"/>
  <c r="M122" i="24"/>
  <c r="M123" i="24" s="1"/>
  <c r="K90" i="24"/>
  <c r="L90" i="24"/>
  <c r="K94" i="24"/>
  <c r="L94" i="24"/>
  <c r="J47" i="24"/>
  <c r="M47" i="24"/>
  <c r="M48" i="24" s="1"/>
  <c r="J65" i="24"/>
  <c r="J66" i="24" s="1"/>
  <c r="M56" i="24"/>
  <c r="M57" i="24" s="1"/>
  <c r="M20" i="24"/>
  <c r="M21" i="24" s="1"/>
  <c r="J56" i="24"/>
  <c r="M11" i="24"/>
  <c r="M12" i="24" s="1"/>
  <c r="J38" i="24"/>
  <c r="J39" i="24" s="1"/>
  <c r="J29" i="24"/>
  <c r="J20" i="24"/>
  <c r="K6" i="24"/>
  <c r="L6" i="24"/>
  <c r="J74" i="24"/>
  <c r="K5" i="24"/>
  <c r="L5" i="24"/>
  <c r="J11" i="24"/>
  <c r="J12" i="24" s="1"/>
  <c r="L10" i="24"/>
  <c r="K10" i="24"/>
  <c r="L9" i="24"/>
  <c r="K9" i="24"/>
  <c r="M38" i="24"/>
  <c r="M39" i="24" s="1"/>
  <c r="M29" i="24"/>
  <c r="M30" i="24" s="1"/>
  <c r="M65" i="24"/>
  <c r="M66" i="24" s="1"/>
  <c r="L7" i="24"/>
  <c r="K7" i="24"/>
  <c r="L8" i="24"/>
  <c r="K8" i="24"/>
  <c r="M74" i="24"/>
  <c r="M75" i="24" s="1"/>
  <c r="L150" i="24" l="1"/>
  <c r="K150" i="24"/>
  <c r="L95" i="24"/>
  <c r="K95" i="24"/>
  <c r="L57" i="24"/>
  <c r="J132" i="24"/>
  <c r="L132" i="24"/>
  <c r="K132" i="24"/>
  <c r="K159" i="24"/>
  <c r="L159" i="24"/>
  <c r="J123" i="24"/>
  <c r="L123" i="24"/>
  <c r="K123" i="24"/>
  <c r="J141" i="24"/>
  <c r="K141" i="24"/>
  <c r="L141" i="24"/>
  <c r="L114" i="24"/>
  <c r="J114" i="24"/>
  <c r="K114" i="24"/>
  <c r="J105" i="24"/>
  <c r="K105" i="24"/>
  <c r="L105" i="24"/>
  <c r="L48" i="24"/>
  <c r="J48" i="24"/>
  <c r="K48" i="24"/>
  <c r="J57" i="24"/>
  <c r="K57" i="24"/>
  <c r="K39" i="24"/>
  <c r="K30" i="24"/>
  <c r="J30" i="24"/>
  <c r="K66" i="24"/>
  <c r="L11" i="24"/>
  <c r="L66" i="24"/>
  <c r="K11" i="24"/>
  <c r="J75" i="24"/>
  <c r="K75" i="24"/>
  <c r="L75" i="24"/>
  <c r="L39" i="24"/>
  <c r="L30" i="24"/>
  <c r="L21" i="24"/>
  <c r="J21" i="24"/>
  <c r="K21" i="24"/>
  <c r="L96" i="24" l="1"/>
  <c r="L161" i="24" s="1"/>
  <c r="K96" i="24"/>
  <c r="K161" i="24" s="1"/>
  <c r="L12" i="24"/>
  <c r="L77" i="24" s="1"/>
  <c r="K12" i="24"/>
  <c r="K77" i="24" s="1"/>
  <c r="K79" i="24" l="1"/>
  <c r="L79" i="24"/>
  <c r="BJ5" i="67"/>
  <c r="BI5" i="67"/>
  <c r="BH5" i="67"/>
  <c r="BG5" i="67"/>
  <c r="BF5" i="67"/>
  <c r="BE5" i="67"/>
  <c r="BJ4" i="67"/>
  <c r="BI4" i="67"/>
  <c r="BH4" i="67"/>
  <c r="BG4" i="67"/>
  <c r="BF4" i="67"/>
  <c r="BE4" i="67"/>
  <c r="BJ3" i="67"/>
  <c r="BI3" i="67"/>
  <c r="BH3" i="67"/>
  <c r="BG3" i="67"/>
  <c r="BF3" i="67"/>
  <c r="BC5" i="67"/>
  <c r="BB5" i="67"/>
  <c r="BA5" i="67"/>
  <c r="AZ5" i="67"/>
  <c r="AY5" i="67"/>
  <c r="AX5" i="67"/>
  <c r="BC4" i="67"/>
  <c r="BB4" i="67"/>
  <c r="BA4" i="67"/>
  <c r="AZ4" i="67"/>
  <c r="AY4" i="67"/>
  <c r="AX4" i="67"/>
  <c r="BC3" i="67"/>
  <c r="BB3" i="67"/>
  <c r="BA3" i="67"/>
  <c r="AZ3" i="67"/>
  <c r="AY3" i="67"/>
  <c r="AV3" i="67"/>
  <c r="AU3" i="67"/>
  <c r="AT3" i="67"/>
  <c r="AS3" i="67"/>
  <c r="AR3" i="67"/>
  <c r="AH7" i="67"/>
  <c r="AG7" i="67"/>
  <c r="AF7" i="67"/>
  <c r="AE7" i="67"/>
  <c r="AD7" i="67"/>
  <c r="AC7" i="67"/>
  <c r="AH6" i="67"/>
  <c r="AG6" i="67"/>
  <c r="AF6" i="67"/>
  <c r="AE6" i="67"/>
  <c r="AD6" i="67"/>
  <c r="AC6" i="67"/>
  <c r="AH5" i="67"/>
  <c r="AG5" i="67"/>
  <c r="AF5" i="67"/>
  <c r="AE5" i="67"/>
  <c r="AD5" i="67"/>
  <c r="AC5" i="67"/>
  <c r="AH4" i="67"/>
  <c r="AG4" i="67"/>
  <c r="AF4" i="67"/>
  <c r="AE4" i="67"/>
  <c r="AD4" i="67"/>
  <c r="AC4" i="67"/>
  <c r="AH3" i="67"/>
  <c r="AG3" i="67"/>
  <c r="AF3" i="67"/>
  <c r="AE3" i="67"/>
  <c r="AD3" i="67"/>
  <c r="AA5" i="67"/>
  <c r="Z5" i="67"/>
  <c r="Y5" i="67"/>
  <c r="X5" i="67"/>
  <c r="W5" i="67"/>
  <c r="V5" i="67"/>
  <c r="AA4" i="67"/>
  <c r="Z4" i="67"/>
  <c r="Y4" i="67"/>
  <c r="X4" i="67"/>
  <c r="W4" i="67"/>
  <c r="V4" i="67"/>
  <c r="AA3" i="67"/>
  <c r="Z3" i="67"/>
  <c r="Y3" i="67"/>
  <c r="X3" i="67"/>
  <c r="W3" i="67"/>
  <c r="T5" i="67"/>
  <c r="S5" i="67"/>
  <c r="R5" i="67"/>
  <c r="Q5" i="67"/>
  <c r="P5" i="67"/>
  <c r="O5" i="67"/>
  <c r="T4" i="67"/>
  <c r="S4" i="67"/>
  <c r="R4" i="67"/>
  <c r="Q4" i="67"/>
  <c r="P4" i="67"/>
  <c r="O4" i="67"/>
  <c r="T3" i="67"/>
  <c r="S3" i="67"/>
  <c r="R3" i="67"/>
  <c r="Q3" i="67"/>
  <c r="P3" i="67"/>
  <c r="M14" i="67"/>
  <c r="L14" i="67"/>
  <c r="K14" i="67"/>
  <c r="J14" i="67"/>
  <c r="I14" i="67"/>
  <c r="H14" i="67"/>
  <c r="M13" i="67"/>
  <c r="L13" i="67"/>
  <c r="K13" i="67"/>
  <c r="J13" i="67"/>
  <c r="I13" i="67"/>
  <c r="H13" i="67"/>
  <c r="M12" i="67"/>
  <c r="L12" i="67"/>
  <c r="K12" i="67"/>
  <c r="J12" i="67"/>
  <c r="I12" i="67"/>
  <c r="H12" i="67"/>
  <c r="M11" i="67"/>
  <c r="L11" i="67"/>
  <c r="K11" i="67"/>
  <c r="J11" i="67"/>
  <c r="I11" i="67"/>
  <c r="H11" i="67"/>
  <c r="M10" i="67"/>
  <c r="L10" i="67"/>
  <c r="K10" i="67"/>
  <c r="J10" i="67"/>
  <c r="I10" i="67"/>
  <c r="H10" i="67"/>
  <c r="M9" i="67"/>
  <c r="L9" i="67"/>
  <c r="K9" i="67"/>
  <c r="J9" i="67"/>
  <c r="I9" i="67"/>
  <c r="H9" i="67"/>
  <c r="M8" i="67"/>
  <c r="L8" i="67"/>
  <c r="K8" i="67"/>
  <c r="J8" i="67"/>
  <c r="I8" i="67"/>
  <c r="H8" i="67"/>
  <c r="M7" i="67"/>
  <c r="L7" i="67"/>
  <c r="K7" i="67"/>
  <c r="J7" i="67"/>
  <c r="I7" i="67"/>
  <c r="H7" i="67"/>
  <c r="M6" i="67"/>
  <c r="L6" i="67"/>
  <c r="K6" i="67"/>
  <c r="J6" i="67"/>
  <c r="I6" i="67"/>
  <c r="H6" i="67"/>
  <c r="M5" i="67"/>
  <c r="L5" i="67"/>
  <c r="K5" i="67"/>
  <c r="J5" i="67"/>
  <c r="I5" i="67"/>
  <c r="H5" i="67"/>
  <c r="M4" i="67"/>
  <c r="L4" i="67"/>
  <c r="K4" i="67"/>
  <c r="J4" i="67"/>
  <c r="I4" i="67"/>
  <c r="H4" i="67"/>
  <c r="M3" i="67"/>
  <c r="L3" i="67"/>
  <c r="K3" i="67"/>
  <c r="J3" i="67"/>
  <c r="I3" i="67"/>
  <c r="F20" i="67"/>
  <c r="E20" i="67"/>
  <c r="D20" i="67"/>
  <c r="C20" i="67"/>
  <c r="B20" i="67"/>
  <c r="A20" i="67"/>
  <c r="F19" i="67"/>
  <c r="E19" i="67"/>
  <c r="D19" i="67"/>
  <c r="C19" i="67"/>
  <c r="B19" i="67"/>
  <c r="A19" i="67"/>
  <c r="F18" i="67"/>
  <c r="E18" i="67"/>
  <c r="D18" i="67"/>
  <c r="C18" i="67"/>
  <c r="B18" i="67"/>
  <c r="A18" i="67"/>
  <c r="F17" i="67"/>
  <c r="E17" i="67"/>
  <c r="D17" i="67"/>
  <c r="C17" i="67"/>
  <c r="B17" i="67"/>
  <c r="A17" i="67"/>
  <c r="F16" i="67"/>
  <c r="E16" i="67"/>
  <c r="D16" i="67"/>
  <c r="C16" i="67"/>
  <c r="B16" i="67"/>
  <c r="A16" i="67"/>
  <c r="F15" i="67"/>
  <c r="E15" i="67"/>
  <c r="D15" i="67"/>
  <c r="C15" i="67"/>
  <c r="B15" i="67"/>
  <c r="A15" i="67"/>
  <c r="F14" i="67"/>
  <c r="E14" i="67"/>
  <c r="D14" i="67"/>
  <c r="C14" i="67"/>
  <c r="B14" i="67"/>
  <c r="A14" i="67"/>
  <c r="F13" i="67"/>
  <c r="E13" i="67"/>
  <c r="D13" i="67"/>
  <c r="C13" i="67"/>
  <c r="B13" i="67"/>
  <c r="A13" i="67"/>
  <c r="F12" i="67"/>
  <c r="E12" i="67"/>
  <c r="D12" i="67"/>
  <c r="C12" i="67"/>
  <c r="B12" i="67"/>
  <c r="A12" i="67"/>
  <c r="F11" i="67"/>
  <c r="E11" i="67"/>
  <c r="D11" i="67"/>
  <c r="C11" i="67"/>
  <c r="B11" i="67"/>
  <c r="A11" i="67"/>
  <c r="F10" i="67"/>
  <c r="E10" i="67"/>
  <c r="D10" i="67"/>
  <c r="C10" i="67"/>
  <c r="B10" i="67"/>
  <c r="A10" i="67"/>
  <c r="F9" i="67"/>
  <c r="E9" i="67"/>
  <c r="D9" i="67"/>
  <c r="C9" i="67"/>
  <c r="B9" i="67"/>
  <c r="A9" i="67"/>
  <c r="F8" i="67"/>
  <c r="E8" i="67"/>
  <c r="D8" i="67"/>
  <c r="C8" i="67"/>
  <c r="B8" i="67"/>
  <c r="A8" i="67"/>
  <c r="F7" i="67"/>
  <c r="E7" i="67"/>
  <c r="D7" i="67"/>
  <c r="C7" i="67"/>
  <c r="B7" i="67"/>
  <c r="A7" i="67"/>
  <c r="F6" i="67"/>
  <c r="E6" i="67"/>
  <c r="D6" i="67"/>
  <c r="C6" i="67"/>
  <c r="B6" i="67"/>
  <c r="A6" i="67"/>
  <c r="F5" i="67"/>
  <c r="E5" i="67"/>
  <c r="D5" i="67"/>
  <c r="C5" i="67"/>
  <c r="B5" i="67"/>
  <c r="A5" i="67"/>
  <c r="F4" i="67"/>
  <c r="E4" i="67"/>
  <c r="D4" i="67"/>
  <c r="C4" i="67"/>
  <c r="B4" i="67"/>
  <c r="A4" i="67"/>
  <c r="F3" i="67"/>
  <c r="E3" i="67"/>
  <c r="D3" i="67"/>
  <c r="C3" i="67"/>
  <c r="B3" i="67"/>
  <c r="BJ6" i="66"/>
  <c r="BI6" i="66"/>
  <c r="BH6" i="66"/>
  <c r="BG6" i="66"/>
  <c r="BF6" i="66"/>
  <c r="BE6" i="66"/>
  <c r="BJ5" i="66"/>
  <c r="BI5" i="66"/>
  <c r="BH5" i="66"/>
  <c r="BG5" i="66"/>
  <c r="BF5" i="66"/>
  <c r="BE5" i="66"/>
  <c r="BJ4" i="66"/>
  <c r="BI4" i="66"/>
  <c r="BH4" i="66"/>
  <c r="BG4" i="66"/>
  <c r="BF4" i="66"/>
  <c r="BE4" i="66"/>
  <c r="BJ3" i="66"/>
  <c r="BI3" i="66"/>
  <c r="BH3" i="66"/>
  <c r="BG3" i="66"/>
  <c r="BF3" i="66"/>
  <c r="BC6" i="66"/>
  <c r="BB6" i="66"/>
  <c r="BA6" i="66"/>
  <c r="AZ6" i="66"/>
  <c r="AY6" i="66"/>
  <c r="AX6" i="66"/>
  <c r="BC5" i="66"/>
  <c r="BB5" i="66"/>
  <c r="BA5" i="66"/>
  <c r="AZ5" i="66"/>
  <c r="AY5" i="66"/>
  <c r="AX5" i="66"/>
  <c r="BC4" i="66"/>
  <c r="BB4" i="66"/>
  <c r="BA4" i="66"/>
  <c r="AZ4" i="66"/>
  <c r="AY4" i="66"/>
  <c r="AX4" i="66"/>
  <c r="BC3" i="66"/>
  <c r="BB3" i="66"/>
  <c r="BA3" i="66"/>
  <c r="AZ3" i="66"/>
  <c r="AY3" i="66"/>
  <c r="AV4" i="66"/>
  <c r="AU4" i="66"/>
  <c r="AT4" i="66"/>
  <c r="AS4" i="66"/>
  <c r="AR4" i="66"/>
  <c r="AQ4" i="66"/>
  <c r="AV3" i="66"/>
  <c r="AU3" i="66"/>
  <c r="AT3" i="66"/>
  <c r="AS3" i="66"/>
  <c r="AR3" i="66"/>
  <c r="AO4" i="66"/>
  <c r="AN4" i="66"/>
  <c r="AM4" i="66"/>
  <c r="AL4" i="66"/>
  <c r="AK4" i="66"/>
  <c r="AJ4" i="66"/>
  <c r="AO3" i="66"/>
  <c r="AN3" i="66"/>
  <c r="AM3" i="66"/>
  <c r="AL3" i="66"/>
  <c r="AK3" i="66"/>
  <c r="AH5" i="66"/>
  <c r="AG5" i="66"/>
  <c r="AF5" i="66"/>
  <c r="AE5" i="66"/>
  <c r="AD5" i="66"/>
  <c r="AC5" i="66"/>
  <c r="AH4" i="66"/>
  <c r="AG4" i="66"/>
  <c r="AF4" i="66"/>
  <c r="AE4" i="66"/>
  <c r="AD4" i="66"/>
  <c r="AC4" i="66"/>
  <c r="AH3" i="66"/>
  <c r="AG3" i="66"/>
  <c r="AF3" i="66"/>
  <c r="AE3" i="66"/>
  <c r="AD3" i="66"/>
  <c r="AA6" i="66"/>
  <c r="Z6" i="66"/>
  <c r="Y6" i="66"/>
  <c r="X6" i="66"/>
  <c r="W6" i="66"/>
  <c r="V6" i="66"/>
  <c r="AA5" i="66"/>
  <c r="Z5" i="66"/>
  <c r="Y5" i="66"/>
  <c r="X5" i="66"/>
  <c r="W5" i="66"/>
  <c r="V5" i="66"/>
  <c r="AA4" i="66"/>
  <c r="Z4" i="66"/>
  <c r="Y4" i="66"/>
  <c r="X4" i="66"/>
  <c r="W4" i="66"/>
  <c r="V4" i="66"/>
  <c r="AA3" i="66"/>
  <c r="Z3" i="66"/>
  <c r="Y3" i="66"/>
  <c r="X3" i="66"/>
  <c r="W3" i="66"/>
  <c r="T7" i="66"/>
  <c r="S7" i="66"/>
  <c r="R7" i="66"/>
  <c r="Q7" i="66"/>
  <c r="P7" i="66"/>
  <c r="O7" i="66"/>
  <c r="T6" i="66"/>
  <c r="S6" i="66"/>
  <c r="R6" i="66"/>
  <c r="Q6" i="66"/>
  <c r="P6" i="66"/>
  <c r="O6" i="66"/>
  <c r="T5" i="66"/>
  <c r="S5" i="66"/>
  <c r="R5" i="66"/>
  <c r="Q5" i="66"/>
  <c r="P5" i="66"/>
  <c r="O5" i="66"/>
  <c r="T4" i="66"/>
  <c r="S4" i="66"/>
  <c r="R4" i="66"/>
  <c r="Q4" i="66"/>
  <c r="P4" i="66"/>
  <c r="O4" i="66"/>
  <c r="T3" i="66"/>
  <c r="S3" i="66"/>
  <c r="R3" i="66"/>
  <c r="Q3" i="66"/>
  <c r="P3" i="66"/>
  <c r="M18" i="66"/>
  <c r="L18" i="66"/>
  <c r="K18" i="66"/>
  <c r="J18" i="66"/>
  <c r="I18" i="66"/>
  <c r="H18" i="66"/>
  <c r="M17" i="66"/>
  <c r="L17" i="66"/>
  <c r="K17" i="66"/>
  <c r="J17" i="66"/>
  <c r="I17" i="66"/>
  <c r="H17" i="66"/>
  <c r="M16" i="66"/>
  <c r="L16" i="66"/>
  <c r="K16" i="66"/>
  <c r="J16" i="66"/>
  <c r="I16" i="66"/>
  <c r="H16" i="66"/>
  <c r="M15" i="66"/>
  <c r="L15" i="66"/>
  <c r="K15" i="66"/>
  <c r="J15" i="66"/>
  <c r="I15" i="66"/>
  <c r="H15" i="66"/>
  <c r="M14" i="66"/>
  <c r="L14" i="66"/>
  <c r="K14" i="66"/>
  <c r="J14" i="66"/>
  <c r="I14" i="66"/>
  <c r="H14" i="66"/>
  <c r="M13" i="66"/>
  <c r="L13" i="66"/>
  <c r="K13" i="66"/>
  <c r="J13" i="66"/>
  <c r="I13" i="66"/>
  <c r="H13" i="66"/>
  <c r="M12" i="66"/>
  <c r="L12" i="66"/>
  <c r="K12" i="66"/>
  <c r="J12" i="66"/>
  <c r="I12" i="66"/>
  <c r="H12" i="66"/>
  <c r="M11" i="66"/>
  <c r="L11" i="66"/>
  <c r="K11" i="66"/>
  <c r="J11" i="66"/>
  <c r="I11" i="66"/>
  <c r="H11" i="66"/>
  <c r="M10" i="66"/>
  <c r="L10" i="66"/>
  <c r="K10" i="66"/>
  <c r="J10" i="66"/>
  <c r="I10" i="66"/>
  <c r="H10" i="66"/>
  <c r="M9" i="66"/>
  <c r="L9" i="66"/>
  <c r="K9" i="66"/>
  <c r="J9" i="66"/>
  <c r="I9" i="66"/>
  <c r="H9" i="66"/>
  <c r="M8" i="66"/>
  <c r="L8" i="66"/>
  <c r="K8" i="66"/>
  <c r="J8" i="66"/>
  <c r="I8" i="66"/>
  <c r="H8" i="66"/>
  <c r="M7" i="66"/>
  <c r="L7" i="66"/>
  <c r="K7" i="66"/>
  <c r="J7" i="66"/>
  <c r="I7" i="66"/>
  <c r="H7" i="66"/>
  <c r="M6" i="66"/>
  <c r="L6" i="66"/>
  <c r="K6" i="66"/>
  <c r="J6" i="66"/>
  <c r="I6" i="66"/>
  <c r="H6" i="66"/>
  <c r="M5" i="66"/>
  <c r="L5" i="66"/>
  <c r="K5" i="66"/>
  <c r="J5" i="66"/>
  <c r="I5" i="66"/>
  <c r="H5" i="66"/>
  <c r="M4" i="66"/>
  <c r="L4" i="66"/>
  <c r="K4" i="66"/>
  <c r="J4" i="66"/>
  <c r="I4" i="66"/>
  <c r="H4" i="66"/>
  <c r="M3" i="66"/>
  <c r="L3" i="66"/>
  <c r="K3" i="66"/>
  <c r="J3" i="66"/>
  <c r="I3" i="66"/>
  <c r="F26" i="66"/>
  <c r="E26" i="66"/>
  <c r="D26" i="66"/>
  <c r="C26" i="66"/>
  <c r="B26" i="66"/>
  <c r="A26" i="66"/>
  <c r="F25" i="66"/>
  <c r="E25" i="66"/>
  <c r="D25" i="66"/>
  <c r="C25" i="66"/>
  <c r="B25" i="66"/>
  <c r="A25" i="66"/>
  <c r="F24" i="66"/>
  <c r="E24" i="66"/>
  <c r="D24" i="66"/>
  <c r="C24" i="66"/>
  <c r="B24" i="66"/>
  <c r="A24" i="66"/>
  <c r="F23" i="66"/>
  <c r="E23" i="66"/>
  <c r="D23" i="66"/>
  <c r="C23" i="66"/>
  <c r="B23" i="66"/>
  <c r="A23" i="66"/>
  <c r="F22" i="66"/>
  <c r="E22" i="66"/>
  <c r="D22" i="66"/>
  <c r="C22" i="66"/>
  <c r="B22" i="66"/>
  <c r="A22" i="66"/>
  <c r="F21" i="66"/>
  <c r="E21" i="66"/>
  <c r="D21" i="66"/>
  <c r="C21" i="66"/>
  <c r="B21" i="66"/>
  <c r="A21" i="66"/>
  <c r="F20" i="66"/>
  <c r="E20" i="66"/>
  <c r="D20" i="66"/>
  <c r="C20" i="66"/>
  <c r="B20" i="66"/>
  <c r="A20" i="66"/>
  <c r="F19" i="66"/>
  <c r="E19" i="66"/>
  <c r="D19" i="66"/>
  <c r="C19" i="66"/>
  <c r="B19" i="66"/>
  <c r="A19" i="66"/>
  <c r="F18" i="66"/>
  <c r="E18" i="66"/>
  <c r="D18" i="66"/>
  <c r="C18" i="66"/>
  <c r="B18" i="66"/>
  <c r="A18" i="66"/>
  <c r="F17" i="66"/>
  <c r="E17" i="66"/>
  <c r="D17" i="66"/>
  <c r="C17" i="66"/>
  <c r="B17" i="66"/>
  <c r="A17" i="66"/>
  <c r="F16" i="66"/>
  <c r="E16" i="66"/>
  <c r="D16" i="66"/>
  <c r="C16" i="66"/>
  <c r="B16" i="66"/>
  <c r="A16" i="66"/>
  <c r="F15" i="66"/>
  <c r="E15" i="66"/>
  <c r="D15" i="66"/>
  <c r="C15" i="66"/>
  <c r="B15" i="66"/>
  <c r="A15" i="66"/>
  <c r="F14" i="66"/>
  <c r="E14" i="66"/>
  <c r="D14" i="66"/>
  <c r="C14" i="66"/>
  <c r="B14" i="66"/>
  <c r="A14" i="66"/>
  <c r="F13" i="66"/>
  <c r="E13" i="66"/>
  <c r="D13" i="66"/>
  <c r="C13" i="66"/>
  <c r="B13" i="66"/>
  <c r="A13" i="66"/>
  <c r="F12" i="66"/>
  <c r="E12" i="66"/>
  <c r="D12" i="66"/>
  <c r="C12" i="66"/>
  <c r="B12" i="66"/>
  <c r="A12" i="66"/>
  <c r="F11" i="66"/>
  <c r="E11" i="66"/>
  <c r="D11" i="66"/>
  <c r="C11" i="66"/>
  <c r="B11" i="66"/>
  <c r="A11" i="66"/>
  <c r="F10" i="66"/>
  <c r="E10" i="66"/>
  <c r="D10" i="66"/>
  <c r="C10" i="66"/>
  <c r="B10" i="66"/>
  <c r="A10" i="66"/>
  <c r="F9" i="66"/>
  <c r="E9" i="66"/>
  <c r="D9" i="66"/>
  <c r="C9" i="66"/>
  <c r="B9" i="66"/>
  <c r="A9" i="66"/>
  <c r="F8" i="66"/>
  <c r="E8" i="66"/>
  <c r="D8" i="66"/>
  <c r="C8" i="66"/>
  <c r="B8" i="66"/>
  <c r="A8" i="66"/>
  <c r="F7" i="66"/>
  <c r="E7" i="66"/>
  <c r="D7" i="66"/>
  <c r="C7" i="66"/>
  <c r="B7" i="66"/>
  <c r="A7" i="66"/>
  <c r="F6" i="66"/>
  <c r="E6" i="66"/>
  <c r="D6" i="66"/>
  <c r="C6" i="66"/>
  <c r="B6" i="66"/>
  <c r="A6" i="66"/>
  <c r="F5" i="66"/>
  <c r="E5" i="66"/>
  <c r="D5" i="66"/>
  <c r="C5" i="66"/>
  <c r="B5" i="66"/>
  <c r="A5" i="66"/>
  <c r="F4" i="66"/>
  <c r="E4" i="66"/>
  <c r="D4" i="66"/>
  <c r="C4" i="66"/>
  <c r="B4" i="66"/>
  <c r="A4" i="66"/>
  <c r="F3" i="66"/>
  <c r="E3" i="66"/>
  <c r="D3" i="66"/>
  <c r="C3" i="66"/>
  <c r="B3" i="66"/>
  <c r="BJ8" i="58"/>
  <c r="BI8" i="58"/>
  <c r="BH8" i="58"/>
  <c r="BG8" i="58"/>
  <c r="BF8" i="58"/>
  <c r="BE8" i="58"/>
  <c r="BJ7" i="58"/>
  <c r="BI7" i="58"/>
  <c r="BH7" i="58"/>
  <c r="BG7" i="58"/>
  <c r="BF7" i="58"/>
  <c r="BE7" i="58"/>
  <c r="BJ6" i="58"/>
  <c r="BI6" i="58"/>
  <c r="BH6" i="58"/>
  <c r="BG6" i="58"/>
  <c r="BF6" i="58"/>
  <c r="BE6" i="58"/>
  <c r="BJ5" i="58"/>
  <c r="BI5" i="58"/>
  <c r="BH5" i="58"/>
  <c r="BG5" i="58"/>
  <c r="BF5" i="58"/>
  <c r="BE5" i="58"/>
  <c r="BJ4" i="58"/>
  <c r="BI4" i="58"/>
  <c r="BH4" i="58"/>
  <c r="BG4" i="58"/>
  <c r="BF4" i="58"/>
  <c r="BE4" i="58"/>
  <c r="BJ3" i="58"/>
  <c r="BI3" i="58"/>
  <c r="BH3" i="58"/>
  <c r="BG3" i="58"/>
  <c r="BF3" i="58"/>
  <c r="BC10" i="58"/>
  <c r="BB10" i="58"/>
  <c r="BA10" i="58"/>
  <c r="AZ10" i="58"/>
  <c r="AY10" i="58"/>
  <c r="AX10" i="58"/>
  <c r="BC9" i="58"/>
  <c r="BB9" i="58"/>
  <c r="BA9" i="58"/>
  <c r="AZ9" i="58"/>
  <c r="AY9" i="58"/>
  <c r="AX9" i="58"/>
  <c r="BC8" i="58"/>
  <c r="BB8" i="58"/>
  <c r="BA8" i="58"/>
  <c r="AZ8" i="58"/>
  <c r="AY8" i="58"/>
  <c r="AX8" i="58"/>
  <c r="BC7" i="58"/>
  <c r="BB7" i="58"/>
  <c r="BA7" i="58"/>
  <c r="AZ7" i="58"/>
  <c r="AY7" i="58"/>
  <c r="AX7" i="58"/>
  <c r="BC6" i="58"/>
  <c r="BB6" i="58"/>
  <c r="BA6" i="58"/>
  <c r="AZ6" i="58"/>
  <c r="AY6" i="58"/>
  <c r="AX6" i="58"/>
  <c r="BC5" i="58"/>
  <c r="BB5" i="58"/>
  <c r="BA5" i="58"/>
  <c r="AZ5" i="58"/>
  <c r="AY5" i="58"/>
  <c r="AX5" i="58"/>
  <c r="BC4" i="58"/>
  <c r="BB4" i="58"/>
  <c r="BA4" i="58"/>
  <c r="AZ4" i="58"/>
  <c r="AY4" i="58"/>
  <c r="AX4" i="58"/>
  <c r="BC3" i="58"/>
  <c r="BB3" i="58"/>
  <c r="BA3" i="58"/>
  <c r="AZ3" i="58"/>
  <c r="AY3" i="58"/>
  <c r="AV5" i="58"/>
  <c r="AU5" i="58"/>
  <c r="AT5" i="58"/>
  <c r="AS5" i="58"/>
  <c r="AR5" i="58"/>
  <c r="AQ5" i="58"/>
  <c r="AV4" i="58"/>
  <c r="AU4" i="58"/>
  <c r="AT4" i="58"/>
  <c r="AS4" i="58"/>
  <c r="AR4" i="58"/>
  <c r="AQ4" i="58"/>
  <c r="AV3" i="58"/>
  <c r="AU3" i="58"/>
  <c r="AT3" i="58"/>
  <c r="AS3" i="58"/>
  <c r="AR3" i="58"/>
  <c r="AO9" i="58"/>
  <c r="AN9" i="58"/>
  <c r="AM9" i="58"/>
  <c r="AL9" i="58"/>
  <c r="AK9" i="58"/>
  <c r="AJ9" i="58"/>
  <c r="AO8" i="58"/>
  <c r="AN8" i="58"/>
  <c r="AM8" i="58"/>
  <c r="AL8" i="58"/>
  <c r="AK8" i="58"/>
  <c r="AJ8" i="58"/>
  <c r="AO7" i="58"/>
  <c r="AN7" i="58"/>
  <c r="AM7" i="58"/>
  <c r="AL7" i="58"/>
  <c r="AK7" i="58"/>
  <c r="AJ7" i="58"/>
  <c r="AO6" i="58"/>
  <c r="AN6" i="58"/>
  <c r="AM6" i="58"/>
  <c r="AL6" i="58"/>
  <c r="AK6" i="58"/>
  <c r="AJ6" i="58"/>
  <c r="AO5" i="58"/>
  <c r="AN5" i="58"/>
  <c r="AM5" i="58"/>
  <c r="AL5" i="58"/>
  <c r="AK5" i="58"/>
  <c r="AJ5" i="58"/>
  <c r="AO4" i="58"/>
  <c r="AN4" i="58"/>
  <c r="AM4" i="58"/>
  <c r="AL4" i="58"/>
  <c r="AK4" i="58"/>
  <c r="AJ4" i="58"/>
  <c r="AO3" i="58"/>
  <c r="AN3" i="58"/>
  <c r="AM3" i="58"/>
  <c r="AL3" i="58"/>
  <c r="AK3" i="58"/>
  <c r="AH5" i="58"/>
  <c r="AG5" i="58"/>
  <c r="AF5" i="58"/>
  <c r="AE5" i="58"/>
  <c r="AD5" i="58"/>
  <c r="AC5" i="58"/>
  <c r="AH4" i="58"/>
  <c r="AG4" i="58"/>
  <c r="AF4" i="58"/>
  <c r="AE4" i="58"/>
  <c r="AD4" i="58"/>
  <c r="AC4" i="58"/>
  <c r="AH3" i="58"/>
  <c r="AG3" i="58"/>
  <c r="AF3" i="58"/>
  <c r="AE3" i="58"/>
  <c r="AD3" i="58"/>
  <c r="AA5" i="58"/>
  <c r="Z5" i="58"/>
  <c r="Y5" i="58"/>
  <c r="X5" i="58"/>
  <c r="W5" i="58"/>
  <c r="V5" i="58"/>
  <c r="AA4" i="58"/>
  <c r="Z4" i="58"/>
  <c r="Y4" i="58"/>
  <c r="X4" i="58"/>
  <c r="W4" i="58"/>
  <c r="V4" i="58"/>
  <c r="AA3" i="58"/>
  <c r="Z3" i="58"/>
  <c r="Y3" i="58"/>
  <c r="X3" i="58"/>
  <c r="W3" i="58"/>
  <c r="T6" i="58"/>
  <c r="S6" i="58"/>
  <c r="R6" i="58"/>
  <c r="Q6" i="58"/>
  <c r="P6" i="58"/>
  <c r="O6" i="58"/>
  <c r="T5" i="58"/>
  <c r="S5" i="58"/>
  <c r="R5" i="58"/>
  <c r="Q5" i="58"/>
  <c r="P5" i="58"/>
  <c r="O5" i="58"/>
  <c r="T4" i="58"/>
  <c r="S4" i="58"/>
  <c r="R4" i="58"/>
  <c r="Q4" i="58"/>
  <c r="P4" i="58"/>
  <c r="O4" i="58"/>
  <c r="T3" i="58"/>
  <c r="S3" i="58"/>
  <c r="R3" i="58"/>
  <c r="Q3" i="58"/>
  <c r="P3" i="58"/>
  <c r="M22" i="58"/>
  <c r="L22" i="58"/>
  <c r="K22" i="58"/>
  <c r="J22" i="58"/>
  <c r="I22" i="58"/>
  <c r="H22" i="58"/>
  <c r="M21" i="58"/>
  <c r="L21" i="58"/>
  <c r="K21" i="58"/>
  <c r="J21" i="58"/>
  <c r="I21" i="58"/>
  <c r="H21" i="58"/>
  <c r="M20" i="58"/>
  <c r="L20" i="58"/>
  <c r="K20" i="58"/>
  <c r="J20" i="58"/>
  <c r="I20" i="58"/>
  <c r="H20" i="58"/>
  <c r="M19" i="58"/>
  <c r="L19" i="58"/>
  <c r="K19" i="58"/>
  <c r="J19" i="58"/>
  <c r="I19" i="58"/>
  <c r="H19" i="58"/>
  <c r="M18" i="58"/>
  <c r="L18" i="58"/>
  <c r="K18" i="58"/>
  <c r="J18" i="58"/>
  <c r="I18" i="58"/>
  <c r="H18" i="58"/>
  <c r="M17" i="58"/>
  <c r="L17" i="58"/>
  <c r="K17" i="58"/>
  <c r="J17" i="58"/>
  <c r="I17" i="58"/>
  <c r="H17" i="58"/>
  <c r="M16" i="58"/>
  <c r="L16" i="58"/>
  <c r="K16" i="58"/>
  <c r="J16" i="58"/>
  <c r="I16" i="58"/>
  <c r="H16" i="58"/>
  <c r="M15" i="58"/>
  <c r="L15" i="58"/>
  <c r="K15" i="58"/>
  <c r="J15" i="58"/>
  <c r="I15" i="58"/>
  <c r="H15" i="58"/>
  <c r="M14" i="58"/>
  <c r="L14" i="58"/>
  <c r="K14" i="58"/>
  <c r="J14" i="58"/>
  <c r="I14" i="58"/>
  <c r="H14" i="58"/>
  <c r="M13" i="58"/>
  <c r="L13" i="58"/>
  <c r="K13" i="58"/>
  <c r="J13" i="58"/>
  <c r="I13" i="58"/>
  <c r="H13" i="58"/>
  <c r="M12" i="58"/>
  <c r="L12" i="58"/>
  <c r="K12" i="58"/>
  <c r="J12" i="58"/>
  <c r="I12" i="58"/>
  <c r="H12" i="58"/>
  <c r="M11" i="58"/>
  <c r="L11" i="58"/>
  <c r="K11" i="58"/>
  <c r="J11" i="58"/>
  <c r="I11" i="58"/>
  <c r="H11" i="58"/>
  <c r="M10" i="58"/>
  <c r="L10" i="58"/>
  <c r="K10" i="58"/>
  <c r="J10" i="58"/>
  <c r="I10" i="58"/>
  <c r="H10" i="58"/>
  <c r="M9" i="58"/>
  <c r="L9" i="58"/>
  <c r="K9" i="58"/>
  <c r="J9" i="58"/>
  <c r="I9" i="58"/>
  <c r="H9" i="58"/>
  <c r="M8" i="58"/>
  <c r="L8" i="58"/>
  <c r="K8" i="58"/>
  <c r="J8" i="58"/>
  <c r="I8" i="58"/>
  <c r="H8" i="58"/>
  <c r="M7" i="58"/>
  <c r="L7" i="58"/>
  <c r="K7" i="58"/>
  <c r="J7" i="58"/>
  <c r="I7" i="58"/>
  <c r="H7" i="58"/>
  <c r="M6" i="58"/>
  <c r="L6" i="58"/>
  <c r="K6" i="58"/>
  <c r="J6" i="58"/>
  <c r="I6" i="58"/>
  <c r="H6" i="58"/>
  <c r="M5" i="58"/>
  <c r="L5" i="58"/>
  <c r="K5" i="58"/>
  <c r="J5" i="58"/>
  <c r="I5" i="58"/>
  <c r="H5" i="58"/>
  <c r="M4" i="58"/>
  <c r="L4" i="58"/>
  <c r="K4" i="58"/>
  <c r="J4" i="58"/>
  <c r="I4" i="58"/>
  <c r="H4" i="58"/>
  <c r="M3" i="58"/>
  <c r="L3" i="58"/>
  <c r="K3" i="58"/>
  <c r="J3" i="58"/>
  <c r="I3" i="58"/>
  <c r="F36" i="58"/>
  <c r="E36" i="58"/>
  <c r="D36" i="58"/>
  <c r="C36" i="58"/>
  <c r="B36" i="58"/>
  <c r="A36" i="58"/>
  <c r="F35" i="58"/>
  <c r="E35" i="58"/>
  <c r="D35" i="58"/>
  <c r="C35" i="58"/>
  <c r="B35" i="58"/>
  <c r="A35" i="58"/>
  <c r="F34" i="58"/>
  <c r="E34" i="58"/>
  <c r="D34" i="58"/>
  <c r="C34" i="58"/>
  <c r="B34" i="58"/>
  <c r="A34" i="58"/>
  <c r="F33" i="58"/>
  <c r="E33" i="58"/>
  <c r="D33" i="58"/>
  <c r="C33" i="58"/>
  <c r="B33" i="58"/>
  <c r="A33" i="58"/>
  <c r="F32" i="58"/>
  <c r="E32" i="58"/>
  <c r="D32" i="58"/>
  <c r="C32" i="58"/>
  <c r="B32" i="58"/>
  <c r="A32" i="58"/>
  <c r="F31" i="58"/>
  <c r="E31" i="58"/>
  <c r="D31" i="58"/>
  <c r="C31" i="58"/>
  <c r="B31" i="58"/>
  <c r="A31" i="58"/>
  <c r="F30" i="58"/>
  <c r="E30" i="58"/>
  <c r="D30" i="58"/>
  <c r="C30" i="58"/>
  <c r="B30" i="58"/>
  <c r="A30" i="58"/>
  <c r="F29" i="58"/>
  <c r="E29" i="58"/>
  <c r="D29" i="58"/>
  <c r="C29" i="58"/>
  <c r="B29" i="58"/>
  <c r="A29" i="58"/>
  <c r="F28" i="58"/>
  <c r="E28" i="58"/>
  <c r="D28" i="58"/>
  <c r="C28" i="58"/>
  <c r="B28" i="58"/>
  <c r="A28" i="58"/>
  <c r="F27" i="58"/>
  <c r="E27" i="58"/>
  <c r="D27" i="58"/>
  <c r="C27" i="58"/>
  <c r="B27" i="58"/>
  <c r="A27" i="58"/>
  <c r="F26" i="58"/>
  <c r="E26" i="58"/>
  <c r="D26" i="58"/>
  <c r="C26" i="58"/>
  <c r="B26" i="58"/>
  <c r="A26" i="58"/>
  <c r="F25" i="58"/>
  <c r="E25" i="58"/>
  <c r="D25" i="58"/>
  <c r="C25" i="58"/>
  <c r="B25" i="58"/>
  <c r="A25" i="58"/>
  <c r="F24" i="58"/>
  <c r="E24" i="58"/>
  <c r="D24" i="58"/>
  <c r="C24" i="58"/>
  <c r="B24" i="58"/>
  <c r="A24" i="58"/>
  <c r="F23" i="58"/>
  <c r="E23" i="58"/>
  <c r="D23" i="58"/>
  <c r="C23" i="58"/>
  <c r="B23" i="58"/>
  <c r="A23" i="58"/>
  <c r="F22" i="58"/>
  <c r="E22" i="58"/>
  <c r="D22" i="58"/>
  <c r="C22" i="58"/>
  <c r="B22" i="58"/>
  <c r="A22" i="58"/>
  <c r="F21" i="58"/>
  <c r="E21" i="58"/>
  <c r="D21" i="58"/>
  <c r="C21" i="58"/>
  <c r="B21" i="58"/>
  <c r="A21" i="58"/>
  <c r="F20" i="58"/>
  <c r="E20" i="58"/>
  <c r="D20" i="58"/>
  <c r="C20" i="58"/>
  <c r="B20" i="58"/>
  <c r="A20" i="58"/>
  <c r="F19" i="58"/>
  <c r="E19" i="58"/>
  <c r="D19" i="58"/>
  <c r="C19" i="58"/>
  <c r="B19" i="58"/>
  <c r="A19" i="58"/>
  <c r="F18" i="58"/>
  <c r="E18" i="58"/>
  <c r="D18" i="58"/>
  <c r="C18" i="58"/>
  <c r="B18" i="58"/>
  <c r="A18" i="58"/>
  <c r="F17" i="58"/>
  <c r="E17" i="58"/>
  <c r="D17" i="58"/>
  <c r="C17" i="58"/>
  <c r="B17" i="58"/>
  <c r="A17" i="58"/>
  <c r="F16" i="58"/>
  <c r="E16" i="58"/>
  <c r="D16" i="58"/>
  <c r="C16" i="58"/>
  <c r="B16" i="58"/>
  <c r="A16" i="58"/>
  <c r="F15" i="58"/>
  <c r="E15" i="58"/>
  <c r="D15" i="58"/>
  <c r="C15" i="58"/>
  <c r="B15" i="58"/>
  <c r="A15" i="58"/>
  <c r="F14" i="58"/>
  <c r="E14" i="58"/>
  <c r="D14" i="58"/>
  <c r="C14" i="58"/>
  <c r="B14" i="58"/>
  <c r="A14" i="58"/>
  <c r="F13" i="58"/>
  <c r="E13" i="58"/>
  <c r="D13" i="58"/>
  <c r="C13" i="58"/>
  <c r="B13" i="58"/>
  <c r="A13" i="58"/>
  <c r="F12" i="58"/>
  <c r="E12" i="58"/>
  <c r="D12" i="58"/>
  <c r="C12" i="58"/>
  <c r="B12" i="58"/>
  <c r="A12" i="58"/>
  <c r="F11" i="58"/>
  <c r="E11" i="58"/>
  <c r="D11" i="58"/>
  <c r="C11" i="58"/>
  <c r="B11" i="58"/>
  <c r="A11" i="58"/>
  <c r="F10" i="58"/>
  <c r="E10" i="58"/>
  <c r="D10" i="58"/>
  <c r="C10" i="58"/>
  <c r="B10" i="58"/>
  <c r="A10" i="58"/>
  <c r="F9" i="58"/>
  <c r="E9" i="58"/>
  <c r="D9" i="58"/>
  <c r="C9" i="58"/>
  <c r="B9" i="58"/>
  <c r="A9" i="58"/>
  <c r="F8" i="58"/>
  <c r="E8" i="58"/>
  <c r="D8" i="58"/>
  <c r="C8" i="58"/>
  <c r="B8" i="58"/>
  <c r="A8" i="58"/>
  <c r="F7" i="58"/>
  <c r="E7" i="58"/>
  <c r="D7" i="58"/>
  <c r="C7" i="58"/>
  <c r="B7" i="58"/>
  <c r="A7" i="58"/>
  <c r="F6" i="58"/>
  <c r="E6" i="58"/>
  <c r="D6" i="58"/>
  <c r="C6" i="58"/>
  <c r="B6" i="58"/>
  <c r="A6" i="58"/>
  <c r="F5" i="58"/>
  <c r="E5" i="58"/>
  <c r="D5" i="58"/>
  <c r="C5" i="58"/>
  <c r="B5" i="58"/>
  <c r="A5" i="58"/>
  <c r="F4" i="58"/>
  <c r="E4" i="58"/>
  <c r="D4" i="58"/>
  <c r="C4" i="58"/>
  <c r="B4" i="58"/>
  <c r="A4" i="58"/>
  <c r="F3" i="58"/>
  <c r="E3" i="58"/>
  <c r="D3" i="58"/>
  <c r="C3" i="58"/>
  <c r="B3" i="58"/>
  <c r="BJ9" i="64"/>
  <c r="BI9" i="64"/>
  <c r="BH9" i="64"/>
  <c r="BG9" i="64"/>
  <c r="BF9" i="64"/>
  <c r="BE9" i="64"/>
  <c r="BJ8" i="64"/>
  <c r="BI8" i="64"/>
  <c r="BH8" i="64"/>
  <c r="BG8" i="64"/>
  <c r="BF8" i="64"/>
  <c r="BE8" i="64"/>
  <c r="BJ7" i="64"/>
  <c r="BI7" i="64"/>
  <c r="BH7" i="64"/>
  <c r="BG7" i="64"/>
  <c r="BF7" i="64"/>
  <c r="BE7" i="64"/>
  <c r="BJ6" i="64"/>
  <c r="BI6" i="64"/>
  <c r="BH6" i="64"/>
  <c r="BG6" i="64"/>
  <c r="BF6" i="64"/>
  <c r="BE6" i="64"/>
  <c r="BJ5" i="64"/>
  <c r="BI5" i="64"/>
  <c r="BH5" i="64"/>
  <c r="BG5" i="64"/>
  <c r="BF5" i="64"/>
  <c r="BE5" i="64"/>
  <c r="BJ4" i="64"/>
  <c r="BI4" i="64"/>
  <c r="BH4" i="64"/>
  <c r="BG4" i="64"/>
  <c r="BF4" i="64"/>
  <c r="BE4" i="64"/>
  <c r="BJ3" i="64"/>
  <c r="BI3" i="64"/>
  <c r="BH3" i="64"/>
  <c r="BG3" i="64"/>
  <c r="BF3" i="64"/>
  <c r="BC14" i="64"/>
  <c r="BB14" i="64"/>
  <c r="BA14" i="64"/>
  <c r="AZ14" i="64"/>
  <c r="AY14" i="64"/>
  <c r="AX14" i="64"/>
  <c r="BC13" i="64"/>
  <c r="BB13" i="64"/>
  <c r="BA13" i="64"/>
  <c r="AZ13" i="64"/>
  <c r="AY13" i="64"/>
  <c r="AX13" i="64"/>
  <c r="BC12" i="64"/>
  <c r="BB12" i="64"/>
  <c r="BA12" i="64"/>
  <c r="AZ12" i="64"/>
  <c r="AY12" i="64"/>
  <c r="AX12" i="64"/>
  <c r="BC11" i="64"/>
  <c r="BB11" i="64"/>
  <c r="BA11" i="64"/>
  <c r="AZ11" i="64"/>
  <c r="AY11" i="64"/>
  <c r="AX11" i="64"/>
  <c r="BC10" i="64"/>
  <c r="BB10" i="64"/>
  <c r="BA10" i="64"/>
  <c r="AZ10" i="64"/>
  <c r="AY10" i="64"/>
  <c r="AX10" i="64"/>
  <c r="BC9" i="64"/>
  <c r="BB9" i="64"/>
  <c r="BA9" i="64"/>
  <c r="AZ9" i="64"/>
  <c r="AY9" i="64"/>
  <c r="AX9" i="64"/>
  <c r="BC8" i="64"/>
  <c r="BB8" i="64"/>
  <c r="BA8" i="64"/>
  <c r="AZ8" i="64"/>
  <c r="AY8" i="64"/>
  <c r="AX8" i="64"/>
  <c r="BC7" i="64"/>
  <c r="BB7" i="64"/>
  <c r="BA7" i="64"/>
  <c r="AZ7" i="64"/>
  <c r="AY7" i="64"/>
  <c r="AX7" i="64"/>
  <c r="BC6" i="64"/>
  <c r="BB6" i="64"/>
  <c r="BA6" i="64"/>
  <c r="AZ6" i="64"/>
  <c r="AY6" i="64"/>
  <c r="AX6" i="64"/>
  <c r="BC5" i="64"/>
  <c r="BB5" i="64"/>
  <c r="BA5" i="64"/>
  <c r="AZ5" i="64"/>
  <c r="AY5" i="64"/>
  <c r="AX5" i="64"/>
  <c r="BC4" i="64"/>
  <c r="BB4" i="64"/>
  <c r="BA4" i="64"/>
  <c r="AZ4" i="64"/>
  <c r="AY4" i="64"/>
  <c r="AX4" i="64"/>
  <c r="BC3" i="64"/>
  <c r="BB3" i="64"/>
  <c r="BA3" i="64"/>
  <c r="AZ3" i="64"/>
  <c r="AY3" i="64"/>
  <c r="AV4" i="64"/>
  <c r="AU4" i="64"/>
  <c r="AT4" i="64"/>
  <c r="AS4" i="64"/>
  <c r="AR4" i="64"/>
  <c r="AQ4" i="64"/>
  <c r="AV3" i="64"/>
  <c r="AU3" i="64"/>
  <c r="AT3" i="64"/>
  <c r="AS3" i="64"/>
  <c r="AR3" i="64"/>
  <c r="AO6" i="64"/>
  <c r="AN6" i="64"/>
  <c r="AM6" i="64"/>
  <c r="AL6" i="64"/>
  <c r="AK6" i="64"/>
  <c r="AJ6" i="64"/>
  <c r="AO5" i="64"/>
  <c r="AN5" i="64"/>
  <c r="AM5" i="64"/>
  <c r="AL5" i="64"/>
  <c r="AK5" i="64"/>
  <c r="AJ5" i="64"/>
  <c r="AO4" i="64"/>
  <c r="AN4" i="64"/>
  <c r="AM4" i="64"/>
  <c r="AL4" i="64"/>
  <c r="AK4" i="64"/>
  <c r="AJ4" i="64"/>
  <c r="AO3" i="64"/>
  <c r="AN3" i="64"/>
  <c r="AM3" i="64"/>
  <c r="AL3" i="64"/>
  <c r="AK3" i="64"/>
  <c r="AH5" i="64"/>
  <c r="AG5" i="64"/>
  <c r="AF5" i="64"/>
  <c r="AE5" i="64"/>
  <c r="AD5" i="64"/>
  <c r="AC5" i="64"/>
  <c r="AH4" i="64"/>
  <c r="AG4" i="64"/>
  <c r="AF4" i="64"/>
  <c r="AE4" i="64"/>
  <c r="AD4" i="64"/>
  <c r="AC4" i="64"/>
  <c r="AH3" i="64"/>
  <c r="AG3" i="64"/>
  <c r="AF3" i="64"/>
  <c r="AE3" i="64"/>
  <c r="AD3" i="64"/>
  <c r="AA10" i="64"/>
  <c r="Z10" i="64"/>
  <c r="Y10" i="64"/>
  <c r="X10" i="64"/>
  <c r="W10" i="64"/>
  <c r="V10" i="64"/>
  <c r="AA9" i="64"/>
  <c r="Z9" i="64"/>
  <c r="Y9" i="64"/>
  <c r="X9" i="64"/>
  <c r="W9" i="64"/>
  <c r="V9" i="64"/>
  <c r="AA8" i="64"/>
  <c r="Z8" i="64"/>
  <c r="Y8" i="64"/>
  <c r="X8" i="64"/>
  <c r="W8" i="64"/>
  <c r="V8" i="64"/>
  <c r="AA7" i="64"/>
  <c r="Z7" i="64"/>
  <c r="Y7" i="64"/>
  <c r="X7" i="64"/>
  <c r="W7" i="64"/>
  <c r="V7" i="64"/>
  <c r="AA6" i="64"/>
  <c r="Z6" i="64"/>
  <c r="Y6" i="64"/>
  <c r="X6" i="64"/>
  <c r="W6" i="64"/>
  <c r="V6" i="64"/>
  <c r="AA5" i="64"/>
  <c r="Z5" i="64"/>
  <c r="Y5" i="64"/>
  <c r="X5" i="64"/>
  <c r="W5" i="64"/>
  <c r="V5" i="64"/>
  <c r="AA4" i="64"/>
  <c r="Z4" i="64"/>
  <c r="Y4" i="64"/>
  <c r="X4" i="64"/>
  <c r="W4" i="64"/>
  <c r="V4" i="64"/>
  <c r="AA3" i="64"/>
  <c r="Z3" i="64"/>
  <c r="Y3" i="64"/>
  <c r="X3" i="64"/>
  <c r="W3" i="64"/>
  <c r="T7" i="64"/>
  <c r="S7" i="64"/>
  <c r="R7" i="64"/>
  <c r="Q7" i="64"/>
  <c r="P7" i="64"/>
  <c r="O7" i="64"/>
  <c r="T6" i="64"/>
  <c r="S6" i="64"/>
  <c r="R6" i="64"/>
  <c r="Q6" i="64"/>
  <c r="P6" i="64"/>
  <c r="O6" i="64"/>
  <c r="T5" i="64"/>
  <c r="S5" i="64"/>
  <c r="R5" i="64"/>
  <c r="Q5" i="64"/>
  <c r="P5" i="64"/>
  <c r="O5" i="64"/>
  <c r="T4" i="64"/>
  <c r="S4" i="64"/>
  <c r="R4" i="64"/>
  <c r="Q4" i="64"/>
  <c r="P4" i="64"/>
  <c r="O4" i="64"/>
  <c r="T3" i="64"/>
  <c r="S3" i="64"/>
  <c r="R3" i="64"/>
  <c r="Q3" i="64"/>
  <c r="P3" i="64"/>
  <c r="M24" i="64"/>
  <c r="L24" i="64"/>
  <c r="K24" i="64"/>
  <c r="J24" i="64"/>
  <c r="I24" i="64"/>
  <c r="H24" i="64"/>
  <c r="M23" i="64"/>
  <c r="L23" i="64"/>
  <c r="K23" i="64"/>
  <c r="J23" i="64"/>
  <c r="I23" i="64"/>
  <c r="H23" i="64"/>
  <c r="M22" i="64"/>
  <c r="L22" i="64"/>
  <c r="K22" i="64"/>
  <c r="J22" i="64"/>
  <c r="I22" i="64"/>
  <c r="H22" i="64"/>
  <c r="M21" i="64"/>
  <c r="L21" i="64"/>
  <c r="K21" i="64"/>
  <c r="J21" i="64"/>
  <c r="I21" i="64"/>
  <c r="H21" i="64"/>
  <c r="M20" i="64"/>
  <c r="L20" i="64"/>
  <c r="K20" i="64"/>
  <c r="J20" i="64"/>
  <c r="I20" i="64"/>
  <c r="H20" i="64"/>
  <c r="M19" i="64"/>
  <c r="L19" i="64"/>
  <c r="K19" i="64"/>
  <c r="J19" i="64"/>
  <c r="I19" i="64"/>
  <c r="H19" i="64"/>
  <c r="M18" i="64"/>
  <c r="L18" i="64"/>
  <c r="K18" i="64"/>
  <c r="J18" i="64"/>
  <c r="I18" i="64"/>
  <c r="H18" i="64"/>
  <c r="M17" i="64"/>
  <c r="L17" i="64"/>
  <c r="K17" i="64"/>
  <c r="J17" i="64"/>
  <c r="I17" i="64"/>
  <c r="H17" i="64"/>
  <c r="M16" i="64"/>
  <c r="L16" i="64"/>
  <c r="K16" i="64"/>
  <c r="J16" i="64"/>
  <c r="I16" i="64"/>
  <c r="H16" i="64"/>
  <c r="M15" i="64"/>
  <c r="L15" i="64"/>
  <c r="K15" i="64"/>
  <c r="J15" i="64"/>
  <c r="I15" i="64"/>
  <c r="H15" i="64"/>
  <c r="M14" i="64"/>
  <c r="L14" i="64"/>
  <c r="K14" i="64"/>
  <c r="J14" i="64"/>
  <c r="I14" i="64"/>
  <c r="H14" i="64"/>
  <c r="M13" i="64"/>
  <c r="L13" i="64"/>
  <c r="K13" i="64"/>
  <c r="J13" i="64"/>
  <c r="I13" i="64"/>
  <c r="H13" i="64"/>
  <c r="M12" i="64"/>
  <c r="L12" i="64"/>
  <c r="K12" i="64"/>
  <c r="J12" i="64"/>
  <c r="I12" i="64"/>
  <c r="H12" i="64"/>
  <c r="M11" i="64"/>
  <c r="L11" i="64"/>
  <c r="K11" i="64"/>
  <c r="J11" i="64"/>
  <c r="I11" i="64"/>
  <c r="H11" i="64"/>
  <c r="M10" i="64"/>
  <c r="L10" i="64"/>
  <c r="K10" i="64"/>
  <c r="J10" i="64"/>
  <c r="I10" i="64"/>
  <c r="H10" i="64"/>
  <c r="M9" i="64"/>
  <c r="L9" i="64"/>
  <c r="K9" i="64"/>
  <c r="J9" i="64"/>
  <c r="I9" i="64"/>
  <c r="H9" i="64"/>
  <c r="M8" i="64"/>
  <c r="L8" i="64"/>
  <c r="K8" i="64"/>
  <c r="J8" i="64"/>
  <c r="I8" i="64"/>
  <c r="H8" i="64"/>
  <c r="M7" i="64"/>
  <c r="L7" i="64"/>
  <c r="K7" i="64"/>
  <c r="J7" i="64"/>
  <c r="I7" i="64"/>
  <c r="H7" i="64"/>
  <c r="M6" i="64"/>
  <c r="L6" i="64"/>
  <c r="K6" i="64"/>
  <c r="J6" i="64"/>
  <c r="I6" i="64"/>
  <c r="H6" i="64"/>
  <c r="M5" i="64"/>
  <c r="L5" i="64"/>
  <c r="K5" i="64"/>
  <c r="J5" i="64"/>
  <c r="I5" i="64"/>
  <c r="H5" i="64"/>
  <c r="M4" i="64"/>
  <c r="L4" i="64"/>
  <c r="K4" i="64"/>
  <c r="J4" i="64"/>
  <c r="I4" i="64"/>
  <c r="H4" i="64"/>
  <c r="M3" i="64"/>
  <c r="L3" i="64"/>
  <c r="K3" i="64"/>
  <c r="J3" i="64"/>
  <c r="I3" i="64"/>
  <c r="F43" i="64"/>
  <c r="E43" i="64"/>
  <c r="D43" i="64"/>
  <c r="C43" i="64"/>
  <c r="B43" i="64"/>
  <c r="A43" i="64"/>
  <c r="F42" i="64"/>
  <c r="E42" i="64"/>
  <c r="D42" i="64"/>
  <c r="C42" i="64"/>
  <c r="B42" i="64"/>
  <c r="A42" i="64"/>
  <c r="F41" i="64"/>
  <c r="E41" i="64"/>
  <c r="D41" i="64"/>
  <c r="C41" i="64"/>
  <c r="B41" i="64"/>
  <c r="A41" i="64"/>
  <c r="F40" i="64"/>
  <c r="E40" i="64"/>
  <c r="D40" i="64"/>
  <c r="C40" i="64"/>
  <c r="B40" i="64"/>
  <c r="A40" i="64"/>
  <c r="F39" i="64"/>
  <c r="E39" i="64"/>
  <c r="D39" i="64"/>
  <c r="C39" i="64"/>
  <c r="B39" i="64"/>
  <c r="A39" i="64"/>
  <c r="F38" i="64"/>
  <c r="E38" i="64"/>
  <c r="D38" i="64"/>
  <c r="C38" i="64"/>
  <c r="B38" i="64"/>
  <c r="A38" i="64"/>
  <c r="F37" i="64"/>
  <c r="E37" i="64"/>
  <c r="D37" i="64"/>
  <c r="C37" i="64"/>
  <c r="B37" i="64"/>
  <c r="A37" i="64"/>
  <c r="F36" i="64"/>
  <c r="E36" i="64"/>
  <c r="D36" i="64"/>
  <c r="C36" i="64"/>
  <c r="B36" i="64"/>
  <c r="A36" i="64"/>
  <c r="F35" i="64"/>
  <c r="E35" i="64"/>
  <c r="D35" i="64"/>
  <c r="C35" i="64"/>
  <c r="B35" i="64"/>
  <c r="A35" i="64"/>
  <c r="F34" i="64"/>
  <c r="E34" i="64"/>
  <c r="D34" i="64"/>
  <c r="C34" i="64"/>
  <c r="B34" i="64"/>
  <c r="A34" i="64"/>
  <c r="F33" i="64"/>
  <c r="E33" i="64"/>
  <c r="D33" i="64"/>
  <c r="C33" i="64"/>
  <c r="B33" i="64"/>
  <c r="A33" i="64"/>
  <c r="F32" i="64"/>
  <c r="E32" i="64"/>
  <c r="D32" i="64"/>
  <c r="C32" i="64"/>
  <c r="B32" i="64"/>
  <c r="A32" i="64"/>
  <c r="F31" i="64"/>
  <c r="E31" i="64"/>
  <c r="D31" i="64"/>
  <c r="C31" i="64"/>
  <c r="B31" i="64"/>
  <c r="A31" i="64"/>
  <c r="F30" i="64"/>
  <c r="E30" i="64"/>
  <c r="D30" i="64"/>
  <c r="C30" i="64"/>
  <c r="B30" i="64"/>
  <c r="A30" i="64"/>
  <c r="F29" i="64"/>
  <c r="E29" i="64"/>
  <c r="D29" i="64"/>
  <c r="C29" i="64"/>
  <c r="B29" i="64"/>
  <c r="A29" i="64"/>
  <c r="F28" i="64"/>
  <c r="E28" i="64"/>
  <c r="D28" i="64"/>
  <c r="C28" i="64"/>
  <c r="B28" i="64"/>
  <c r="A28" i="64"/>
  <c r="F27" i="64"/>
  <c r="E27" i="64"/>
  <c r="D27" i="64"/>
  <c r="C27" i="64"/>
  <c r="B27" i="64"/>
  <c r="A27" i="64"/>
  <c r="F26" i="64"/>
  <c r="E26" i="64"/>
  <c r="D26" i="64"/>
  <c r="C26" i="64"/>
  <c r="B26" i="64"/>
  <c r="A26" i="64"/>
  <c r="F25" i="64"/>
  <c r="E25" i="64"/>
  <c r="D25" i="64"/>
  <c r="C25" i="64"/>
  <c r="B25" i="64"/>
  <c r="A25" i="64"/>
  <c r="F24" i="64"/>
  <c r="E24" i="64"/>
  <c r="D24" i="64"/>
  <c r="C24" i="64"/>
  <c r="B24" i="64"/>
  <c r="A24" i="64"/>
  <c r="F23" i="64"/>
  <c r="E23" i="64"/>
  <c r="D23" i="64"/>
  <c r="C23" i="64"/>
  <c r="B23" i="64"/>
  <c r="A23" i="64"/>
  <c r="F22" i="64"/>
  <c r="E22" i="64"/>
  <c r="D22" i="64"/>
  <c r="C22" i="64"/>
  <c r="B22" i="64"/>
  <c r="A22" i="64"/>
  <c r="F21" i="64"/>
  <c r="E21" i="64"/>
  <c r="D21" i="64"/>
  <c r="C21" i="64"/>
  <c r="B21" i="64"/>
  <c r="A21" i="64"/>
  <c r="F20" i="64"/>
  <c r="E20" i="64"/>
  <c r="D20" i="64"/>
  <c r="C20" i="64"/>
  <c r="B20" i="64"/>
  <c r="A20" i="64"/>
  <c r="F19" i="64"/>
  <c r="E19" i="64"/>
  <c r="D19" i="64"/>
  <c r="C19" i="64"/>
  <c r="B19" i="64"/>
  <c r="A19" i="64"/>
  <c r="F18" i="64"/>
  <c r="E18" i="64"/>
  <c r="D18" i="64"/>
  <c r="C18" i="64"/>
  <c r="B18" i="64"/>
  <c r="A18" i="64"/>
  <c r="F17" i="64"/>
  <c r="E17" i="64"/>
  <c r="D17" i="64"/>
  <c r="C17" i="64"/>
  <c r="B17" i="64"/>
  <c r="A17" i="64"/>
  <c r="F16" i="64"/>
  <c r="E16" i="64"/>
  <c r="D16" i="64"/>
  <c r="C16" i="64"/>
  <c r="B16" i="64"/>
  <c r="A16" i="64"/>
  <c r="F15" i="64"/>
  <c r="E15" i="64"/>
  <c r="D15" i="64"/>
  <c r="C15" i="64"/>
  <c r="B15" i="64"/>
  <c r="A15" i="64"/>
  <c r="F14" i="64"/>
  <c r="E14" i="64"/>
  <c r="D14" i="64"/>
  <c r="C14" i="64"/>
  <c r="B14" i="64"/>
  <c r="A14" i="64"/>
  <c r="F13" i="64"/>
  <c r="E13" i="64"/>
  <c r="D13" i="64"/>
  <c r="C13" i="64"/>
  <c r="B13" i="64"/>
  <c r="A13" i="64"/>
  <c r="F12" i="64"/>
  <c r="E12" i="64"/>
  <c r="D12" i="64"/>
  <c r="C12" i="64"/>
  <c r="B12" i="64"/>
  <c r="A12" i="64"/>
  <c r="F11" i="64"/>
  <c r="E11" i="64"/>
  <c r="D11" i="64"/>
  <c r="C11" i="64"/>
  <c r="B11" i="64"/>
  <c r="A11" i="64"/>
  <c r="F10" i="64"/>
  <c r="E10" i="64"/>
  <c r="D10" i="64"/>
  <c r="C10" i="64"/>
  <c r="B10" i="64"/>
  <c r="A10" i="64"/>
  <c r="F9" i="64"/>
  <c r="E9" i="64"/>
  <c r="D9" i="64"/>
  <c r="C9" i="64"/>
  <c r="B9" i="64"/>
  <c r="A9" i="64"/>
  <c r="F8" i="64"/>
  <c r="E8" i="64"/>
  <c r="D8" i="64"/>
  <c r="C8" i="64"/>
  <c r="B8" i="64"/>
  <c r="A8" i="64"/>
  <c r="F7" i="64"/>
  <c r="E7" i="64"/>
  <c r="D7" i="64"/>
  <c r="C7" i="64"/>
  <c r="B7" i="64"/>
  <c r="A7" i="64"/>
  <c r="F6" i="64"/>
  <c r="E6" i="64"/>
  <c r="D6" i="64"/>
  <c r="C6" i="64"/>
  <c r="B6" i="64"/>
  <c r="A6" i="64"/>
  <c r="F5" i="64"/>
  <c r="E5" i="64"/>
  <c r="D5" i="64"/>
  <c r="C5" i="64"/>
  <c r="B5" i="64"/>
  <c r="A5" i="64"/>
  <c r="F4" i="64"/>
  <c r="E4" i="64"/>
  <c r="D4" i="64"/>
  <c r="C4" i="64"/>
  <c r="B4" i="64"/>
  <c r="A4" i="64"/>
  <c r="F3" i="64"/>
  <c r="E3" i="64"/>
  <c r="D3" i="64"/>
  <c r="C3" i="64"/>
  <c r="B3" i="64"/>
  <c r="BJ7" i="63"/>
  <c r="BI7" i="63"/>
  <c r="BH7" i="63"/>
  <c r="BG7" i="63"/>
  <c r="BF7" i="63"/>
  <c r="BE7" i="63"/>
  <c r="BJ6" i="63"/>
  <c r="BI6" i="63"/>
  <c r="BH6" i="63"/>
  <c r="BG6" i="63"/>
  <c r="BF6" i="63"/>
  <c r="BE6" i="63"/>
  <c r="BJ5" i="63"/>
  <c r="BI5" i="63"/>
  <c r="BH5" i="63"/>
  <c r="BG5" i="63"/>
  <c r="BF5" i="63"/>
  <c r="BE5" i="63"/>
  <c r="BJ4" i="63"/>
  <c r="BI4" i="63"/>
  <c r="BH4" i="63"/>
  <c r="BG4" i="63"/>
  <c r="BF4" i="63"/>
  <c r="BE4" i="63"/>
  <c r="BJ3" i="63"/>
  <c r="BI3" i="63"/>
  <c r="BH3" i="63"/>
  <c r="BG3" i="63"/>
  <c r="BF3" i="63"/>
  <c r="BC10" i="63"/>
  <c r="BB10" i="63"/>
  <c r="BA10" i="63"/>
  <c r="AZ10" i="63"/>
  <c r="AY10" i="63"/>
  <c r="AX10" i="63"/>
  <c r="BC9" i="63"/>
  <c r="BB9" i="63"/>
  <c r="BA9" i="63"/>
  <c r="AZ9" i="63"/>
  <c r="AY9" i="63"/>
  <c r="AX9" i="63"/>
  <c r="BC8" i="63"/>
  <c r="BB8" i="63"/>
  <c r="BA8" i="63"/>
  <c r="AZ8" i="63"/>
  <c r="AY8" i="63"/>
  <c r="AX8" i="63"/>
  <c r="BC7" i="63"/>
  <c r="BB7" i="63"/>
  <c r="BA7" i="63"/>
  <c r="AZ7" i="63"/>
  <c r="AY7" i="63"/>
  <c r="AX7" i="63"/>
  <c r="BC6" i="63"/>
  <c r="BB6" i="63"/>
  <c r="BA6" i="63"/>
  <c r="AZ6" i="63"/>
  <c r="AY6" i="63"/>
  <c r="AX6" i="63"/>
  <c r="BC5" i="63"/>
  <c r="BB5" i="63"/>
  <c r="BA5" i="63"/>
  <c r="AZ5" i="63"/>
  <c r="AY5" i="63"/>
  <c r="AX5" i="63"/>
  <c r="BC4" i="63"/>
  <c r="BB4" i="63"/>
  <c r="BA4" i="63"/>
  <c r="AZ4" i="63"/>
  <c r="AY4" i="63"/>
  <c r="AX4" i="63"/>
  <c r="BC3" i="63"/>
  <c r="BB3" i="63"/>
  <c r="BA3" i="63"/>
  <c r="AZ3" i="63"/>
  <c r="AY3" i="63"/>
  <c r="AV5" i="63"/>
  <c r="AU5" i="63"/>
  <c r="AT5" i="63"/>
  <c r="AS5" i="63"/>
  <c r="AR5" i="63"/>
  <c r="AQ5" i="63"/>
  <c r="AV4" i="63"/>
  <c r="AU4" i="63"/>
  <c r="AT4" i="63"/>
  <c r="AS4" i="63"/>
  <c r="AR4" i="63"/>
  <c r="AQ4" i="63"/>
  <c r="AV3" i="63"/>
  <c r="AU3" i="63"/>
  <c r="AT3" i="63"/>
  <c r="AS3" i="63"/>
  <c r="AR3" i="63"/>
  <c r="AO7" i="63"/>
  <c r="AN7" i="63"/>
  <c r="AM7" i="63"/>
  <c r="AL7" i="63"/>
  <c r="AK7" i="63"/>
  <c r="AJ7" i="63"/>
  <c r="AO6" i="63"/>
  <c r="AN6" i="63"/>
  <c r="AM6" i="63"/>
  <c r="AL6" i="63"/>
  <c r="AK6" i="63"/>
  <c r="AJ6" i="63"/>
  <c r="AO5" i="63"/>
  <c r="AN5" i="63"/>
  <c r="AM5" i="63"/>
  <c r="AL5" i="63"/>
  <c r="AK5" i="63"/>
  <c r="AJ5" i="63"/>
  <c r="AO4" i="63"/>
  <c r="AN4" i="63"/>
  <c r="AM4" i="63"/>
  <c r="AL4" i="63"/>
  <c r="AK4" i="63"/>
  <c r="AJ4" i="63"/>
  <c r="AO3" i="63"/>
  <c r="AN3" i="63"/>
  <c r="AM3" i="63"/>
  <c r="AL3" i="63"/>
  <c r="AK3" i="63"/>
  <c r="AH6" i="63"/>
  <c r="AG6" i="63"/>
  <c r="AF6" i="63"/>
  <c r="AE6" i="63"/>
  <c r="AD6" i="63"/>
  <c r="AC6" i="63"/>
  <c r="AH5" i="63"/>
  <c r="AG5" i="63"/>
  <c r="AF5" i="63"/>
  <c r="AE5" i="63"/>
  <c r="AD5" i="63"/>
  <c r="AC5" i="63"/>
  <c r="AH4" i="63"/>
  <c r="AG4" i="63"/>
  <c r="AF4" i="63"/>
  <c r="AE4" i="63"/>
  <c r="AD4" i="63"/>
  <c r="AC4" i="63"/>
  <c r="AH3" i="63"/>
  <c r="AG3" i="63"/>
  <c r="AF3" i="63"/>
  <c r="AE3" i="63"/>
  <c r="AD3" i="63"/>
  <c r="AA5" i="63"/>
  <c r="Z5" i="63"/>
  <c r="Y5" i="63"/>
  <c r="X5" i="63"/>
  <c r="W5" i="63"/>
  <c r="V5" i="63"/>
  <c r="AA4" i="63"/>
  <c r="Z4" i="63"/>
  <c r="Y4" i="63"/>
  <c r="X4" i="63"/>
  <c r="W4" i="63"/>
  <c r="V4" i="63"/>
  <c r="AA3" i="63"/>
  <c r="Z3" i="63"/>
  <c r="Y3" i="63"/>
  <c r="X3" i="63"/>
  <c r="W3" i="63"/>
  <c r="T6" i="63"/>
  <c r="S6" i="63"/>
  <c r="R6" i="63"/>
  <c r="Q6" i="63"/>
  <c r="P6" i="63"/>
  <c r="O6" i="63"/>
  <c r="T5" i="63"/>
  <c r="S5" i="63"/>
  <c r="R5" i="63"/>
  <c r="Q5" i="63"/>
  <c r="P5" i="63"/>
  <c r="O5" i="63"/>
  <c r="T4" i="63"/>
  <c r="S4" i="63"/>
  <c r="R4" i="63"/>
  <c r="Q4" i="63"/>
  <c r="P4" i="63"/>
  <c r="O4" i="63"/>
  <c r="T3" i="63"/>
  <c r="S3" i="63"/>
  <c r="R3" i="63"/>
  <c r="Q3" i="63"/>
  <c r="P3" i="63"/>
  <c r="M21" i="63"/>
  <c r="L21" i="63"/>
  <c r="K21" i="63"/>
  <c r="J21" i="63"/>
  <c r="I21" i="63"/>
  <c r="H21" i="63"/>
  <c r="M20" i="63"/>
  <c r="L20" i="63"/>
  <c r="K20" i="63"/>
  <c r="J20" i="63"/>
  <c r="I20" i="63"/>
  <c r="H20" i="63"/>
  <c r="M19" i="63"/>
  <c r="L19" i="63"/>
  <c r="K19" i="63"/>
  <c r="J19" i="63"/>
  <c r="I19" i="63"/>
  <c r="H19" i="63"/>
  <c r="M18" i="63"/>
  <c r="L18" i="63"/>
  <c r="K18" i="63"/>
  <c r="J18" i="63"/>
  <c r="I18" i="63"/>
  <c r="H18" i="63"/>
  <c r="M17" i="63"/>
  <c r="L17" i="63"/>
  <c r="K17" i="63"/>
  <c r="J17" i="63"/>
  <c r="I17" i="63"/>
  <c r="H17" i="63"/>
  <c r="M16" i="63"/>
  <c r="L16" i="63"/>
  <c r="K16" i="63"/>
  <c r="J16" i="63"/>
  <c r="I16" i="63"/>
  <c r="H16" i="63"/>
  <c r="M15" i="63"/>
  <c r="L15" i="63"/>
  <c r="K15" i="63"/>
  <c r="J15" i="63"/>
  <c r="I15" i="63"/>
  <c r="H15" i="63"/>
  <c r="M14" i="63"/>
  <c r="L14" i="63"/>
  <c r="K14" i="63"/>
  <c r="J14" i="63"/>
  <c r="I14" i="63"/>
  <c r="H14" i="63"/>
  <c r="M13" i="63"/>
  <c r="L13" i="63"/>
  <c r="K13" i="63"/>
  <c r="J13" i="63"/>
  <c r="I13" i="63"/>
  <c r="H13" i="63"/>
  <c r="M12" i="63"/>
  <c r="L12" i="63"/>
  <c r="K12" i="63"/>
  <c r="J12" i="63"/>
  <c r="I12" i="63"/>
  <c r="H12" i="63"/>
  <c r="M11" i="63"/>
  <c r="L11" i="63"/>
  <c r="K11" i="63"/>
  <c r="J11" i="63"/>
  <c r="I11" i="63"/>
  <c r="H11" i="63"/>
  <c r="M10" i="63"/>
  <c r="L10" i="63"/>
  <c r="K10" i="63"/>
  <c r="J10" i="63"/>
  <c r="I10" i="63"/>
  <c r="H10" i="63"/>
  <c r="M9" i="63"/>
  <c r="L9" i="63"/>
  <c r="K9" i="63"/>
  <c r="J9" i="63"/>
  <c r="I9" i="63"/>
  <c r="H9" i="63"/>
  <c r="M8" i="63"/>
  <c r="L8" i="63"/>
  <c r="K8" i="63"/>
  <c r="J8" i="63"/>
  <c r="I8" i="63"/>
  <c r="H8" i="63"/>
  <c r="M7" i="63"/>
  <c r="L7" i="63"/>
  <c r="K7" i="63"/>
  <c r="J7" i="63"/>
  <c r="I7" i="63"/>
  <c r="H7" i="63"/>
  <c r="M6" i="63"/>
  <c r="L6" i="63"/>
  <c r="K6" i="63"/>
  <c r="J6" i="63"/>
  <c r="I6" i="63"/>
  <c r="H6" i="63"/>
  <c r="M5" i="63"/>
  <c r="L5" i="63"/>
  <c r="K5" i="63"/>
  <c r="J5" i="63"/>
  <c r="I5" i="63"/>
  <c r="H5" i="63"/>
  <c r="M4" i="63"/>
  <c r="L4" i="63"/>
  <c r="K4" i="63"/>
  <c r="J4" i="63"/>
  <c r="I4" i="63"/>
  <c r="H4" i="63"/>
  <c r="M3" i="63"/>
  <c r="L3" i="63"/>
  <c r="K3" i="63"/>
  <c r="J3" i="63"/>
  <c r="I3" i="63"/>
  <c r="F34" i="63"/>
  <c r="E34" i="63"/>
  <c r="D34" i="63"/>
  <c r="C34" i="63"/>
  <c r="B34" i="63"/>
  <c r="A34" i="63"/>
  <c r="F33" i="63"/>
  <c r="E33" i="63"/>
  <c r="D33" i="63"/>
  <c r="C33" i="63"/>
  <c r="B33" i="63"/>
  <c r="A33" i="63"/>
  <c r="F32" i="63"/>
  <c r="E32" i="63"/>
  <c r="D32" i="63"/>
  <c r="C32" i="63"/>
  <c r="B32" i="63"/>
  <c r="A32" i="63"/>
  <c r="F31" i="63"/>
  <c r="E31" i="63"/>
  <c r="D31" i="63"/>
  <c r="C31" i="63"/>
  <c r="B31" i="63"/>
  <c r="A31" i="63"/>
  <c r="F30" i="63"/>
  <c r="E30" i="63"/>
  <c r="D30" i="63"/>
  <c r="C30" i="63"/>
  <c r="B30" i="63"/>
  <c r="A30" i="63"/>
  <c r="F29" i="63"/>
  <c r="E29" i="63"/>
  <c r="D29" i="63"/>
  <c r="C29" i="63"/>
  <c r="B29" i="63"/>
  <c r="A29" i="63"/>
  <c r="F28" i="63"/>
  <c r="E28" i="63"/>
  <c r="D28" i="63"/>
  <c r="C28" i="63"/>
  <c r="B28" i="63"/>
  <c r="A28" i="63"/>
  <c r="F27" i="63"/>
  <c r="E27" i="63"/>
  <c r="D27" i="63"/>
  <c r="C27" i="63"/>
  <c r="B27" i="63"/>
  <c r="A27" i="63"/>
  <c r="F26" i="63"/>
  <c r="E26" i="63"/>
  <c r="D26" i="63"/>
  <c r="C26" i="63"/>
  <c r="B26" i="63"/>
  <c r="A26" i="63"/>
  <c r="F25" i="63"/>
  <c r="E25" i="63"/>
  <c r="D25" i="63"/>
  <c r="C25" i="63"/>
  <c r="B25" i="63"/>
  <c r="A25" i="63"/>
  <c r="F24" i="63"/>
  <c r="E24" i="63"/>
  <c r="D24" i="63"/>
  <c r="C24" i="63"/>
  <c r="B24" i="63"/>
  <c r="A24" i="63"/>
  <c r="F23" i="63"/>
  <c r="E23" i="63"/>
  <c r="D23" i="63"/>
  <c r="C23" i="63"/>
  <c r="B23" i="63"/>
  <c r="A23" i="63"/>
  <c r="F22" i="63"/>
  <c r="E22" i="63"/>
  <c r="D22" i="63"/>
  <c r="C22" i="63"/>
  <c r="B22" i="63"/>
  <c r="A22" i="63"/>
  <c r="F21" i="63"/>
  <c r="E21" i="63"/>
  <c r="D21" i="63"/>
  <c r="C21" i="63"/>
  <c r="B21" i="63"/>
  <c r="A21" i="63"/>
  <c r="F20" i="63"/>
  <c r="E20" i="63"/>
  <c r="D20" i="63"/>
  <c r="C20" i="63"/>
  <c r="B20" i="63"/>
  <c r="A20" i="63"/>
  <c r="F19" i="63"/>
  <c r="E19" i="63"/>
  <c r="D19" i="63"/>
  <c r="C19" i="63"/>
  <c r="B19" i="63"/>
  <c r="A19" i="63"/>
  <c r="F18" i="63"/>
  <c r="E18" i="63"/>
  <c r="D18" i="63"/>
  <c r="C18" i="63"/>
  <c r="B18" i="63"/>
  <c r="A18" i="63"/>
  <c r="F17" i="63"/>
  <c r="E17" i="63"/>
  <c r="D17" i="63"/>
  <c r="C17" i="63"/>
  <c r="B17" i="63"/>
  <c r="A17" i="63"/>
  <c r="F16" i="63"/>
  <c r="E16" i="63"/>
  <c r="D16" i="63"/>
  <c r="C16" i="63"/>
  <c r="B16" i="63"/>
  <c r="A16" i="63"/>
  <c r="F15" i="63"/>
  <c r="E15" i="63"/>
  <c r="D15" i="63"/>
  <c r="C15" i="63"/>
  <c r="B15" i="63"/>
  <c r="A15" i="63"/>
  <c r="F14" i="63"/>
  <c r="E14" i="63"/>
  <c r="D14" i="63"/>
  <c r="C14" i="63"/>
  <c r="B14" i="63"/>
  <c r="A14" i="63"/>
  <c r="F13" i="63"/>
  <c r="E13" i="63"/>
  <c r="D13" i="63"/>
  <c r="C13" i="63"/>
  <c r="B13" i="63"/>
  <c r="A13" i="63"/>
  <c r="F12" i="63"/>
  <c r="E12" i="63"/>
  <c r="D12" i="63"/>
  <c r="C12" i="63"/>
  <c r="B12" i="63"/>
  <c r="A12" i="63"/>
  <c r="F11" i="63"/>
  <c r="E11" i="63"/>
  <c r="D11" i="63"/>
  <c r="C11" i="63"/>
  <c r="B11" i="63"/>
  <c r="A11" i="63"/>
  <c r="F10" i="63"/>
  <c r="E10" i="63"/>
  <c r="D10" i="63"/>
  <c r="C10" i="63"/>
  <c r="B10" i="63"/>
  <c r="A10" i="63"/>
  <c r="F9" i="63"/>
  <c r="E9" i="63"/>
  <c r="D9" i="63"/>
  <c r="C9" i="63"/>
  <c r="B9" i="63"/>
  <c r="A9" i="63"/>
  <c r="F8" i="63"/>
  <c r="E8" i="63"/>
  <c r="D8" i="63"/>
  <c r="C8" i="63"/>
  <c r="B8" i="63"/>
  <c r="A8" i="63"/>
  <c r="F7" i="63"/>
  <c r="E7" i="63"/>
  <c r="D7" i="63"/>
  <c r="C7" i="63"/>
  <c r="B7" i="63"/>
  <c r="A7" i="63"/>
  <c r="F6" i="63"/>
  <c r="E6" i="63"/>
  <c r="D6" i="63"/>
  <c r="C6" i="63"/>
  <c r="B6" i="63"/>
  <c r="A6" i="63"/>
  <c r="F5" i="63"/>
  <c r="E5" i="63"/>
  <c r="D5" i="63"/>
  <c r="C5" i="63"/>
  <c r="B5" i="63"/>
  <c r="A5" i="63"/>
  <c r="F4" i="63"/>
  <c r="E4" i="63"/>
  <c r="D4" i="63"/>
  <c r="C4" i="63"/>
  <c r="B4" i="63"/>
  <c r="A4" i="63"/>
  <c r="F3" i="63"/>
  <c r="E3" i="63"/>
  <c r="D3" i="63"/>
  <c r="C3" i="63"/>
  <c r="B3" i="63"/>
  <c r="BJ6" i="62"/>
  <c r="BI6" i="62"/>
  <c r="BH6" i="62"/>
  <c r="BG6" i="62"/>
  <c r="BF6" i="62"/>
  <c r="BE6" i="62"/>
  <c r="BJ5" i="62"/>
  <c r="BI5" i="62"/>
  <c r="BH5" i="62"/>
  <c r="BG5" i="62"/>
  <c r="BF5" i="62"/>
  <c r="BE5" i="62"/>
  <c r="BJ4" i="62"/>
  <c r="BI4" i="62"/>
  <c r="BH4" i="62"/>
  <c r="BG4" i="62"/>
  <c r="BF4" i="62"/>
  <c r="BE4" i="62"/>
  <c r="BJ3" i="62"/>
  <c r="BI3" i="62"/>
  <c r="BH3" i="62"/>
  <c r="BG3" i="62"/>
  <c r="BF3" i="62"/>
  <c r="BC6" i="62"/>
  <c r="BB6" i="62"/>
  <c r="BA6" i="62"/>
  <c r="AZ6" i="62"/>
  <c r="AY6" i="62"/>
  <c r="AX6" i="62"/>
  <c r="BC5" i="62"/>
  <c r="BB5" i="62"/>
  <c r="BA5" i="62"/>
  <c r="AZ5" i="62"/>
  <c r="AY5" i="62"/>
  <c r="AX5" i="62"/>
  <c r="BC4" i="62"/>
  <c r="BB4" i="62"/>
  <c r="BA4" i="62"/>
  <c r="AZ4" i="62"/>
  <c r="AY4" i="62"/>
  <c r="AX4" i="62"/>
  <c r="BC3" i="62"/>
  <c r="BB3" i="62"/>
  <c r="BA3" i="62"/>
  <c r="AZ3" i="62"/>
  <c r="AY3" i="62"/>
  <c r="AV3" i="62"/>
  <c r="AU3" i="62"/>
  <c r="AT3" i="62"/>
  <c r="AS3" i="62"/>
  <c r="AR3" i="62"/>
  <c r="AO7" i="62"/>
  <c r="AN7" i="62"/>
  <c r="AM7" i="62"/>
  <c r="AL7" i="62"/>
  <c r="AK7" i="62"/>
  <c r="AJ7" i="62"/>
  <c r="AO6" i="62"/>
  <c r="AN6" i="62"/>
  <c r="AM6" i="62"/>
  <c r="AL6" i="62"/>
  <c r="AK6" i="62"/>
  <c r="AJ6" i="62"/>
  <c r="AO5" i="62"/>
  <c r="AN5" i="62"/>
  <c r="AM5" i="62"/>
  <c r="AL5" i="62"/>
  <c r="AK5" i="62"/>
  <c r="AJ5" i="62"/>
  <c r="AO4" i="62"/>
  <c r="AN4" i="62"/>
  <c r="AM4" i="62"/>
  <c r="AL4" i="62"/>
  <c r="AK4" i="62"/>
  <c r="AJ4" i="62"/>
  <c r="AO3" i="62"/>
  <c r="AN3" i="62"/>
  <c r="AM3" i="62"/>
  <c r="AL3" i="62"/>
  <c r="AK3" i="62"/>
  <c r="AH5" i="62"/>
  <c r="AG5" i="62"/>
  <c r="AF5" i="62"/>
  <c r="AE5" i="62"/>
  <c r="AD5" i="62"/>
  <c r="AC5" i="62"/>
  <c r="AH4" i="62"/>
  <c r="AG4" i="62"/>
  <c r="AF4" i="62"/>
  <c r="AE4" i="62"/>
  <c r="AD4" i="62"/>
  <c r="AC4" i="62"/>
  <c r="AH3" i="62"/>
  <c r="AG3" i="62"/>
  <c r="AF3" i="62"/>
  <c r="AE3" i="62"/>
  <c r="AD3" i="62"/>
  <c r="AA5" i="62"/>
  <c r="Z5" i="62"/>
  <c r="Y5" i="62"/>
  <c r="X5" i="62"/>
  <c r="W5" i="62"/>
  <c r="V5" i="62"/>
  <c r="AA4" i="62"/>
  <c r="Z4" i="62"/>
  <c r="Y4" i="62"/>
  <c r="X4" i="62"/>
  <c r="W4" i="62"/>
  <c r="V4" i="62"/>
  <c r="AA3" i="62"/>
  <c r="Z3" i="62"/>
  <c r="Y3" i="62"/>
  <c r="X3" i="62"/>
  <c r="W3" i="62"/>
  <c r="T6" i="62"/>
  <c r="S6" i="62"/>
  <c r="R6" i="62"/>
  <c r="Q6" i="62"/>
  <c r="P6" i="62"/>
  <c r="O6" i="62"/>
  <c r="T5" i="62"/>
  <c r="S5" i="62"/>
  <c r="R5" i="62"/>
  <c r="Q5" i="62"/>
  <c r="P5" i="62"/>
  <c r="O5" i="62"/>
  <c r="T4" i="62"/>
  <c r="S4" i="62"/>
  <c r="R4" i="62"/>
  <c r="Q4" i="62"/>
  <c r="P4" i="62"/>
  <c r="O4" i="62"/>
  <c r="T3" i="62"/>
  <c r="S3" i="62"/>
  <c r="R3" i="62"/>
  <c r="Q3" i="62"/>
  <c r="P3" i="62"/>
  <c r="M18" i="62"/>
  <c r="L18" i="62"/>
  <c r="K18" i="62"/>
  <c r="J18" i="62"/>
  <c r="I18" i="62"/>
  <c r="H18" i="62"/>
  <c r="M17" i="62"/>
  <c r="L17" i="62"/>
  <c r="K17" i="62"/>
  <c r="J17" i="62"/>
  <c r="I17" i="62"/>
  <c r="H17" i="62"/>
  <c r="M16" i="62"/>
  <c r="L16" i="62"/>
  <c r="K16" i="62"/>
  <c r="J16" i="62"/>
  <c r="I16" i="62"/>
  <c r="H16" i="62"/>
  <c r="M15" i="62"/>
  <c r="L15" i="62"/>
  <c r="K15" i="62"/>
  <c r="J15" i="62"/>
  <c r="I15" i="62"/>
  <c r="H15" i="62"/>
  <c r="M14" i="62"/>
  <c r="L14" i="62"/>
  <c r="K14" i="62"/>
  <c r="J14" i="62"/>
  <c r="I14" i="62"/>
  <c r="H14" i="62"/>
  <c r="M13" i="62"/>
  <c r="L13" i="62"/>
  <c r="K13" i="62"/>
  <c r="J13" i="62"/>
  <c r="I13" i="62"/>
  <c r="H13" i="62"/>
  <c r="M12" i="62"/>
  <c r="L12" i="62"/>
  <c r="K12" i="62"/>
  <c r="J12" i="62"/>
  <c r="I12" i="62"/>
  <c r="H12" i="62"/>
  <c r="M11" i="62"/>
  <c r="L11" i="62"/>
  <c r="K11" i="62"/>
  <c r="J11" i="62"/>
  <c r="I11" i="62"/>
  <c r="H11" i="62"/>
  <c r="M10" i="62"/>
  <c r="L10" i="62"/>
  <c r="K10" i="62"/>
  <c r="J10" i="62"/>
  <c r="I10" i="62"/>
  <c r="H10" i="62"/>
  <c r="M9" i="62"/>
  <c r="L9" i="62"/>
  <c r="K9" i="62"/>
  <c r="J9" i="62"/>
  <c r="I9" i="62"/>
  <c r="H9" i="62"/>
  <c r="M8" i="62"/>
  <c r="L8" i="62"/>
  <c r="K8" i="62"/>
  <c r="J8" i="62"/>
  <c r="I8" i="62"/>
  <c r="H8" i="62"/>
  <c r="M7" i="62"/>
  <c r="L7" i="62"/>
  <c r="K7" i="62"/>
  <c r="J7" i="62"/>
  <c r="I7" i="62"/>
  <c r="H7" i="62"/>
  <c r="M6" i="62"/>
  <c r="L6" i="62"/>
  <c r="K6" i="62"/>
  <c r="J6" i="62"/>
  <c r="I6" i="62"/>
  <c r="H6" i="62"/>
  <c r="M5" i="62"/>
  <c r="L5" i="62"/>
  <c r="K5" i="62"/>
  <c r="J5" i="62"/>
  <c r="I5" i="62"/>
  <c r="H5" i="62"/>
  <c r="M4" i="62"/>
  <c r="L4" i="62"/>
  <c r="K4" i="62"/>
  <c r="J4" i="62"/>
  <c r="I4" i="62"/>
  <c r="H4" i="62"/>
  <c r="M3" i="62"/>
  <c r="L3" i="62"/>
  <c r="K3" i="62"/>
  <c r="J3" i="62"/>
  <c r="I3" i="62"/>
  <c r="F26" i="62"/>
  <c r="E26" i="62"/>
  <c r="D26" i="62"/>
  <c r="C26" i="62"/>
  <c r="B26" i="62"/>
  <c r="A26" i="62"/>
  <c r="F25" i="62"/>
  <c r="E25" i="62"/>
  <c r="D25" i="62"/>
  <c r="C25" i="62"/>
  <c r="B25" i="62"/>
  <c r="A25" i="62"/>
  <c r="F24" i="62"/>
  <c r="E24" i="62"/>
  <c r="D24" i="62"/>
  <c r="C24" i="62"/>
  <c r="B24" i="62"/>
  <c r="A24" i="62"/>
  <c r="F23" i="62"/>
  <c r="E23" i="62"/>
  <c r="D23" i="62"/>
  <c r="C23" i="62"/>
  <c r="B23" i="62"/>
  <c r="A23" i="62"/>
  <c r="F22" i="62"/>
  <c r="E22" i="62"/>
  <c r="D22" i="62"/>
  <c r="C22" i="62"/>
  <c r="B22" i="62"/>
  <c r="A22" i="62"/>
  <c r="F21" i="62"/>
  <c r="E21" i="62"/>
  <c r="D21" i="62"/>
  <c r="C21" i="62"/>
  <c r="B21" i="62"/>
  <c r="A21" i="62"/>
  <c r="F20" i="62"/>
  <c r="E20" i="62"/>
  <c r="D20" i="62"/>
  <c r="C20" i="62"/>
  <c r="B20" i="62"/>
  <c r="A20" i="62"/>
  <c r="F19" i="62"/>
  <c r="E19" i="62"/>
  <c r="D19" i="62"/>
  <c r="C19" i="62"/>
  <c r="B19" i="62"/>
  <c r="A19" i="62"/>
  <c r="F18" i="62"/>
  <c r="E18" i="62"/>
  <c r="D18" i="62"/>
  <c r="C18" i="62"/>
  <c r="B18" i="62"/>
  <c r="A18" i="62"/>
  <c r="F17" i="62"/>
  <c r="E17" i="62"/>
  <c r="D17" i="62"/>
  <c r="C17" i="62"/>
  <c r="B17" i="62"/>
  <c r="A17" i="62"/>
  <c r="F16" i="62"/>
  <c r="E16" i="62"/>
  <c r="D16" i="62"/>
  <c r="C16" i="62"/>
  <c r="B16" i="62"/>
  <c r="A16" i="62"/>
  <c r="F15" i="62"/>
  <c r="E15" i="62"/>
  <c r="D15" i="62"/>
  <c r="C15" i="62"/>
  <c r="B15" i="62"/>
  <c r="A15" i="62"/>
  <c r="F14" i="62"/>
  <c r="E14" i="62"/>
  <c r="D14" i="62"/>
  <c r="C14" i="62"/>
  <c r="B14" i="62"/>
  <c r="A14" i="62"/>
  <c r="F13" i="62"/>
  <c r="E13" i="62"/>
  <c r="D13" i="62"/>
  <c r="C13" i="62"/>
  <c r="B13" i="62"/>
  <c r="A13" i="62"/>
  <c r="F12" i="62"/>
  <c r="E12" i="62"/>
  <c r="D12" i="62"/>
  <c r="C12" i="62"/>
  <c r="B12" i="62"/>
  <c r="A12" i="62"/>
  <c r="F11" i="62"/>
  <c r="E11" i="62"/>
  <c r="D11" i="62"/>
  <c r="C11" i="62"/>
  <c r="B11" i="62"/>
  <c r="A11" i="62"/>
  <c r="F10" i="62"/>
  <c r="E10" i="62"/>
  <c r="D10" i="62"/>
  <c r="C10" i="62"/>
  <c r="B10" i="62"/>
  <c r="A10" i="62"/>
  <c r="F9" i="62"/>
  <c r="E9" i="62"/>
  <c r="D9" i="62"/>
  <c r="C9" i="62"/>
  <c r="B9" i="62"/>
  <c r="A9" i="62"/>
  <c r="F8" i="62"/>
  <c r="E8" i="62"/>
  <c r="D8" i="62"/>
  <c r="C8" i="62"/>
  <c r="B8" i="62"/>
  <c r="A8" i="62"/>
  <c r="F7" i="62"/>
  <c r="E7" i="62"/>
  <c r="D7" i="62"/>
  <c r="C7" i="62"/>
  <c r="B7" i="62"/>
  <c r="A7" i="62"/>
  <c r="F6" i="62"/>
  <c r="E6" i="62"/>
  <c r="D6" i="62"/>
  <c r="C6" i="62"/>
  <c r="B6" i="62"/>
  <c r="A6" i="62"/>
  <c r="F5" i="62"/>
  <c r="E5" i="62"/>
  <c r="D5" i="62"/>
  <c r="C5" i="62"/>
  <c r="B5" i="62"/>
  <c r="A5" i="62"/>
  <c r="F4" i="62"/>
  <c r="E4" i="62"/>
  <c r="D4" i="62"/>
  <c r="C4" i="62"/>
  <c r="B4" i="62"/>
  <c r="A4" i="62"/>
  <c r="F3" i="62"/>
  <c r="E3" i="62"/>
  <c r="D3" i="62"/>
  <c r="C3" i="62"/>
  <c r="B3" i="62"/>
  <c r="BJ7" i="52"/>
  <c r="BI7" i="52"/>
  <c r="BH7" i="52"/>
  <c r="BG7" i="52"/>
  <c r="BF7" i="52"/>
  <c r="BE7" i="52"/>
  <c r="BJ6" i="52"/>
  <c r="BI6" i="52"/>
  <c r="BH6" i="52"/>
  <c r="BG6" i="52"/>
  <c r="BF6" i="52"/>
  <c r="BE6" i="52"/>
  <c r="BJ5" i="52"/>
  <c r="BI5" i="52"/>
  <c r="BH5" i="52"/>
  <c r="BG5" i="52"/>
  <c r="BF5" i="52"/>
  <c r="BE5" i="52"/>
  <c r="BJ4" i="52"/>
  <c r="BI4" i="52"/>
  <c r="BH4" i="52"/>
  <c r="BG4" i="52"/>
  <c r="BF4" i="52"/>
  <c r="BE4" i="52"/>
  <c r="BJ3" i="52"/>
  <c r="BI3" i="52"/>
  <c r="BH3" i="52"/>
  <c r="BG3" i="52"/>
  <c r="BF3" i="52"/>
  <c r="BC5" i="52"/>
  <c r="BB5" i="52"/>
  <c r="BA5" i="52"/>
  <c r="AZ5" i="52"/>
  <c r="AY5" i="52"/>
  <c r="AX5" i="52"/>
  <c r="BC4" i="52"/>
  <c r="BB4" i="52"/>
  <c r="BA4" i="52"/>
  <c r="AZ4" i="52"/>
  <c r="AY4" i="52"/>
  <c r="AX4" i="52"/>
  <c r="BC3" i="52"/>
  <c r="BB3" i="52"/>
  <c r="BA3" i="52"/>
  <c r="AZ3" i="52"/>
  <c r="AY3" i="52"/>
  <c r="AV5" i="52"/>
  <c r="AU5" i="52"/>
  <c r="AT5" i="52"/>
  <c r="AS5" i="52"/>
  <c r="AR5" i="52"/>
  <c r="AQ5" i="52"/>
  <c r="AV4" i="52"/>
  <c r="AU4" i="52"/>
  <c r="AT4" i="52"/>
  <c r="AS4" i="52"/>
  <c r="AR4" i="52"/>
  <c r="AQ4" i="52"/>
  <c r="AV3" i="52"/>
  <c r="AU3" i="52"/>
  <c r="AT3" i="52"/>
  <c r="AS3" i="52"/>
  <c r="AR3" i="52"/>
  <c r="AO10" i="52"/>
  <c r="AN10" i="52"/>
  <c r="AM10" i="52"/>
  <c r="AL10" i="52"/>
  <c r="AK10" i="52"/>
  <c r="AJ10" i="52"/>
  <c r="AO9" i="52"/>
  <c r="AN9" i="52"/>
  <c r="AM9" i="52"/>
  <c r="AL9" i="52"/>
  <c r="AK9" i="52"/>
  <c r="AJ9" i="52"/>
  <c r="AO8" i="52"/>
  <c r="AN8" i="52"/>
  <c r="AM8" i="52"/>
  <c r="AL8" i="52"/>
  <c r="AK8" i="52"/>
  <c r="AJ8" i="52"/>
  <c r="AO7" i="52"/>
  <c r="AN7" i="52"/>
  <c r="AM7" i="52"/>
  <c r="AL7" i="52"/>
  <c r="AK7" i="52"/>
  <c r="AJ7" i="52"/>
  <c r="AO6" i="52"/>
  <c r="AN6" i="52"/>
  <c r="AM6" i="52"/>
  <c r="AL6" i="52"/>
  <c r="AK6" i="52"/>
  <c r="AJ6" i="52"/>
  <c r="AO5" i="52"/>
  <c r="AN5" i="52"/>
  <c r="AM5" i="52"/>
  <c r="AL5" i="52"/>
  <c r="AK5" i="52"/>
  <c r="AJ5" i="52"/>
  <c r="AO4" i="52"/>
  <c r="AN4" i="52"/>
  <c r="AM4" i="52"/>
  <c r="AL4" i="52"/>
  <c r="AK4" i="52"/>
  <c r="AJ4" i="52"/>
  <c r="AO3" i="52"/>
  <c r="AN3" i="52"/>
  <c r="AM3" i="52"/>
  <c r="AL3" i="52"/>
  <c r="AK3" i="52"/>
  <c r="AH5" i="52"/>
  <c r="AG5" i="52"/>
  <c r="AF5" i="52"/>
  <c r="AE5" i="52"/>
  <c r="AD5" i="52"/>
  <c r="AC5" i="52"/>
  <c r="AH4" i="52"/>
  <c r="AG4" i="52"/>
  <c r="AF4" i="52"/>
  <c r="AE4" i="52"/>
  <c r="AD4" i="52"/>
  <c r="AC4" i="52"/>
  <c r="AH3" i="52"/>
  <c r="AG3" i="52"/>
  <c r="AF3" i="52"/>
  <c r="AE3" i="52"/>
  <c r="AD3" i="52"/>
  <c r="T5" i="52"/>
  <c r="S5" i="52"/>
  <c r="R5" i="52"/>
  <c r="Q5" i="52"/>
  <c r="P5" i="52"/>
  <c r="O5" i="52"/>
  <c r="T4" i="52"/>
  <c r="S4" i="52"/>
  <c r="R4" i="52"/>
  <c r="Q4" i="52"/>
  <c r="P4" i="52"/>
  <c r="O4" i="52"/>
  <c r="T3" i="52"/>
  <c r="S3" i="52"/>
  <c r="R3" i="52"/>
  <c r="Q3" i="52"/>
  <c r="P3" i="52"/>
  <c r="M19" i="52"/>
  <c r="L19" i="52"/>
  <c r="K19" i="52"/>
  <c r="J19" i="52"/>
  <c r="I19" i="52"/>
  <c r="H19" i="52"/>
  <c r="M18" i="52"/>
  <c r="L18" i="52"/>
  <c r="K18" i="52"/>
  <c r="J18" i="52"/>
  <c r="I18" i="52"/>
  <c r="H18" i="52"/>
  <c r="M17" i="52"/>
  <c r="L17" i="52"/>
  <c r="K17" i="52"/>
  <c r="J17" i="52"/>
  <c r="I17" i="52"/>
  <c r="H17" i="52"/>
  <c r="M16" i="52"/>
  <c r="L16" i="52"/>
  <c r="K16" i="52"/>
  <c r="J16" i="52"/>
  <c r="I16" i="52"/>
  <c r="H16" i="52"/>
  <c r="M15" i="52"/>
  <c r="L15" i="52"/>
  <c r="K15" i="52"/>
  <c r="J15" i="52"/>
  <c r="I15" i="52"/>
  <c r="H15" i="52"/>
  <c r="M14" i="52"/>
  <c r="L14" i="52"/>
  <c r="K14" i="52"/>
  <c r="J14" i="52"/>
  <c r="I14" i="52"/>
  <c r="H14" i="52"/>
  <c r="M13" i="52"/>
  <c r="L13" i="52"/>
  <c r="K13" i="52"/>
  <c r="J13" i="52"/>
  <c r="I13" i="52"/>
  <c r="H13" i="52"/>
  <c r="M12" i="52"/>
  <c r="L12" i="52"/>
  <c r="K12" i="52"/>
  <c r="J12" i="52"/>
  <c r="I12" i="52"/>
  <c r="H12" i="52"/>
  <c r="M11" i="52"/>
  <c r="L11" i="52"/>
  <c r="K11" i="52"/>
  <c r="J11" i="52"/>
  <c r="I11" i="52"/>
  <c r="H11" i="52"/>
  <c r="M10" i="52"/>
  <c r="L10" i="52"/>
  <c r="K10" i="52"/>
  <c r="J10" i="52"/>
  <c r="I10" i="52"/>
  <c r="H10" i="52"/>
  <c r="M9" i="52"/>
  <c r="L9" i="52"/>
  <c r="K9" i="52"/>
  <c r="J9" i="52"/>
  <c r="I9" i="52"/>
  <c r="H9" i="52"/>
  <c r="M8" i="52"/>
  <c r="L8" i="52"/>
  <c r="K8" i="52"/>
  <c r="J8" i="52"/>
  <c r="I8" i="52"/>
  <c r="H8" i="52"/>
  <c r="M7" i="52"/>
  <c r="L7" i="52"/>
  <c r="K7" i="52"/>
  <c r="J7" i="52"/>
  <c r="I7" i="52"/>
  <c r="H7" i="52"/>
  <c r="M6" i="52"/>
  <c r="L6" i="52"/>
  <c r="K6" i="52"/>
  <c r="J6" i="52"/>
  <c r="I6" i="52"/>
  <c r="H6" i="52"/>
  <c r="M5" i="52"/>
  <c r="L5" i="52"/>
  <c r="K5" i="52"/>
  <c r="J5" i="52"/>
  <c r="I5" i="52"/>
  <c r="H5" i="52"/>
  <c r="M4" i="52"/>
  <c r="L4" i="52"/>
  <c r="K4" i="52"/>
  <c r="J4" i="52"/>
  <c r="I4" i="52"/>
  <c r="H4" i="52"/>
  <c r="M3" i="52"/>
  <c r="L3" i="52"/>
  <c r="K3" i="52"/>
  <c r="J3" i="52"/>
  <c r="I3" i="52"/>
  <c r="F27" i="52"/>
  <c r="E27" i="52"/>
  <c r="D27" i="52"/>
  <c r="C27" i="52"/>
  <c r="B27" i="52"/>
  <c r="A27" i="52"/>
  <c r="F26" i="52"/>
  <c r="E26" i="52"/>
  <c r="D26" i="52"/>
  <c r="C26" i="52"/>
  <c r="B26" i="52"/>
  <c r="A26" i="52"/>
  <c r="F25" i="52"/>
  <c r="E25" i="52"/>
  <c r="D25" i="52"/>
  <c r="C25" i="52"/>
  <c r="B25" i="52"/>
  <c r="A25" i="52"/>
  <c r="F24" i="52"/>
  <c r="E24" i="52"/>
  <c r="D24" i="52"/>
  <c r="C24" i="52"/>
  <c r="B24" i="52"/>
  <c r="A24" i="52"/>
  <c r="F23" i="52"/>
  <c r="E23" i="52"/>
  <c r="D23" i="52"/>
  <c r="C23" i="52"/>
  <c r="B23" i="52"/>
  <c r="A23" i="52"/>
  <c r="F22" i="52"/>
  <c r="E22" i="52"/>
  <c r="D22" i="52"/>
  <c r="C22" i="52"/>
  <c r="B22" i="52"/>
  <c r="A22" i="52"/>
  <c r="F21" i="52"/>
  <c r="E21" i="52"/>
  <c r="D21" i="52"/>
  <c r="C21" i="52"/>
  <c r="B21" i="52"/>
  <c r="A21" i="52"/>
  <c r="F20" i="52"/>
  <c r="E20" i="52"/>
  <c r="D20" i="52"/>
  <c r="C20" i="52"/>
  <c r="B20" i="52"/>
  <c r="A20" i="52"/>
  <c r="F19" i="52"/>
  <c r="E19" i="52"/>
  <c r="D19" i="52"/>
  <c r="C19" i="52"/>
  <c r="B19" i="52"/>
  <c r="A19" i="52"/>
  <c r="F18" i="52"/>
  <c r="E18" i="52"/>
  <c r="D18" i="52"/>
  <c r="C18" i="52"/>
  <c r="B18" i="52"/>
  <c r="A18" i="52"/>
  <c r="F17" i="52"/>
  <c r="E17" i="52"/>
  <c r="D17" i="52"/>
  <c r="C17" i="52"/>
  <c r="B17" i="52"/>
  <c r="A17" i="52"/>
  <c r="F16" i="52"/>
  <c r="E16" i="52"/>
  <c r="D16" i="52"/>
  <c r="C16" i="52"/>
  <c r="B16" i="52"/>
  <c r="A16" i="52"/>
  <c r="F15" i="52"/>
  <c r="E15" i="52"/>
  <c r="D15" i="52"/>
  <c r="C15" i="52"/>
  <c r="B15" i="52"/>
  <c r="A15" i="52"/>
  <c r="F14" i="52"/>
  <c r="E14" i="52"/>
  <c r="D14" i="52"/>
  <c r="C14" i="52"/>
  <c r="B14" i="52"/>
  <c r="A14" i="52"/>
  <c r="F13" i="52"/>
  <c r="E13" i="52"/>
  <c r="D13" i="52"/>
  <c r="C13" i="52"/>
  <c r="B13" i="52"/>
  <c r="A13" i="52"/>
  <c r="F12" i="52"/>
  <c r="E12" i="52"/>
  <c r="D12" i="52"/>
  <c r="C12" i="52"/>
  <c r="B12" i="52"/>
  <c r="A12" i="52"/>
  <c r="F11" i="52"/>
  <c r="E11" i="52"/>
  <c r="D11" i="52"/>
  <c r="C11" i="52"/>
  <c r="B11" i="52"/>
  <c r="A11" i="52"/>
  <c r="F10" i="52"/>
  <c r="E10" i="52"/>
  <c r="D10" i="52"/>
  <c r="C10" i="52"/>
  <c r="B10" i="52"/>
  <c r="A10" i="52"/>
  <c r="F9" i="52"/>
  <c r="E9" i="52"/>
  <c r="D9" i="52"/>
  <c r="C9" i="52"/>
  <c r="B9" i="52"/>
  <c r="A9" i="52"/>
  <c r="F8" i="52"/>
  <c r="E8" i="52"/>
  <c r="D8" i="52"/>
  <c r="C8" i="52"/>
  <c r="B8" i="52"/>
  <c r="A8" i="52"/>
  <c r="F7" i="52"/>
  <c r="E7" i="52"/>
  <c r="D7" i="52"/>
  <c r="C7" i="52"/>
  <c r="B7" i="52"/>
  <c r="A7" i="52"/>
  <c r="F6" i="52"/>
  <c r="E6" i="52"/>
  <c r="D6" i="52"/>
  <c r="C6" i="52"/>
  <c r="B6" i="52"/>
  <c r="A6" i="52"/>
  <c r="F5" i="52"/>
  <c r="E5" i="52"/>
  <c r="D5" i="52"/>
  <c r="C5" i="52"/>
  <c r="B5" i="52"/>
  <c r="A5" i="52"/>
  <c r="F4" i="52"/>
  <c r="E4" i="52"/>
  <c r="D4" i="52"/>
  <c r="C4" i="52"/>
  <c r="B4" i="52"/>
  <c r="A4" i="52"/>
  <c r="F3" i="52"/>
  <c r="E3" i="52"/>
  <c r="D3" i="52"/>
  <c r="C3" i="52"/>
  <c r="B3" i="52"/>
  <c r="BJ7" i="55"/>
  <c r="BI7" i="55"/>
  <c r="BH7" i="55"/>
  <c r="BG7" i="55"/>
  <c r="BF7" i="55"/>
  <c r="BE7" i="55"/>
  <c r="BJ6" i="55"/>
  <c r="BI6" i="55"/>
  <c r="BH6" i="55"/>
  <c r="BG6" i="55"/>
  <c r="BF6" i="55"/>
  <c r="BE6" i="55"/>
  <c r="BJ5" i="55"/>
  <c r="BI5" i="55"/>
  <c r="BH5" i="55"/>
  <c r="BG5" i="55"/>
  <c r="BF5" i="55"/>
  <c r="BE5" i="55"/>
  <c r="BJ4" i="55"/>
  <c r="BI4" i="55"/>
  <c r="BH4" i="55"/>
  <c r="BG4" i="55"/>
  <c r="BF4" i="55"/>
  <c r="BE4" i="55"/>
  <c r="BJ3" i="55"/>
  <c r="BI3" i="55"/>
  <c r="BH3" i="55"/>
  <c r="BG3" i="55"/>
  <c r="BF3" i="55"/>
  <c r="BC5" i="55"/>
  <c r="BB5" i="55"/>
  <c r="BA5" i="55"/>
  <c r="AZ5" i="55"/>
  <c r="AY5" i="55"/>
  <c r="AX5" i="55"/>
  <c r="BC4" i="55"/>
  <c r="BB4" i="55"/>
  <c r="BA4" i="55"/>
  <c r="AZ4" i="55"/>
  <c r="AY4" i="55"/>
  <c r="AX4" i="55"/>
  <c r="BC3" i="55"/>
  <c r="BB3" i="55"/>
  <c r="BA3" i="55"/>
  <c r="AZ3" i="55"/>
  <c r="AY3" i="55"/>
  <c r="AV3" i="55"/>
  <c r="AU3" i="55"/>
  <c r="AT3" i="55"/>
  <c r="AS3" i="55"/>
  <c r="AR3" i="55"/>
  <c r="AO4" i="55"/>
  <c r="AN4" i="55"/>
  <c r="AM4" i="55"/>
  <c r="AL4" i="55"/>
  <c r="AK4" i="55"/>
  <c r="AJ4" i="55"/>
  <c r="AO3" i="55"/>
  <c r="AN3" i="55"/>
  <c r="AM3" i="55"/>
  <c r="AL3" i="55"/>
  <c r="AK3" i="55"/>
  <c r="AH7" i="55"/>
  <c r="AG7" i="55"/>
  <c r="AF7" i="55"/>
  <c r="AE7" i="55"/>
  <c r="AD7" i="55"/>
  <c r="AC7" i="55"/>
  <c r="AH6" i="55"/>
  <c r="AG6" i="55"/>
  <c r="AF6" i="55"/>
  <c r="AE6" i="55"/>
  <c r="AD6" i="55"/>
  <c r="AC6" i="55"/>
  <c r="AH5" i="55"/>
  <c r="AG5" i="55"/>
  <c r="AF5" i="55"/>
  <c r="AE5" i="55"/>
  <c r="AD5" i="55"/>
  <c r="AC5" i="55"/>
  <c r="AH4" i="55"/>
  <c r="AG4" i="55"/>
  <c r="AF4" i="55"/>
  <c r="AE4" i="55"/>
  <c r="AD4" i="55"/>
  <c r="AC4" i="55"/>
  <c r="AH3" i="55"/>
  <c r="AG3" i="55"/>
  <c r="AF3" i="55"/>
  <c r="AE3" i="55"/>
  <c r="AD3" i="55"/>
  <c r="AA6" i="55"/>
  <c r="Z6" i="55"/>
  <c r="Y6" i="55"/>
  <c r="X6" i="55"/>
  <c r="W6" i="55"/>
  <c r="V6" i="55"/>
  <c r="AA5" i="55"/>
  <c r="Z5" i="55"/>
  <c r="Y5" i="55"/>
  <c r="X5" i="55"/>
  <c r="W5" i="55"/>
  <c r="V5" i="55"/>
  <c r="AA4" i="55"/>
  <c r="Z4" i="55"/>
  <c r="Y4" i="55"/>
  <c r="X4" i="55"/>
  <c r="W4" i="55"/>
  <c r="V4" i="55"/>
  <c r="AA3" i="55"/>
  <c r="Z3" i="55"/>
  <c r="Y3" i="55"/>
  <c r="X3" i="55"/>
  <c r="W3" i="55"/>
  <c r="T7" i="55"/>
  <c r="S7" i="55"/>
  <c r="R7" i="55"/>
  <c r="Q7" i="55"/>
  <c r="P7" i="55"/>
  <c r="O7" i="55"/>
  <c r="T6" i="55"/>
  <c r="S6" i="55"/>
  <c r="R6" i="55"/>
  <c r="Q6" i="55"/>
  <c r="P6" i="55"/>
  <c r="O6" i="55"/>
  <c r="T5" i="55"/>
  <c r="S5" i="55"/>
  <c r="R5" i="55"/>
  <c r="Q5" i="55"/>
  <c r="P5" i="55"/>
  <c r="O5" i="55"/>
  <c r="T4" i="55"/>
  <c r="S4" i="55"/>
  <c r="R4" i="55"/>
  <c r="Q4" i="55"/>
  <c r="P4" i="55"/>
  <c r="O4" i="55"/>
  <c r="T3" i="55"/>
  <c r="S3" i="55"/>
  <c r="R3" i="55"/>
  <c r="Q3" i="55"/>
  <c r="P3" i="55"/>
  <c r="M19" i="55"/>
  <c r="L19" i="55"/>
  <c r="K19" i="55"/>
  <c r="J19" i="55"/>
  <c r="I19" i="55"/>
  <c r="H19" i="55"/>
  <c r="M18" i="55"/>
  <c r="L18" i="55"/>
  <c r="K18" i="55"/>
  <c r="J18" i="55"/>
  <c r="I18" i="55"/>
  <c r="H18" i="55"/>
  <c r="M17" i="55"/>
  <c r="L17" i="55"/>
  <c r="K17" i="55"/>
  <c r="J17" i="55"/>
  <c r="I17" i="55"/>
  <c r="H17" i="55"/>
  <c r="M16" i="55"/>
  <c r="L16" i="55"/>
  <c r="K16" i="55"/>
  <c r="J16" i="55"/>
  <c r="I16" i="55"/>
  <c r="H16" i="55"/>
  <c r="M15" i="55"/>
  <c r="L15" i="55"/>
  <c r="K15" i="55"/>
  <c r="J15" i="55"/>
  <c r="I15" i="55"/>
  <c r="H15" i="55"/>
  <c r="M14" i="55"/>
  <c r="L14" i="55"/>
  <c r="K14" i="55"/>
  <c r="J14" i="55"/>
  <c r="I14" i="55"/>
  <c r="H14" i="55"/>
  <c r="M13" i="55"/>
  <c r="L13" i="55"/>
  <c r="K13" i="55"/>
  <c r="J13" i="55"/>
  <c r="I13" i="55"/>
  <c r="H13" i="55"/>
  <c r="M12" i="55"/>
  <c r="L12" i="55"/>
  <c r="K12" i="55"/>
  <c r="J12" i="55"/>
  <c r="I12" i="55"/>
  <c r="H12" i="55"/>
  <c r="M11" i="55"/>
  <c r="L11" i="55"/>
  <c r="K11" i="55"/>
  <c r="J11" i="55"/>
  <c r="I11" i="55"/>
  <c r="H11" i="55"/>
  <c r="M10" i="55"/>
  <c r="L10" i="55"/>
  <c r="K10" i="55"/>
  <c r="J10" i="55"/>
  <c r="I10" i="55"/>
  <c r="H10" i="55"/>
  <c r="M9" i="55"/>
  <c r="L9" i="55"/>
  <c r="K9" i="55"/>
  <c r="J9" i="55"/>
  <c r="I9" i="55"/>
  <c r="H9" i="55"/>
  <c r="M8" i="55"/>
  <c r="L8" i="55"/>
  <c r="K8" i="55"/>
  <c r="J8" i="55"/>
  <c r="I8" i="55"/>
  <c r="H8" i="55"/>
  <c r="M7" i="55"/>
  <c r="L7" i="55"/>
  <c r="K7" i="55"/>
  <c r="J7" i="55"/>
  <c r="I7" i="55"/>
  <c r="H7" i="55"/>
  <c r="M6" i="55"/>
  <c r="L6" i="55"/>
  <c r="K6" i="55"/>
  <c r="J6" i="55"/>
  <c r="I6" i="55"/>
  <c r="H6" i="55"/>
  <c r="M5" i="55"/>
  <c r="L5" i="55"/>
  <c r="K5" i="55"/>
  <c r="J5" i="55"/>
  <c r="I5" i="55"/>
  <c r="H5" i="55"/>
  <c r="M4" i="55"/>
  <c r="L4" i="55"/>
  <c r="K4" i="55"/>
  <c r="J4" i="55"/>
  <c r="I4" i="55"/>
  <c r="H4" i="55"/>
  <c r="M3" i="55"/>
  <c r="L3" i="55"/>
  <c r="K3" i="55"/>
  <c r="J3" i="55"/>
  <c r="I3" i="55"/>
  <c r="F27" i="55"/>
  <c r="E27" i="55"/>
  <c r="D27" i="55"/>
  <c r="C27" i="55"/>
  <c r="B27" i="55"/>
  <c r="A27" i="55"/>
  <c r="F26" i="55"/>
  <c r="E26" i="55"/>
  <c r="D26" i="55"/>
  <c r="C26" i="55"/>
  <c r="B26" i="55"/>
  <c r="A26" i="55"/>
  <c r="F25" i="55"/>
  <c r="E25" i="55"/>
  <c r="D25" i="55"/>
  <c r="C25" i="55"/>
  <c r="B25" i="55"/>
  <c r="A25" i="55"/>
  <c r="F24" i="55"/>
  <c r="E24" i="55"/>
  <c r="D24" i="55"/>
  <c r="C24" i="55"/>
  <c r="B24" i="55"/>
  <c r="A24" i="55"/>
  <c r="F23" i="55"/>
  <c r="E23" i="55"/>
  <c r="D23" i="55"/>
  <c r="C23" i="55"/>
  <c r="B23" i="55"/>
  <c r="A23" i="55"/>
  <c r="F22" i="55"/>
  <c r="E22" i="55"/>
  <c r="D22" i="55"/>
  <c r="C22" i="55"/>
  <c r="B22" i="55"/>
  <c r="A22" i="55"/>
  <c r="F21" i="55"/>
  <c r="E21" i="55"/>
  <c r="D21" i="55"/>
  <c r="C21" i="55"/>
  <c r="B21" i="55"/>
  <c r="A21" i="55"/>
  <c r="F20" i="55"/>
  <c r="E20" i="55"/>
  <c r="D20" i="55"/>
  <c r="C20" i="55"/>
  <c r="B20" i="55"/>
  <c r="A20" i="55"/>
  <c r="F19" i="55"/>
  <c r="E19" i="55"/>
  <c r="D19" i="55"/>
  <c r="C19" i="55"/>
  <c r="B19" i="55"/>
  <c r="A19" i="55"/>
  <c r="F18" i="55"/>
  <c r="E18" i="55"/>
  <c r="D18" i="55"/>
  <c r="C18" i="55"/>
  <c r="B18" i="55"/>
  <c r="A18" i="55"/>
  <c r="F17" i="55"/>
  <c r="E17" i="55"/>
  <c r="D17" i="55"/>
  <c r="C17" i="55"/>
  <c r="B17" i="55"/>
  <c r="A17" i="55"/>
  <c r="F16" i="55"/>
  <c r="E16" i="55"/>
  <c r="D16" i="55"/>
  <c r="C16" i="55"/>
  <c r="B16" i="55"/>
  <c r="A16" i="55"/>
  <c r="F15" i="55"/>
  <c r="E15" i="55"/>
  <c r="D15" i="55"/>
  <c r="C15" i="55"/>
  <c r="B15" i="55"/>
  <c r="A15" i="55"/>
  <c r="F14" i="55"/>
  <c r="E14" i="55"/>
  <c r="D14" i="55"/>
  <c r="C14" i="55"/>
  <c r="B14" i="55"/>
  <c r="A14" i="55"/>
  <c r="F13" i="55"/>
  <c r="E13" i="55"/>
  <c r="D13" i="55"/>
  <c r="C13" i="55"/>
  <c r="B13" i="55"/>
  <c r="A13" i="55"/>
  <c r="F12" i="55"/>
  <c r="E12" i="55"/>
  <c r="D12" i="55"/>
  <c r="C12" i="55"/>
  <c r="B12" i="55"/>
  <c r="A12" i="55"/>
  <c r="F11" i="55"/>
  <c r="E11" i="55"/>
  <c r="D11" i="55"/>
  <c r="C11" i="55"/>
  <c r="B11" i="55"/>
  <c r="A11" i="55"/>
  <c r="F10" i="55"/>
  <c r="E10" i="55"/>
  <c r="D10" i="55"/>
  <c r="C10" i="55"/>
  <c r="B10" i="55"/>
  <c r="A10" i="55"/>
  <c r="F9" i="55"/>
  <c r="E9" i="55"/>
  <c r="D9" i="55"/>
  <c r="C9" i="55"/>
  <c r="B9" i="55"/>
  <c r="A9" i="55"/>
  <c r="F8" i="55"/>
  <c r="E8" i="55"/>
  <c r="D8" i="55"/>
  <c r="C8" i="55"/>
  <c r="B8" i="55"/>
  <c r="A8" i="55"/>
  <c r="F7" i="55"/>
  <c r="E7" i="55"/>
  <c r="D7" i="55"/>
  <c r="C7" i="55"/>
  <c r="B7" i="55"/>
  <c r="A7" i="55"/>
  <c r="F6" i="55"/>
  <c r="E6" i="55"/>
  <c r="D6" i="55"/>
  <c r="C6" i="55"/>
  <c r="B6" i="55"/>
  <c r="A6" i="55"/>
  <c r="F5" i="55"/>
  <c r="E5" i="55"/>
  <c r="D5" i="55"/>
  <c r="C5" i="55"/>
  <c r="B5" i="55"/>
  <c r="A5" i="55"/>
  <c r="F4" i="55"/>
  <c r="E4" i="55"/>
  <c r="D4" i="55"/>
  <c r="C4" i="55"/>
  <c r="B4" i="55"/>
  <c r="A4" i="55"/>
  <c r="F3" i="55"/>
  <c r="E3" i="55"/>
  <c r="D3" i="55"/>
  <c r="C3" i="55"/>
  <c r="B3" i="55"/>
  <c r="BJ7" i="61"/>
  <c r="BI7" i="61"/>
  <c r="BH7" i="61"/>
  <c r="BG7" i="61"/>
  <c r="BF7" i="61"/>
  <c r="BE7" i="61"/>
  <c r="BJ6" i="61"/>
  <c r="BI6" i="61"/>
  <c r="BH6" i="61"/>
  <c r="BG6" i="61"/>
  <c r="BF6" i="61"/>
  <c r="BE6" i="61"/>
  <c r="BJ5" i="61"/>
  <c r="BI5" i="61"/>
  <c r="BH5" i="61"/>
  <c r="BG5" i="61"/>
  <c r="BF5" i="61"/>
  <c r="BE5" i="61"/>
  <c r="BJ4" i="61"/>
  <c r="BI4" i="61"/>
  <c r="BH4" i="61"/>
  <c r="BG4" i="61"/>
  <c r="BF4" i="61"/>
  <c r="BE4" i="61"/>
  <c r="BJ3" i="61"/>
  <c r="BI3" i="61"/>
  <c r="BH3" i="61"/>
  <c r="BG3" i="61"/>
  <c r="BF3" i="61"/>
  <c r="BC6" i="61"/>
  <c r="BB6" i="61"/>
  <c r="BA6" i="61"/>
  <c r="AZ6" i="61"/>
  <c r="AY6" i="61"/>
  <c r="AX6" i="61"/>
  <c r="BC5" i="61"/>
  <c r="BB5" i="61"/>
  <c r="BA5" i="61"/>
  <c r="AZ5" i="61"/>
  <c r="AY5" i="61"/>
  <c r="AX5" i="61"/>
  <c r="BC4" i="61"/>
  <c r="BB4" i="61"/>
  <c r="BA4" i="61"/>
  <c r="AZ4" i="61"/>
  <c r="AY4" i="61"/>
  <c r="AX4" i="61"/>
  <c r="BC3" i="61"/>
  <c r="BB3" i="61"/>
  <c r="BA3" i="61"/>
  <c r="AZ3" i="61"/>
  <c r="AY3" i="61"/>
  <c r="AV4" i="61"/>
  <c r="AU4" i="61"/>
  <c r="AT4" i="61"/>
  <c r="AS4" i="61"/>
  <c r="AR4" i="61"/>
  <c r="AQ4" i="61"/>
  <c r="AV3" i="61"/>
  <c r="AU3" i="61"/>
  <c r="AT3" i="61"/>
  <c r="AS3" i="61"/>
  <c r="AR3" i="61"/>
  <c r="AO10" i="61"/>
  <c r="AN10" i="61"/>
  <c r="AM10" i="61"/>
  <c r="AL10" i="61"/>
  <c r="AK10" i="61"/>
  <c r="AJ10" i="61"/>
  <c r="AO9" i="61"/>
  <c r="AN9" i="61"/>
  <c r="AM9" i="61"/>
  <c r="AL9" i="61"/>
  <c r="AK9" i="61"/>
  <c r="AJ9" i="61"/>
  <c r="AO8" i="61"/>
  <c r="AN8" i="61"/>
  <c r="AM8" i="61"/>
  <c r="AL8" i="61"/>
  <c r="AK8" i="61"/>
  <c r="AJ8" i="61"/>
  <c r="AO7" i="61"/>
  <c r="AN7" i="61"/>
  <c r="AM7" i="61"/>
  <c r="AL7" i="61"/>
  <c r="AK7" i="61"/>
  <c r="AJ7" i="61"/>
  <c r="AO6" i="61"/>
  <c r="AN6" i="61"/>
  <c r="AM6" i="61"/>
  <c r="AL6" i="61"/>
  <c r="AK6" i="61"/>
  <c r="AJ6" i="61"/>
  <c r="AO5" i="61"/>
  <c r="AN5" i="61"/>
  <c r="AM5" i="61"/>
  <c r="AL5" i="61"/>
  <c r="AK5" i="61"/>
  <c r="AJ5" i="61"/>
  <c r="AO4" i="61"/>
  <c r="AN4" i="61"/>
  <c r="AM4" i="61"/>
  <c r="AL4" i="61"/>
  <c r="AK4" i="61"/>
  <c r="AJ4" i="61"/>
  <c r="AO3" i="61"/>
  <c r="AN3" i="61"/>
  <c r="AM3" i="61"/>
  <c r="AL3" i="61"/>
  <c r="AK3" i="61"/>
  <c r="AH5" i="61"/>
  <c r="AG5" i="61"/>
  <c r="AF5" i="61"/>
  <c r="AE5" i="61"/>
  <c r="AD5" i="61"/>
  <c r="AC5" i="61"/>
  <c r="AH4" i="61"/>
  <c r="AG4" i="61"/>
  <c r="AF4" i="61"/>
  <c r="AE4" i="61"/>
  <c r="AD4" i="61"/>
  <c r="AC4" i="61"/>
  <c r="AH3" i="61"/>
  <c r="AG3" i="61"/>
  <c r="AF3" i="61"/>
  <c r="AE3" i="61"/>
  <c r="AD3" i="61"/>
  <c r="AA7" i="61"/>
  <c r="Z7" i="61"/>
  <c r="Y7" i="61"/>
  <c r="X7" i="61"/>
  <c r="W7" i="61"/>
  <c r="V7" i="61"/>
  <c r="AA6" i="61"/>
  <c r="Z6" i="61"/>
  <c r="Y6" i="61"/>
  <c r="X6" i="61"/>
  <c r="W6" i="61"/>
  <c r="V6" i="61"/>
  <c r="AA5" i="61"/>
  <c r="Z5" i="61"/>
  <c r="Y5" i="61"/>
  <c r="X5" i="61"/>
  <c r="W5" i="61"/>
  <c r="V5" i="61"/>
  <c r="AA4" i="61"/>
  <c r="Z4" i="61"/>
  <c r="Y4" i="61"/>
  <c r="X4" i="61"/>
  <c r="W4" i="61"/>
  <c r="V4" i="61"/>
  <c r="AA3" i="61"/>
  <c r="Z3" i="61"/>
  <c r="Y3" i="61"/>
  <c r="X3" i="61"/>
  <c r="W3" i="61"/>
  <c r="T7" i="61"/>
  <c r="S7" i="61"/>
  <c r="R7" i="61"/>
  <c r="Q7" i="61"/>
  <c r="P7" i="61"/>
  <c r="O7" i="61"/>
  <c r="T6" i="61"/>
  <c r="S6" i="61"/>
  <c r="R6" i="61"/>
  <c r="Q6" i="61"/>
  <c r="P6" i="61"/>
  <c r="O6" i="61"/>
  <c r="T5" i="61"/>
  <c r="S5" i="61"/>
  <c r="R5" i="61"/>
  <c r="Q5" i="61"/>
  <c r="P5" i="61"/>
  <c r="O5" i="61"/>
  <c r="T4" i="61"/>
  <c r="S4" i="61"/>
  <c r="R4" i="61"/>
  <c r="Q4" i="61"/>
  <c r="P4" i="61"/>
  <c r="O4" i="61"/>
  <c r="T3" i="61"/>
  <c r="S3" i="61"/>
  <c r="R3" i="61"/>
  <c r="Q3" i="61"/>
  <c r="P3" i="61"/>
  <c r="M25" i="61"/>
  <c r="L25" i="61"/>
  <c r="K25" i="61"/>
  <c r="J25" i="61"/>
  <c r="I25" i="61"/>
  <c r="H25" i="61"/>
  <c r="M24" i="61"/>
  <c r="L24" i="61"/>
  <c r="K24" i="61"/>
  <c r="J24" i="61"/>
  <c r="I24" i="61"/>
  <c r="H24" i="61"/>
  <c r="M23" i="61"/>
  <c r="L23" i="61"/>
  <c r="K23" i="61"/>
  <c r="J23" i="61"/>
  <c r="I23" i="61"/>
  <c r="H23" i="61"/>
  <c r="M22" i="61"/>
  <c r="L22" i="61"/>
  <c r="K22" i="61"/>
  <c r="J22" i="61"/>
  <c r="I22" i="61"/>
  <c r="H22" i="61"/>
  <c r="M21" i="61"/>
  <c r="L21" i="61"/>
  <c r="K21" i="61"/>
  <c r="J21" i="61"/>
  <c r="I21" i="61"/>
  <c r="H21" i="61"/>
  <c r="M20" i="61"/>
  <c r="L20" i="61"/>
  <c r="K20" i="61"/>
  <c r="J20" i="61"/>
  <c r="I20" i="61"/>
  <c r="H20" i="61"/>
  <c r="M19" i="61"/>
  <c r="L19" i="61"/>
  <c r="K19" i="61"/>
  <c r="J19" i="61"/>
  <c r="I19" i="61"/>
  <c r="H19" i="61"/>
  <c r="M18" i="61"/>
  <c r="L18" i="61"/>
  <c r="K18" i="61"/>
  <c r="J18" i="61"/>
  <c r="I18" i="61"/>
  <c r="H18" i="61"/>
  <c r="M17" i="61"/>
  <c r="L17" i="61"/>
  <c r="K17" i="61"/>
  <c r="J17" i="61"/>
  <c r="I17" i="61"/>
  <c r="H17" i="61"/>
  <c r="M16" i="61"/>
  <c r="L16" i="61"/>
  <c r="K16" i="61"/>
  <c r="J16" i="61"/>
  <c r="I16" i="61"/>
  <c r="H16" i="61"/>
  <c r="M15" i="61"/>
  <c r="L15" i="61"/>
  <c r="K15" i="61"/>
  <c r="J15" i="61"/>
  <c r="I15" i="61"/>
  <c r="H15" i="61"/>
  <c r="M14" i="61"/>
  <c r="L14" i="61"/>
  <c r="K14" i="61"/>
  <c r="J14" i="61"/>
  <c r="I14" i="61"/>
  <c r="H14" i="61"/>
  <c r="M13" i="61"/>
  <c r="L13" i="61"/>
  <c r="K13" i="61"/>
  <c r="J13" i="61"/>
  <c r="I13" i="61"/>
  <c r="H13" i="61"/>
  <c r="M12" i="61"/>
  <c r="L12" i="61"/>
  <c r="K12" i="61"/>
  <c r="J12" i="61"/>
  <c r="I12" i="61"/>
  <c r="H12" i="61"/>
  <c r="M11" i="61"/>
  <c r="L11" i="61"/>
  <c r="K11" i="61"/>
  <c r="J11" i="61"/>
  <c r="I11" i="61"/>
  <c r="H11" i="61"/>
  <c r="M10" i="61"/>
  <c r="L10" i="61"/>
  <c r="K10" i="61"/>
  <c r="J10" i="61"/>
  <c r="I10" i="61"/>
  <c r="H10" i="61"/>
  <c r="M9" i="61"/>
  <c r="L9" i="61"/>
  <c r="K9" i="61"/>
  <c r="J9" i="61"/>
  <c r="I9" i="61"/>
  <c r="H9" i="61"/>
  <c r="M8" i="61"/>
  <c r="L8" i="61"/>
  <c r="K8" i="61"/>
  <c r="J8" i="61"/>
  <c r="I8" i="61"/>
  <c r="H8" i="61"/>
  <c r="M7" i="61"/>
  <c r="L7" i="61"/>
  <c r="K7" i="61"/>
  <c r="J7" i="61"/>
  <c r="I7" i="61"/>
  <c r="H7" i="61"/>
  <c r="M6" i="61"/>
  <c r="L6" i="61"/>
  <c r="K6" i="61"/>
  <c r="J6" i="61"/>
  <c r="I6" i="61"/>
  <c r="H6" i="61"/>
  <c r="M5" i="61"/>
  <c r="L5" i="61"/>
  <c r="K5" i="61"/>
  <c r="J5" i="61"/>
  <c r="I5" i="61"/>
  <c r="H5" i="61"/>
  <c r="M4" i="61"/>
  <c r="L4" i="61"/>
  <c r="K4" i="61"/>
  <c r="J4" i="61"/>
  <c r="I4" i="61"/>
  <c r="H4" i="61"/>
  <c r="M3" i="61"/>
  <c r="L3" i="61"/>
  <c r="K3" i="61"/>
  <c r="J3" i="61"/>
  <c r="I3" i="61"/>
  <c r="F34" i="61"/>
  <c r="E34" i="61"/>
  <c r="D34" i="61"/>
  <c r="C34" i="61"/>
  <c r="B34" i="61"/>
  <c r="A34" i="61"/>
  <c r="F33" i="61"/>
  <c r="E33" i="61"/>
  <c r="D33" i="61"/>
  <c r="C33" i="61"/>
  <c r="B33" i="61"/>
  <c r="A33" i="61"/>
  <c r="F32" i="61"/>
  <c r="E32" i="61"/>
  <c r="D32" i="61"/>
  <c r="C32" i="61"/>
  <c r="B32" i="61"/>
  <c r="A32" i="61"/>
  <c r="F31" i="61"/>
  <c r="E31" i="61"/>
  <c r="D31" i="61"/>
  <c r="C31" i="61"/>
  <c r="B31" i="61"/>
  <c r="A31" i="61"/>
  <c r="F30" i="61"/>
  <c r="E30" i="61"/>
  <c r="D30" i="61"/>
  <c r="C30" i="61"/>
  <c r="B30" i="61"/>
  <c r="A30" i="61"/>
  <c r="F29" i="61"/>
  <c r="E29" i="61"/>
  <c r="D29" i="61"/>
  <c r="C29" i="61"/>
  <c r="B29" i="61"/>
  <c r="A29" i="61"/>
  <c r="F28" i="61"/>
  <c r="E28" i="61"/>
  <c r="D28" i="61"/>
  <c r="C28" i="61"/>
  <c r="B28" i="61"/>
  <c r="A28" i="61"/>
  <c r="F27" i="61"/>
  <c r="E27" i="61"/>
  <c r="D27" i="61"/>
  <c r="C27" i="61"/>
  <c r="B27" i="61"/>
  <c r="A27" i="61"/>
  <c r="F26" i="61"/>
  <c r="E26" i="61"/>
  <c r="D26" i="61"/>
  <c r="C26" i="61"/>
  <c r="B26" i="61"/>
  <c r="A26" i="61"/>
  <c r="F25" i="61"/>
  <c r="E25" i="61"/>
  <c r="D25" i="61"/>
  <c r="C25" i="61"/>
  <c r="B25" i="61"/>
  <c r="A25" i="61"/>
  <c r="F24" i="61"/>
  <c r="E24" i="61"/>
  <c r="D24" i="61"/>
  <c r="C24" i="61"/>
  <c r="B24" i="61"/>
  <c r="A24" i="61"/>
  <c r="F23" i="61"/>
  <c r="E23" i="61"/>
  <c r="D23" i="61"/>
  <c r="C23" i="61"/>
  <c r="B23" i="61"/>
  <c r="A23" i="61"/>
  <c r="F22" i="61"/>
  <c r="E22" i="61"/>
  <c r="D22" i="61"/>
  <c r="C22" i="61"/>
  <c r="B22" i="61"/>
  <c r="A22" i="61"/>
  <c r="F21" i="61"/>
  <c r="E21" i="61"/>
  <c r="D21" i="61"/>
  <c r="C21" i="61"/>
  <c r="B21" i="61"/>
  <c r="A21" i="61"/>
  <c r="F20" i="61"/>
  <c r="E20" i="61"/>
  <c r="D20" i="61"/>
  <c r="C20" i="61"/>
  <c r="B20" i="61"/>
  <c r="A20" i="61"/>
  <c r="F19" i="61"/>
  <c r="E19" i="61"/>
  <c r="D19" i="61"/>
  <c r="C19" i="61"/>
  <c r="B19" i="61"/>
  <c r="A19" i="61"/>
  <c r="F18" i="61"/>
  <c r="E18" i="61"/>
  <c r="D18" i="61"/>
  <c r="C18" i="61"/>
  <c r="B18" i="61"/>
  <c r="A18" i="61"/>
  <c r="F17" i="61"/>
  <c r="E17" i="61"/>
  <c r="D17" i="61"/>
  <c r="C17" i="61"/>
  <c r="B17" i="61"/>
  <c r="A17" i="61"/>
  <c r="F16" i="61"/>
  <c r="E16" i="61"/>
  <c r="D16" i="61"/>
  <c r="C16" i="61"/>
  <c r="B16" i="61"/>
  <c r="A16" i="61"/>
  <c r="F15" i="61"/>
  <c r="E15" i="61"/>
  <c r="D15" i="61"/>
  <c r="C15" i="61"/>
  <c r="B15" i="61"/>
  <c r="A15" i="61"/>
  <c r="F14" i="61"/>
  <c r="E14" i="61"/>
  <c r="D14" i="61"/>
  <c r="C14" i="61"/>
  <c r="B14" i="61"/>
  <c r="A14" i="61"/>
  <c r="F13" i="61"/>
  <c r="E13" i="61"/>
  <c r="D13" i="61"/>
  <c r="C13" i="61"/>
  <c r="B13" i="61"/>
  <c r="A13" i="61"/>
  <c r="F12" i="61"/>
  <c r="E12" i="61"/>
  <c r="D12" i="61"/>
  <c r="C12" i="61"/>
  <c r="B12" i="61"/>
  <c r="A12" i="61"/>
  <c r="F11" i="61"/>
  <c r="E11" i="61"/>
  <c r="D11" i="61"/>
  <c r="C11" i="61"/>
  <c r="B11" i="61"/>
  <c r="A11" i="61"/>
  <c r="F10" i="61"/>
  <c r="E10" i="61"/>
  <c r="D10" i="61"/>
  <c r="C10" i="61"/>
  <c r="B10" i="61"/>
  <c r="A10" i="61"/>
  <c r="F9" i="61"/>
  <c r="E9" i="61"/>
  <c r="D9" i="61"/>
  <c r="C9" i="61"/>
  <c r="B9" i="61"/>
  <c r="A9" i="61"/>
  <c r="F8" i="61"/>
  <c r="E8" i="61"/>
  <c r="D8" i="61"/>
  <c r="C8" i="61"/>
  <c r="B8" i="61"/>
  <c r="A8" i="61"/>
  <c r="F7" i="61"/>
  <c r="E7" i="61"/>
  <c r="D7" i="61"/>
  <c r="C7" i="61"/>
  <c r="B7" i="61"/>
  <c r="A7" i="61"/>
  <c r="F6" i="61"/>
  <c r="E6" i="61"/>
  <c r="D6" i="61"/>
  <c r="C6" i="61"/>
  <c r="B6" i="61"/>
  <c r="A6" i="61"/>
  <c r="F5" i="61"/>
  <c r="E5" i="61"/>
  <c r="D5" i="61"/>
  <c r="C5" i="61"/>
  <c r="B5" i="61"/>
  <c r="A5" i="61"/>
  <c r="F4" i="61"/>
  <c r="E4" i="61"/>
  <c r="D4" i="61"/>
  <c r="C4" i="61"/>
  <c r="B4" i="61"/>
  <c r="A4" i="61"/>
  <c r="F3" i="61"/>
  <c r="E3" i="61"/>
  <c r="D3" i="61"/>
  <c r="C3" i="61"/>
  <c r="B3" i="61"/>
  <c r="BJ9" i="51"/>
  <c r="BI9" i="51"/>
  <c r="BH9" i="51"/>
  <c r="BG9" i="51"/>
  <c r="BF9" i="51"/>
  <c r="BE9" i="51"/>
  <c r="BJ8" i="51"/>
  <c r="BI8" i="51"/>
  <c r="BH8" i="51"/>
  <c r="BG8" i="51"/>
  <c r="BF8" i="51"/>
  <c r="BE8" i="51"/>
  <c r="BJ7" i="51"/>
  <c r="BI7" i="51"/>
  <c r="BH7" i="51"/>
  <c r="BG7" i="51"/>
  <c r="BF7" i="51"/>
  <c r="BE7" i="51"/>
  <c r="BJ6" i="51"/>
  <c r="BI6" i="51"/>
  <c r="BH6" i="51"/>
  <c r="BG6" i="51"/>
  <c r="BF6" i="51"/>
  <c r="BE6" i="51"/>
  <c r="BJ5" i="51"/>
  <c r="BI5" i="51"/>
  <c r="BH5" i="51"/>
  <c r="BG5" i="51"/>
  <c r="BF5" i="51"/>
  <c r="BE5" i="51"/>
  <c r="BJ4" i="51"/>
  <c r="BI4" i="51"/>
  <c r="BH4" i="51"/>
  <c r="BG4" i="51"/>
  <c r="BF4" i="51"/>
  <c r="BE4" i="51"/>
  <c r="BJ3" i="51"/>
  <c r="BI3" i="51"/>
  <c r="BH3" i="51"/>
  <c r="BG3" i="51"/>
  <c r="BF3" i="51"/>
  <c r="BC10" i="51"/>
  <c r="BB10" i="51"/>
  <c r="BA10" i="51"/>
  <c r="AZ10" i="51"/>
  <c r="AY10" i="51"/>
  <c r="AX10" i="51"/>
  <c r="BC9" i="51"/>
  <c r="BB9" i="51"/>
  <c r="BA9" i="51"/>
  <c r="AZ9" i="51"/>
  <c r="AY9" i="51"/>
  <c r="AX9" i="51"/>
  <c r="BC8" i="51"/>
  <c r="BB8" i="51"/>
  <c r="BA8" i="51"/>
  <c r="AZ8" i="51"/>
  <c r="AY8" i="51"/>
  <c r="AX8" i="51"/>
  <c r="BC7" i="51"/>
  <c r="BB7" i="51"/>
  <c r="BA7" i="51"/>
  <c r="AZ7" i="51"/>
  <c r="AY7" i="51"/>
  <c r="AX7" i="51"/>
  <c r="BC6" i="51"/>
  <c r="BB6" i="51"/>
  <c r="BA6" i="51"/>
  <c r="AZ6" i="51"/>
  <c r="AY6" i="51"/>
  <c r="AX6" i="51"/>
  <c r="BC5" i="51"/>
  <c r="BB5" i="51"/>
  <c r="BA5" i="51"/>
  <c r="AZ5" i="51"/>
  <c r="AY5" i="51"/>
  <c r="AX5" i="51"/>
  <c r="BC4" i="51"/>
  <c r="BB4" i="51"/>
  <c r="BA4" i="51"/>
  <c r="AZ4" i="51"/>
  <c r="AY4" i="51"/>
  <c r="AX4" i="51"/>
  <c r="BC3" i="51"/>
  <c r="BB3" i="51"/>
  <c r="BA3" i="51"/>
  <c r="AZ3" i="51"/>
  <c r="AY3" i="51"/>
  <c r="AV3" i="51"/>
  <c r="AU3" i="51"/>
  <c r="AT3" i="51"/>
  <c r="AS3" i="51"/>
  <c r="AR3" i="51"/>
  <c r="AO13" i="51"/>
  <c r="AN13" i="51"/>
  <c r="AM13" i="51"/>
  <c r="AL13" i="51"/>
  <c r="AK13" i="51"/>
  <c r="AJ13" i="51"/>
  <c r="AO12" i="51"/>
  <c r="AN12" i="51"/>
  <c r="AM12" i="51"/>
  <c r="AL12" i="51"/>
  <c r="AK12" i="51"/>
  <c r="AJ12" i="51"/>
  <c r="AO11" i="51"/>
  <c r="AN11" i="51"/>
  <c r="AM11" i="51"/>
  <c r="AL11" i="51"/>
  <c r="AK11" i="51"/>
  <c r="AJ11" i="51"/>
  <c r="AO10" i="51"/>
  <c r="AN10" i="51"/>
  <c r="AM10" i="51"/>
  <c r="AL10" i="51"/>
  <c r="AK10" i="51"/>
  <c r="AJ10" i="51"/>
  <c r="AO9" i="51"/>
  <c r="AN9" i="51"/>
  <c r="AM9" i="51"/>
  <c r="AL9" i="51"/>
  <c r="AK9" i="51"/>
  <c r="AJ9" i="51"/>
  <c r="AO8" i="51"/>
  <c r="AN8" i="51"/>
  <c r="AM8" i="51"/>
  <c r="AL8" i="51"/>
  <c r="AK8" i="51"/>
  <c r="AJ8" i="51"/>
  <c r="AO7" i="51"/>
  <c r="AN7" i="51"/>
  <c r="AM7" i="51"/>
  <c r="AL7" i="51"/>
  <c r="AK7" i="51"/>
  <c r="AJ7" i="51"/>
  <c r="AO6" i="51"/>
  <c r="AN6" i="51"/>
  <c r="AM6" i="51"/>
  <c r="AL6" i="51"/>
  <c r="AK6" i="51"/>
  <c r="AJ6" i="51"/>
  <c r="AO5" i="51"/>
  <c r="AN5" i="51"/>
  <c r="AM5" i="51"/>
  <c r="AL5" i="51"/>
  <c r="AK5" i="51"/>
  <c r="AJ5" i="51"/>
  <c r="AO4" i="51"/>
  <c r="AN4" i="51"/>
  <c r="AM4" i="51"/>
  <c r="AL4" i="51"/>
  <c r="AK4" i="51"/>
  <c r="AJ4" i="51"/>
  <c r="AO3" i="51"/>
  <c r="AN3" i="51"/>
  <c r="AM3" i="51"/>
  <c r="AL3" i="51"/>
  <c r="AK3" i="51"/>
  <c r="AH6" i="51"/>
  <c r="AG6" i="51"/>
  <c r="AF6" i="51"/>
  <c r="AE6" i="51"/>
  <c r="AD6" i="51"/>
  <c r="AC6" i="51"/>
  <c r="AH5" i="51"/>
  <c r="AG5" i="51"/>
  <c r="AF5" i="51"/>
  <c r="AE5" i="51"/>
  <c r="AD5" i="51"/>
  <c r="AC5" i="51"/>
  <c r="AH4" i="51"/>
  <c r="AG4" i="51"/>
  <c r="AF4" i="51"/>
  <c r="AE4" i="51"/>
  <c r="AD4" i="51"/>
  <c r="AC4" i="51"/>
  <c r="AH3" i="51"/>
  <c r="AG3" i="51"/>
  <c r="AF3" i="51"/>
  <c r="AE3" i="51"/>
  <c r="AD3" i="51"/>
  <c r="AA5" i="51"/>
  <c r="Z5" i="51"/>
  <c r="Y5" i="51"/>
  <c r="X5" i="51"/>
  <c r="W5" i="51"/>
  <c r="V5" i="51"/>
  <c r="AA4" i="51"/>
  <c r="Z4" i="51"/>
  <c r="Y4" i="51"/>
  <c r="X4" i="51"/>
  <c r="W4" i="51"/>
  <c r="V4" i="51"/>
  <c r="AA3" i="51"/>
  <c r="Z3" i="51"/>
  <c r="Y3" i="51"/>
  <c r="X3" i="51"/>
  <c r="W3" i="51"/>
  <c r="M21" i="51"/>
  <c r="L21" i="51"/>
  <c r="K21" i="51"/>
  <c r="J21" i="51"/>
  <c r="I21" i="51"/>
  <c r="H21" i="51"/>
  <c r="M20" i="51"/>
  <c r="L20" i="51"/>
  <c r="K20" i="51"/>
  <c r="J20" i="51"/>
  <c r="I20" i="51"/>
  <c r="H20" i="51"/>
  <c r="M19" i="51"/>
  <c r="L19" i="51"/>
  <c r="K19" i="51"/>
  <c r="J19" i="51"/>
  <c r="I19" i="51"/>
  <c r="H19" i="51"/>
  <c r="M18" i="51"/>
  <c r="L18" i="51"/>
  <c r="K18" i="51"/>
  <c r="J18" i="51"/>
  <c r="I18" i="51"/>
  <c r="H18" i="51"/>
  <c r="M17" i="51"/>
  <c r="L17" i="51"/>
  <c r="K17" i="51"/>
  <c r="J17" i="51"/>
  <c r="I17" i="51"/>
  <c r="H17" i="51"/>
  <c r="M16" i="51"/>
  <c r="L16" i="51"/>
  <c r="K16" i="51"/>
  <c r="J16" i="51"/>
  <c r="I16" i="51"/>
  <c r="H16" i="51"/>
  <c r="M15" i="51"/>
  <c r="L15" i="51"/>
  <c r="K15" i="51"/>
  <c r="J15" i="51"/>
  <c r="I15" i="51"/>
  <c r="H15" i="51"/>
  <c r="M14" i="51"/>
  <c r="L14" i="51"/>
  <c r="K14" i="51"/>
  <c r="J14" i="51"/>
  <c r="I14" i="51"/>
  <c r="H14" i="51"/>
  <c r="M13" i="51"/>
  <c r="L13" i="51"/>
  <c r="K13" i="51"/>
  <c r="J13" i="51"/>
  <c r="I13" i="51"/>
  <c r="H13" i="51"/>
  <c r="M12" i="51"/>
  <c r="L12" i="51"/>
  <c r="K12" i="51"/>
  <c r="J12" i="51"/>
  <c r="I12" i="51"/>
  <c r="H12" i="51"/>
  <c r="M11" i="51"/>
  <c r="L11" i="51"/>
  <c r="K11" i="51"/>
  <c r="J11" i="51"/>
  <c r="I11" i="51"/>
  <c r="H11" i="51"/>
  <c r="M10" i="51"/>
  <c r="L10" i="51"/>
  <c r="K10" i="51"/>
  <c r="J10" i="51"/>
  <c r="I10" i="51"/>
  <c r="H10" i="51"/>
  <c r="M9" i="51"/>
  <c r="L9" i="51"/>
  <c r="K9" i="51"/>
  <c r="J9" i="51"/>
  <c r="I9" i="51"/>
  <c r="H9" i="51"/>
  <c r="M8" i="51"/>
  <c r="L8" i="51"/>
  <c r="K8" i="51"/>
  <c r="J8" i="51"/>
  <c r="I8" i="51"/>
  <c r="H8" i="51"/>
  <c r="M7" i="51"/>
  <c r="L7" i="51"/>
  <c r="K7" i="51"/>
  <c r="J7" i="51"/>
  <c r="I7" i="51"/>
  <c r="H7" i="51"/>
  <c r="M6" i="51"/>
  <c r="L6" i="51"/>
  <c r="K6" i="51"/>
  <c r="J6" i="51"/>
  <c r="I6" i="51"/>
  <c r="H6" i="51"/>
  <c r="M5" i="51"/>
  <c r="L5" i="51"/>
  <c r="K5" i="51"/>
  <c r="J5" i="51"/>
  <c r="I5" i="51"/>
  <c r="H5" i="51"/>
  <c r="M4" i="51"/>
  <c r="L4" i="51"/>
  <c r="K4" i="51"/>
  <c r="J4" i="51"/>
  <c r="I4" i="51"/>
  <c r="H4" i="51"/>
  <c r="M3" i="51"/>
  <c r="L3" i="51"/>
  <c r="K3" i="51"/>
  <c r="J3" i="51"/>
  <c r="I3" i="51"/>
  <c r="F36" i="51"/>
  <c r="E36" i="51"/>
  <c r="D36" i="51"/>
  <c r="C36" i="51"/>
  <c r="B36" i="51"/>
  <c r="A36" i="51"/>
  <c r="F35" i="51"/>
  <c r="E35" i="51"/>
  <c r="D35" i="51"/>
  <c r="C35" i="51"/>
  <c r="B35" i="51"/>
  <c r="A35" i="51"/>
  <c r="F34" i="51"/>
  <c r="E34" i="51"/>
  <c r="D34" i="51"/>
  <c r="C34" i="51"/>
  <c r="B34" i="51"/>
  <c r="A34" i="51"/>
  <c r="F33" i="51"/>
  <c r="E33" i="51"/>
  <c r="D33" i="51"/>
  <c r="C33" i="51"/>
  <c r="B33" i="51"/>
  <c r="A33" i="51"/>
  <c r="F32" i="51"/>
  <c r="E32" i="51"/>
  <c r="D32" i="51"/>
  <c r="C32" i="51"/>
  <c r="B32" i="51"/>
  <c r="A32" i="51"/>
  <c r="F31" i="51"/>
  <c r="E31" i="51"/>
  <c r="D31" i="51"/>
  <c r="C31" i="51"/>
  <c r="B31" i="51"/>
  <c r="A31" i="51"/>
  <c r="F30" i="51"/>
  <c r="E30" i="51"/>
  <c r="D30" i="51"/>
  <c r="C30" i="51"/>
  <c r="B30" i="51"/>
  <c r="A30" i="51"/>
  <c r="F29" i="51"/>
  <c r="E29" i="51"/>
  <c r="D29" i="51"/>
  <c r="C29" i="51"/>
  <c r="B29" i="51"/>
  <c r="A29" i="51"/>
  <c r="F28" i="51"/>
  <c r="E28" i="51"/>
  <c r="D28" i="51"/>
  <c r="C28" i="51"/>
  <c r="B28" i="51"/>
  <c r="A28" i="51"/>
  <c r="F27" i="51"/>
  <c r="E27" i="51"/>
  <c r="D27" i="51"/>
  <c r="C27" i="51"/>
  <c r="B27" i="51"/>
  <c r="A27" i="51"/>
  <c r="F26" i="51"/>
  <c r="E26" i="51"/>
  <c r="D26" i="51"/>
  <c r="C26" i="51"/>
  <c r="B26" i="51"/>
  <c r="A26" i="51"/>
  <c r="F25" i="51"/>
  <c r="E25" i="51"/>
  <c r="D25" i="51"/>
  <c r="C25" i="51"/>
  <c r="B25" i="51"/>
  <c r="A25" i="51"/>
  <c r="F24" i="51"/>
  <c r="E24" i="51"/>
  <c r="D24" i="51"/>
  <c r="C24" i="51"/>
  <c r="B24" i="51"/>
  <c r="A24" i="51"/>
  <c r="F23" i="51"/>
  <c r="E23" i="51"/>
  <c r="D23" i="51"/>
  <c r="C23" i="51"/>
  <c r="B23" i="51"/>
  <c r="A23" i="51"/>
  <c r="F22" i="51"/>
  <c r="E22" i="51"/>
  <c r="D22" i="51"/>
  <c r="C22" i="51"/>
  <c r="B22" i="51"/>
  <c r="A22" i="51"/>
  <c r="F21" i="51"/>
  <c r="E21" i="51"/>
  <c r="D21" i="51"/>
  <c r="C21" i="51"/>
  <c r="B21" i="51"/>
  <c r="A21" i="51"/>
  <c r="F20" i="51"/>
  <c r="E20" i="51"/>
  <c r="D20" i="51"/>
  <c r="C20" i="51"/>
  <c r="B20" i="51"/>
  <c r="A20" i="51"/>
  <c r="F19" i="51"/>
  <c r="E19" i="51"/>
  <c r="D19" i="51"/>
  <c r="C19" i="51"/>
  <c r="B19" i="51"/>
  <c r="A19" i="51"/>
  <c r="F18" i="51"/>
  <c r="E18" i="51"/>
  <c r="D18" i="51"/>
  <c r="C18" i="51"/>
  <c r="B18" i="51"/>
  <c r="A18" i="51"/>
  <c r="F17" i="51"/>
  <c r="E17" i="51"/>
  <c r="D17" i="51"/>
  <c r="C17" i="51"/>
  <c r="B17" i="51"/>
  <c r="A17" i="51"/>
  <c r="F16" i="51"/>
  <c r="E16" i="51"/>
  <c r="D16" i="51"/>
  <c r="C16" i="51"/>
  <c r="B16" i="51"/>
  <c r="A16" i="51"/>
  <c r="F15" i="51"/>
  <c r="E15" i="51"/>
  <c r="D15" i="51"/>
  <c r="C15" i="51"/>
  <c r="B15" i="51"/>
  <c r="A15" i="51"/>
  <c r="F14" i="51"/>
  <c r="E14" i="51"/>
  <c r="D14" i="51"/>
  <c r="C14" i="51"/>
  <c r="B14" i="51"/>
  <c r="A14" i="51"/>
  <c r="F13" i="51"/>
  <c r="E13" i="51"/>
  <c r="D13" i="51"/>
  <c r="C13" i="51"/>
  <c r="B13" i="51"/>
  <c r="A13" i="51"/>
  <c r="F12" i="51"/>
  <c r="E12" i="51"/>
  <c r="D12" i="51"/>
  <c r="C12" i="51"/>
  <c r="B12" i="51"/>
  <c r="A12" i="51"/>
  <c r="F11" i="51"/>
  <c r="E11" i="51"/>
  <c r="D11" i="51"/>
  <c r="C11" i="51"/>
  <c r="B11" i="51"/>
  <c r="A11" i="51"/>
  <c r="F10" i="51"/>
  <c r="E10" i="51"/>
  <c r="D10" i="51"/>
  <c r="C10" i="51"/>
  <c r="B10" i="51"/>
  <c r="A10" i="51"/>
  <c r="F9" i="51"/>
  <c r="E9" i="51"/>
  <c r="D9" i="51"/>
  <c r="C9" i="51"/>
  <c r="B9" i="51"/>
  <c r="A9" i="51"/>
  <c r="F8" i="51"/>
  <c r="E8" i="51"/>
  <c r="D8" i="51"/>
  <c r="C8" i="51"/>
  <c r="B8" i="51"/>
  <c r="A8" i="51"/>
  <c r="F7" i="51"/>
  <c r="E7" i="51"/>
  <c r="D7" i="51"/>
  <c r="C7" i="51"/>
  <c r="B7" i="51"/>
  <c r="A7" i="51"/>
  <c r="F6" i="51"/>
  <c r="E6" i="51"/>
  <c r="D6" i="51"/>
  <c r="C6" i="51"/>
  <c r="B6" i="51"/>
  <c r="A6" i="51"/>
  <c r="F5" i="51"/>
  <c r="E5" i="51"/>
  <c r="D5" i="51"/>
  <c r="C5" i="51"/>
  <c r="B5" i="51"/>
  <c r="A5" i="51"/>
  <c r="F4" i="51"/>
  <c r="E4" i="51"/>
  <c r="D4" i="51"/>
  <c r="C4" i="51"/>
  <c r="B4" i="51"/>
  <c r="A4" i="51"/>
  <c r="F3" i="51"/>
  <c r="E3" i="51"/>
  <c r="D3" i="51"/>
  <c r="C3" i="51"/>
  <c r="B3" i="51"/>
  <c r="O157" i="24"/>
  <c r="N157" i="24"/>
  <c r="O156" i="24"/>
  <c r="N156" i="24"/>
  <c r="O155" i="24"/>
  <c r="I157" i="24"/>
  <c r="H157" i="24"/>
  <c r="I156" i="24"/>
  <c r="H156" i="24"/>
  <c r="I155" i="24"/>
  <c r="O148" i="24"/>
  <c r="N148" i="24"/>
  <c r="O147" i="24"/>
  <c r="N147" i="24"/>
  <c r="O146" i="24"/>
  <c r="I148" i="24"/>
  <c r="H148" i="24"/>
  <c r="I147" i="24"/>
  <c r="H147" i="24"/>
  <c r="I146" i="24"/>
  <c r="O139" i="24"/>
  <c r="N139" i="24"/>
  <c r="O138" i="24"/>
  <c r="N138" i="24"/>
  <c r="O137" i="24"/>
  <c r="I139" i="24"/>
  <c r="H139" i="24"/>
  <c r="I138" i="24"/>
  <c r="H138" i="24"/>
  <c r="I137" i="24"/>
  <c r="O130" i="24"/>
  <c r="N130" i="24"/>
  <c r="O129" i="24"/>
  <c r="N129" i="24"/>
  <c r="O128" i="24"/>
  <c r="I130" i="24"/>
  <c r="H130" i="24"/>
  <c r="I129" i="24"/>
  <c r="H129" i="24"/>
  <c r="I128" i="24"/>
  <c r="O121" i="24"/>
  <c r="N121" i="24"/>
  <c r="O120" i="24"/>
  <c r="N120" i="24"/>
  <c r="O119" i="24"/>
  <c r="I121" i="24"/>
  <c r="H121" i="24"/>
  <c r="I120" i="24"/>
  <c r="H120" i="24"/>
  <c r="I119" i="24"/>
  <c r="O112" i="24"/>
  <c r="N112" i="24"/>
  <c r="O111" i="24"/>
  <c r="N111" i="24"/>
  <c r="O110" i="24"/>
  <c r="I112" i="24"/>
  <c r="H112" i="24"/>
  <c r="I111" i="24"/>
  <c r="H111" i="24"/>
  <c r="I110" i="24"/>
  <c r="O103" i="24"/>
  <c r="N103" i="24"/>
  <c r="O102" i="24"/>
  <c r="N102" i="24"/>
  <c r="O101" i="24"/>
  <c r="I103" i="24"/>
  <c r="H103" i="24"/>
  <c r="I102" i="24"/>
  <c r="H102" i="24"/>
  <c r="I101" i="24"/>
  <c r="O94" i="24"/>
  <c r="N94" i="24"/>
  <c r="O93" i="24"/>
  <c r="N93" i="24"/>
  <c r="O92" i="24"/>
  <c r="N92" i="24"/>
  <c r="O91" i="24"/>
  <c r="N91" i="24"/>
  <c r="O90" i="24"/>
  <c r="N90" i="24"/>
  <c r="O89" i="24"/>
  <c r="I94" i="24"/>
  <c r="H94" i="24"/>
  <c r="I93" i="24"/>
  <c r="H93" i="24"/>
  <c r="I92" i="24"/>
  <c r="H92" i="24"/>
  <c r="I91" i="24"/>
  <c r="H91" i="24"/>
  <c r="I90" i="24"/>
  <c r="H90" i="24"/>
  <c r="I89" i="24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<sst xmlns="http://schemas.openxmlformats.org/spreadsheetml/2006/main" count="25507" uniqueCount="621">
  <si>
    <t>Verein</t>
  </si>
  <si>
    <t>Name</t>
  </si>
  <si>
    <t>Vorname</t>
  </si>
  <si>
    <t>Klasse</t>
  </si>
  <si>
    <t>Disziplin</t>
  </si>
  <si>
    <t>Ringe</t>
  </si>
  <si>
    <t>Almenrausch Grünthal</t>
  </si>
  <si>
    <t>Damen V</t>
  </si>
  <si>
    <t>LG Auflage</t>
  </si>
  <si>
    <t>Herren V</t>
  </si>
  <si>
    <t>Damen I</t>
  </si>
  <si>
    <t>LG</t>
  </si>
  <si>
    <t>Herren I</t>
  </si>
  <si>
    <t>Grüne Au Thanhausen</t>
  </si>
  <si>
    <t>LP</t>
  </si>
  <si>
    <t>Gambachtal Fußenberg</t>
  </si>
  <si>
    <t>Herren IV</t>
  </si>
  <si>
    <t>Drei Tannen Lehen</t>
  </si>
  <si>
    <t>Freischütz Zeitlarn</t>
  </si>
  <si>
    <t>Herren III</t>
  </si>
  <si>
    <t>Hubertus Wutzlhofen</t>
  </si>
  <si>
    <t>Weihertaler Wenzenbach</t>
  </si>
  <si>
    <t>Jugend</t>
  </si>
  <si>
    <t>Herren II</t>
  </si>
  <si>
    <t>Damen II</t>
  </si>
  <si>
    <t>Schüler</t>
  </si>
  <si>
    <t>Jagabluat Irlbach</t>
  </si>
  <si>
    <t>Damen III</t>
  </si>
  <si>
    <t>Waldeslust Probstberg</t>
  </si>
  <si>
    <t>Wilderer Ödenthal</t>
  </si>
  <si>
    <t>Eichenlaub Kürn</t>
  </si>
  <si>
    <t>Hohenstein Kürn</t>
  </si>
  <si>
    <t>Drei Eichen Bernhardswald</t>
  </si>
  <si>
    <t>Eichenlaub Adlmannstein</t>
  </si>
  <si>
    <t>Gemütliche Schützen Wutzlhofen</t>
  </si>
  <si>
    <t xml:space="preserve"> </t>
  </si>
  <si>
    <t>1. Mannschaft</t>
  </si>
  <si>
    <t>Herren VI</t>
  </si>
  <si>
    <t>Damen IV</t>
  </si>
  <si>
    <t>Damen VI</t>
  </si>
  <si>
    <t>MP</t>
  </si>
  <si>
    <t>Nr</t>
  </si>
  <si>
    <t>Senioren aufgelegt</t>
  </si>
  <si>
    <t>Luftpistole</t>
  </si>
  <si>
    <t>Juniorenklasse</t>
  </si>
  <si>
    <t>Schützenklasse</t>
  </si>
  <si>
    <t>FU</t>
  </si>
  <si>
    <t>LE</t>
  </si>
  <si>
    <t>ZE</t>
  </si>
  <si>
    <t>WW</t>
  </si>
  <si>
    <t>PB</t>
  </si>
  <si>
    <t>EP</t>
  </si>
  <si>
    <t>Altersklasse</t>
  </si>
  <si>
    <t>Junioren</t>
  </si>
  <si>
    <t>1.Mannschaft</t>
  </si>
  <si>
    <t>Gast</t>
  </si>
  <si>
    <t>Heim</t>
  </si>
  <si>
    <t>TH</t>
  </si>
  <si>
    <t>*</t>
  </si>
  <si>
    <t>ÖD</t>
  </si>
  <si>
    <t>HW</t>
  </si>
  <si>
    <t>AD</t>
  </si>
  <si>
    <t>Anzahl</t>
  </si>
  <si>
    <t>Schnitt</t>
  </si>
  <si>
    <t>Summ</t>
  </si>
  <si>
    <t>Versehrtenklasse</t>
  </si>
  <si>
    <t>JUN</t>
  </si>
  <si>
    <t>Sektionsliga  2023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</si>
  <si>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</si>
  <si>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</si>
  <si>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</si>
  <si>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</si>
  <si>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</si>
  <si>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</si>
  <si>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</si>
  <si>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</si>
  <si>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</si>
  <si>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</si>
  <si>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AG</t>
  </si>
  <si>
    <t>JI</t>
  </si>
  <si>
    <t>Abkürzung</t>
  </si>
  <si>
    <t>Punkte</t>
  </si>
  <si>
    <t>Summe</t>
  </si>
  <si>
    <t>Damenklasse</t>
  </si>
  <si>
    <t>Alterklasse</t>
  </si>
  <si>
    <t>Nachwuchsklasse Schüler/Jugend</t>
  </si>
  <si>
    <t>Luftgewehr Auflage</t>
  </si>
  <si>
    <t xml:space="preserve">Sektionsliga "Am Wenzenbach" </t>
  </si>
  <si>
    <t>NWK</t>
  </si>
  <si>
    <t>Datum</t>
  </si>
  <si>
    <t>EP2</t>
  </si>
  <si>
    <t>MP2</t>
  </si>
  <si>
    <t>SK</t>
  </si>
  <si>
    <t>SK2</t>
  </si>
  <si>
    <t>MP3</t>
  </si>
  <si>
    <t>MP4</t>
  </si>
  <si>
    <t>DK</t>
  </si>
  <si>
    <t>DK2</t>
  </si>
  <si>
    <t>MP5</t>
  </si>
  <si>
    <t>MP6</t>
  </si>
  <si>
    <t>MP7</t>
  </si>
  <si>
    <t>MP8</t>
  </si>
  <si>
    <t>NWK2</t>
  </si>
  <si>
    <t>MP9</t>
  </si>
  <si>
    <t>MP10</t>
  </si>
  <si>
    <t>AK</t>
  </si>
  <si>
    <t>AK2</t>
  </si>
  <si>
    <t>MP11</t>
  </si>
  <si>
    <t>MP12</t>
  </si>
  <si>
    <t>LP2</t>
  </si>
  <si>
    <t>MP13</t>
  </si>
  <si>
    <t>MP14</t>
  </si>
  <si>
    <t>LGA</t>
  </si>
  <si>
    <t>LGA2</t>
  </si>
  <si>
    <t>MP15</t>
  </si>
  <si>
    <t>MP16</t>
  </si>
  <si>
    <t>MP17</t>
  </si>
  <si>
    <t>MP18</t>
  </si>
  <si>
    <t>Nachwuchsklasse</t>
  </si>
  <si>
    <t>Gesamt</t>
  </si>
  <si>
    <t>erein</t>
  </si>
  <si>
    <t>Nachname</t>
  </si>
  <si>
    <t>SP = Siegerpunkte</t>
  </si>
  <si>
    <t>MP = Mannschaftspunkte</t>
  </si>
  <si>
    <t>EP = Einzelpunkte</t>
  </si>
  <si>
    <t>Gesamtergebnis</t>
  </si>
  <si>
    <t>Damen</t>
  </si>
  <si>
    <t xml:space="preserve">Mannschaftspunkte (MP) </t>
  </si>
  <si>
    <t>SP</t>
  </si>
  <si>
    <t>SP2</t>
  </si>
  <si>
    <t>JUN2</t>
  </si>
  <si>
    <t>Rnd</t>
  </si>
  <si>
    <t>Schützen-Klasse</t>
  </si>
  <si>
    <t>Damen-Klasse</t>
  </si>
  <si>
    <t>Nachwuchs-Klasse</t>
  </si>
  <si>
    <t>Luftgewehr-Auflage</t>
  </si>
  <si>
    <t>Gesamt-Ergebnis</t>
  </si>
  <si>
    <t>Tabelle</t>
  </si>
  <si>
    <t>Vereine</t>
  </si>
  <si>
    <t>24.03,</t>
  </si>
  <si>
    <t>21.04.</t>
  </si>
  <si>
    <t>28.4.</t>
  </si>
  <si>
    <t>05.05.</t>
  </si>
  <si>
    <t>Heim2</t>
  </si>
  <si>
    <t>Gast2</t>
  </si>
  <si>
    <t>Dummy</t>
  </si>
  <si>
    <t>Auswertung</t>
  </si>
  <si>
    <t>Runde</t>
  </si>
  <si>
    <t>Spalte1</t>
  </si>
  <si>
    <t>Spalte2</t>
  </si>
  <si>
    <t>Spalte3</t>
  </si>
  <si>
    <t>Spalte4</t>
  </si>
  <si>
    <t>Spalte5</t>
  </si>
  <si>
    <t>Spalte6</t>
  </si>
  <si>
    <t>Spalte7</t>
  </si>
  <si>
    <t>Spalte8</t>
  </si>
  <si>
    <t>Spalte9</t>
  </si>
  <si>
    <t>Spalte10</t>
  </si>
  <si>
    <t>Spalte11</t>
  </si>
  <si>
    <t>Spalte12</t>
  </si>
  <si>
    <t>Spalte13</t>
  </si>
  <si>
    <t>Spalte14</t>
  </si>
  <si>
    <t>Spalte15</t>
  </si>
  <si>
    <t>Spalte16</t>
  </si>
  <si>
    <t>Spalte17</t>
  </si>
  <si>
    <t>Spalte18</t>
  </si>
  <si>
    <t>Spalte19</t>
  </si>
  <si>
    <t>Spalte20</t>
  </si>
  <si>
    <t>11</t>
  </si>
  <si>
    <r>
      <t>Schüler/Jugend</t>
    </r>
    <r>
      <rPr>
        <b/>
        <sz val="16"/>
        <rFont val="Arial"/>
        <family val="2"/>
      </rPr>
      <t xml:space="preserve"> </t>
    </r>
  </si>
  <si>
    <t>Schüler und Jugend Nachwuchsklasse</t>
  </si>
  <si>
    <t>1. Mannschft</t>
  </si>
  <si>
    <t>Duc</t>
  </si>
  <si>
    <t>Luu-Vinh</t>
  </si>
  <si>
    <t>Landsmann</t>
  </si>
  <si>
    <t>Marion</t>
  </si>
  <si>
    <t>Klaus</t>
  </si>
  <si>
    <t>Hastermann</t>
  </si>
  <si>
    <t>Stefan</t>
  </si>
  <si>
    <t>Pfeffer</t>
  </si>
  <si>
    <t>Karl</t>
  </si>
  <si>
    <t>Schmalzl</t>
  </si>
  <si>
    <t>Johann</t>
  </si>
  <si>
    <t>Thomas</t>
  </si>
  <si>
    <t>Laura</t>
  </si>
  <si>
    <t>Zweckerl</t>
  </si>
  <si>
    <t>Andreas</t>
  </si>
  <si>
    <t>Kerscher</t>
  </si>
  <si>
    <t>Armin</t>
  </si>
  <si>
    <t>Lingauer</t>
  </si>
  <si>
    <t>Jonas</t>
  </si>
  <si>
    <t>Veronika</t>
  </si>
  <si>
    <t>Klein</t>
  </si>
  <si>
    <t>Philipp</t>
  </si>
  <si>
    <t>Helmut</t>
  </si>
  <si>
    <t>Giehl</t>
  </si>
  <si>
    <t>Julia</t>
  </si>
  <si>
    <t>Mattioni</t>
  </si>
  <si>
    <t>Marie</t>
  </si>
  <si>
    <t>Landstorfer</t>
  </si>
  <si>
    <t>Manuel</t>
  </si>
  <si>
    <t>Schmid</t>
  </si>
  <si>
    <t>Astrid</t>
  </si>
  <si>
    <t>Christian</t>
  </si>
  <si>
    <t>Weigert</t>
  </si>
  <si>
    <t>Lukas</t>
  </si>
  <si>
    <t>Monika</t>
  </si>
  <si>
    <t>Winkeler</t>
  </si>
  <si>
    <t>Nick</t>
  </si>
  <si>
    <t>Radlmeier</t>
  </si>
  <si>
    <t>Junior</t>
  </si>
  <si>
    <t>Alexander</t>
  </si>
  <si>
    <t>Lisa</t>
  </si>
  <si>
    <t>Michael</t>
  </si>
  <si>
    <t>Anna</t>
  </si>
  <si>
    <t>Winter</t>
  </si>
  <si>
    <t>Alois</t>
  </si>
  <si>
    <t>Jobst</t>
  </si>
  <si>
    <t>Max-Georg</t>
  </si>
  <si>
    <t>Fischer</t>
  </si>
  <si>
    <t>Kandlbinder</t>
  </si>
  <si>
    <t>Heitmann</t>
  </si>
  <si>
    <t>Fabian</t>
  </si>
  <si>
    <t>Sedlmeier</t>
  </si>
  <si>
    <t>Gerhard</t>
  </si>
  <si>
    <t>Griemann</t>
  </si>
  <si>
    <t>Harald</t>
  </si>
  <si>
    <t>Franz</t>
  </si>
  <si>
    <t>Kiener</t>
  </si>
  <si>
    <t>Werner</t>
  </si>
  <si>
    <t>Teresa</t>
  </si>
  <si>
    <t>Schmailzl</t>
  </si>
  <si>
    <t>Hubert</t>
  </si>
  <si>
    <t>Maximilian</t>
  </si>
  <si>
    <t>Mueller</t>
  </si>
  <si>
    <t>Robert</t>
  </si>
  <si>
    <t>Brandl</t>
  </si>
  <si>
    <t>Luber</t>
  </si>
  <si>
    <t>Simmel</t>
  </si>
  <si>
    <t>Christine</t>
  </si>
  <si>
    <t>Hoche</t>
  </si>
  <si>
    <t>Gruber</t>
  </si>
  <si>
    <t>Matthias</t>
  </si>
  <si>
    <t>Bauer</t>
  </si>
  <si>
    <t>Claudia</t>
  </si>
  <si>
    <t>Fundeis</t>
  </si>
  <si>
    <t>Schreiner</t>
  </si>
  <si>
    <t>Martin</t>
  </si>
  <si>
    <t>Wohl</t>
  </si>
  <si>
    <t>Tobias</t>
  </si>
  <si>
    <t>Florian</t>
  </si>
  <si>
    <t>Renner</t>
  </si>
  <si>
    <t>Raffael</t>
  </si>
  <si>
    <t>Bloechinger</t>
  </si>
  <si>
    <t>Sybille</t>
  </si>
  <si>
    <t>Neumeyer</t>
  </si>
  <si>
    <t>Bernhard</t>
  </si>
  <si>
    <t>Wellner</t>
  </si>
  <si>
    <t>Georg</t>
  </si>
  <si>
    <t>Schaefler</t>
  </si>
  <si>
    <t>Elli</t>
  </si>
  <si>
    <t>Basl</t>
  </si>
  <si>
    <t>Josef</t>
  </si>
  <si>
    <t>Zollner</t>
  </si>
  <si>
    <t>Axel</t>
  </si>
  <si>
    <t>Lax</t>
  </si>
  <si>
    <t>Sandra</t>
  </si>
  <si>
    <t>Pfluegl</t>
  </si>
  <si>
    <t>Melanie</t>
  </si>
  <si>
    <t>Birner</t>
  </si>
  <si>
    <t>Daniela</t>
  </si>
  <si>
    <t>Marta</t>
  </si>
  <si>
    <t>Trinczek</t>
  </si>
  <si>
    <t>Johannes</t>
  </si>
  <si>
    <t>Goetzfried</t>
  </si>
  <si>
    <t>Geier</t>
  </si>
  <si>
    <t>Bastian</t>
  </si>
  <si>
    <t>Beier</t>
  </si>
  <si>
    <t>Stephanie</t>
  </si>
  <si>
    <t>Albrecht</t>
  </si>
  <si>
    <t>Martina</t>
  </si>
  <si>
    <t>Fuchs</t>
  </si>
  <si>
    <t>Mass</t>
  </si>
  <si>
    <t>Edna</t>
  </si>
  <si>
    <t>Alina</t>
  </si>
  <si>
    <t>Roland</t>
  </si>
  <si>
    <t>Scherzer</t>
  </si>
  <si>
    <t>Dennis</t>
  </si>
  <si>
    <t>Frank</t>
  </si>
  <si>
    <t>Eva</t>
  </si>
  <si>
    <t>Neumann</t>
  </si>
  <si>
    <t>Leopold</t>
  </si>
  <si>
    <t>David</t>
  </si>
  <si>
    <t>Riedl</t>
  </si>
  <si>
    <t>Fiona</t>
  </si>
  <si>
    <t>Wagner</t>
  </si>
  <si>
    <t>Babette</t>
  </si>
  <si>
    <t>Wolfgang</t>
  </si>
  <si>
    <t>Leon</t>
  </si>
  <si>
    <t>Dietz</t>
  </si>
  <si>
    <t>Ernst</t>
  </si>
  <si>
    <t>Inhofer</t>
  </si>
  <si>
    <t>Beck</t>
  </si>
  <si>
    <t>Auburger</t>
  </si>
  <si>
    <t>Dieter</t>
  </si>
  <si>
    <t>Seider</t>
  </si>
  <si>
    <t>Emanuel</t>
  </si>
  <si>
    <t>Heinrich</t>
  </si>
  <si>
    <t>Madleen</t>
  </si>
  <si>
    <t>Dominik</t>
  </si>
  <si>
    <t>Theresa</t>
  </si>
  <si>
    <t>Mario</t>
  </si>
  <si>
    <t>Puchinger</t>
  </si>
  <si>
    <t>Daniel</t>
  </si>
  <si>
    <t>Verena</t>
  </si>
  <si>
    <t>Seidl</t>
  </si>
  <si>
    <t>Charlotte</t>
  </si>
  <si>
    <t>Wild</t>
  </si>
  <si>
    <t>Pielmeier</t>
  </si>
  <si>
    <t>Hannah</t>
  </si>
  <si>
    <t>Woermke</t>
  </si>
  <si>
    <t>Maier</t>
  </si>
  <si>
    <t>Lehner</t>
  </si>
  <si>
    <t>Patrick</t>
  </si>
  <si>
    <t>Schoen</t>
  </si>
  <si>
    <t>Hans</t>
  </si>
  <si>
    <t>Juergen</t>
  </si>
  <si>
    <t>Manfred</t>
  </si>
  <si>
    <t>Andrea</t>
  </si>
  <si>
    <t>Tanja</t>
  </si>
  <si>
    <t>Marco</t>
  </si>
  <si>
    <t>Janosch</t>
  </si>
  <si>
    <t>Grassl</t>
  </si>
  <si>
    <t>Irmgard</t>
  </si>
  <si>
    <t>Kurt</t>
  </si>
  <si>
    <t>Hutter</t>
  </si>
  <si>
    <t>Markus</t>
  </si>
  <si>
    <t>Strobel</t>
  </si>
  <si>
    <t>Sebastian</t>
  </si>
  <si>
    <t>Krisch</t>
  </si>
  <si>
    <t>Hochmuth</t>
  </si>
  <si>
    <t>Max</t>
  </si>
  <si>
    <t>Gnad</t>
  </si>
  <si>
    <t>Michl</t>
  </si>
  <si>
    <t>Koller</t>
  </si>
  <si>
    <t>Robin</t>
  </si>
  <si>
    <t>Julian</t>
  </si>
  <si>
    <t>Langguth</t>
  </si>
  <si>
    <t>Bennet</t>
  </si>
  <si>
    <t>Roetzer</t>
  </si>
  <si>
    <t>Herrmann</t>
  </si>
  <si>
    <t>Peter</t>
  </si>
  <si>
    <t>Bach</t>
  </si>
  <si>
    <t>Stephan</t>
  </si>
  <si>
    <t>Heinz</t>
  </si>
  <si>
    <t>Stiegler</t>
  </si>
  <si>
    <t>Kagerer</t>
  </si>
  <si>
    <t>Tyrice</t>
  </si>
  <si>
    <t>Luft</t>
  </si>
  <si>
    <t>Georgios</t>
  </si>
  <si>
    <t>Fagas</t>
  </si>
  <si>
    <t>Schedl</t>
  </si>
  <si>
    <t>Annika</t>
  </si>
  <si>
    <t>Yannik</t>
  </si>
  <si>
    <t>Minner</t>
  </si>
  <si>
    <t>Valentin</t>
  </si>
  <si>
    <t>Reisinger</t>
  </si>
  <si>
    <t>Jakob</t>
  </si>
  <si>
    <t>Riederer</t>
  </si>
  <si>
    <t>Ballmann</t>
  </si>
  <si>
    <t>Dechant</t>
  </si>
  <si>
    <t>Elias</t>
  </si>
  <si>
    <t>Annalena</t>
  </si>
  <si>
    <t>Ittlinger</t>
  </si>
  <si>
    <t>Celine</t>
  </si>
  <si>
    <t>Bomertl</t>
  </si>
  <si>
    <t>Carola</t>
  </si>
  <si>
    <t>Sonntag</t>
  </si>
  <si>
    <t>Lugauer</t>
  </si>
  <si>
    <t>Schwarzfischer</t>
  </si>
  <si>
    <t>Bianca</t>
  </si>
  <si>
    <t>Schweiger</t>
  </si>
  <si>
    <t>Birgit</t>
  </si>
  <si>
    <t>Sabrina</t>
  </si>
  <si>
    <t>Maria</t>
  </si>
  <si>
    <t>Lorenz</t>
  </si>
  <si>
    <t>Gisela</t>
  </si>
  <si>
    <t>Deml</t>
  </si>
  <si>
    <t>Obermeier</t>
  </si>
  <si>
    <t>Simone</t>
  </si>
  <si>
    <t>Melzl</t>
  </si>
  <si>
    <t>Lambert</t>
  </si>
  <si>
    <t>Muehlbauer</t>
  </si>
  <si>
    <t>Gloeckl</t>
  </si>
  <si>
    <t>Brueckl</t>
  </si>
  <si>
    <t>Guenther</t>
  </si>
  <si>
    <t>erste Mannschaft</t>
  </si>
  <si>
    <t>Summe Ringe</t>
  </si>
  <si>
    <t>Summe MP</t>
  </si>
  <si>
    <t>Summe Runde 2</t>
  </si>
  <si>
    <t>Summe Runde 3</t>
  </si>
  <si>
    <t>Summe Runde 4</t>
  </si>
  <si>
    <t>Summe Runde 5</t>
  </si>
  <si>
    <t>Summe Runde 6</t>
  </si>
  <si>
    <t>Summe Runde 7</t>
  </si>
  <si>
    <t>Summe Runde 8</t>
  </si>
  <si>
    <t>Summe Runde 9</t>
  </si>
  <si>
    <t>Summe Runde 10</t>
  </si>
  <si>
    <t>Nr.</t>
  </si>
  <si>
    <t>Viktor</t>
  </si>
  <si>
    <t>Dittrich</t>
  </si>
  <si>
    <t>Franziska</t>
  </si>
  <si>
    <t>Tiana</t>
  </si>
  <si>
    <t>Bitter</t>
  </si>
  <si>
    <t>Schmidt</t>
  </si>
  <si>
    <t>Isabell</t>
  </si>
  <si>
    <t>Baierl</t>
  </si>
  <si>
    <t>Frohnauer</t>
  </si>
  <si>
    <t>Tim</t>
  </si>
  <si>
    <t>Gresser</t>
  </si>
  <si>
    <t>Siegfried</t>
  </si>
  <si>
    <t>Veg</t>
  </si>
  <si>
    <t>Cornelia</t>
  </si>
  <si>
    <t>Boharec</t>
  </si>
  <si>
    <t>Gerd</t>
  </si>
  <si>
    <t>Kochta</t>
  </si>
  <si>
    <t>Agnes</t>
  </si>
  <si>
    <t>Gerhardt</t>
  </si>
  <si>
    <t>Maurer</t>
  </si>
  <si>
    <t>Karin</t>
  </si>
  <si>
    <t>Stefanie</t>
  </si>
  <si>
    <t>Hueber</t>
  </si>
  <si>
    <t>Falter</t>
  </si>
  <si>
    <t>Sandro</t>
  </si>
  <si>
    <t>Benedikt</t>
  </si>
  <si>
    <t>Someschan</t>
  </si>
  <si>
    <t>Edmund</t>
  </si>
  <si>
    <t>Baur</t>
  </si>
  <si>
    <t>Summe  1</t>
  </si>
  <si>
    <t>Auswertung Luftpistole</t>
  </si>
  <si>
    <t>Auswertung erste Mannschaft</t>
  </si>
  <si>
    <t>Auswertung Schützenklasse</t>
  </si>
  <si>
    <t>Auswertung Damenklasse</t>
  </si>
  <si>
    <t>Auswertung Altersklasse</t>
  </si>
  <si>
    <t>Auswertung Jugend</t>
  </si>
  <si>
    <t>Auswertung Junioren</t>
  </si>
  <si>
    <t>Auswertung LG Auflage</t>
  </si>
  <si>
    <t>Summe Runde 11</t>
  </si>
  <si>
    <t>Sektionsliga "am Wenzenbach"</t>
  </si>
  <si>
    <t>Summe SP</t>
  </si>
  <si>
    <t>Hummel</t>
  </si>
  <si>
    <t>Ioana</t>
  </si>
  <si>
    <t>Auswertung Gesamt</t>
  </si>
  <si>
    <t>Xaver</t>
  </si>
  <si>
    <t xml:space="preserve"> E R G E B N I S</t>
  </si>
  <si>
    <t>1.MannschaftRinge</t>
  </si>
  <si>
    <t>alleSchützen2023(ewigeListe)</t>
  </si>
  <si>
    <t>ewigeListe</t>
  </si>
  <si>
    <t>Runde1</t>
  </si>
  <si>
    <t>Runde2</t>
  </si>
  <si>
    <t>Runde3</t>
  </si>
  <si>
    <t>Runde4</t>
  </si>
  <si>
    <t>Runde5</t>
  </si>
  <si>
    <t>Runde6</t>
  </si>
  <si>
    <t>Runde7</t>
  </si>
  <si>
    <t>Runde8</t>
  </si>
  <si>
    <t>Runde9</t>
  </si>
  <si>
    <t>Runde10</t>
  </si>
  <si>
    <t>LuftgewehrAuflage</t>
  </si>
  <si>
    <t>Runde11</t>
  </si>
  <si>
    <t>AlmenrauschGrünthal</t>
  </si>
  <si>
    <t>Brunner</t>
  </si>
  <si>
    <t>Felix</t>
  </si>
  <si>
    <t>Luca</t>
  </si>
  <si>
    <t>Ederer</t>
  </si>
  <si>
    <t>Sander</t>
  </si>
  <si>
    <t>Ramsbeck</t>
  </si>
  <si>
    <t>Misslbeck</t>
  </si>
  <si>
    <t>SVERWEIS([@Vorname]&amp;[@Nachname]&amp;[@Verein];WAHL({1.2.3};AmWenzenbach[Vorname]&amp;AmWenzenbach[Name]&amp;AmWenzenbach[Verein];AmWenzenbach[Klasse]);2;0)</t>
  </si>
  <si>
    <t>Nico</t>
  </si>
  <si>
    <t>Pia</t>
  </si>
  <si>
    <t>Geisler</t>
  </si>
  <si>
    <t>Kampf</t>
  </si>
  <si>
    <t>Niklas</t>
  </si>
  <si>
    <t>Minkwitz</t>
  </si>
  <si>
    <t>Thom</t>
  </si>
  <si>
    <t>Heigl</t>
  </si>
  <si>
    <t>Kruitbosch</t>
  </si>
  <si>
    <t>Mathias</t>
  </si>
  <si>
    <t>Scherl</t>
  </si>
  <si>
    <t>Hamperl</t>
  </si>
  <si>
    <t>Tauss</t>
  </si>
  <si>
    <t>Helena</t>
  </si>
  <si>
    <t>Herlein</t>
  </si>
  <si>
    <t>Freya</t>
  </si>
  <si>
    <t>Achatz-Greipl</t>
  </si>
  <si>
    <t>Constantin</t>
  </si>
  <si>
    <t>Haupt</t>
  </si>
  <si>
    <t>Manuela</t>
  </si>
  <si>
    <t>Rebekka</t>
  </si>
  <si>
    <t>Greipl</t>
  </si>
  <si>
    <t>Erik</t>
  </si>
  <si>
    <t>Dalek</t>
  </si>
  <si>
    <t>Benita</t>
  </si>
  <si>
    <t>Incorvaja</t>
  </si>
  <si>
    <t>Jonathan</t>
  </si>
  <si>
    <t>Pappler</t>
  </si>
  <si>
    <t>Cyrine</t>
  </si>
  <si>
    <t>Zouaoui</t>
  </si>
  <si>
    <t>Heumann</t>
  </si>
  <si>
    <t>Evelyn</t>
  </si>
  <si>
    <t>Nicole</t>
  </si>
  <si>
    <t>Laumbacher</t>
  </si>
  <si>
    <t>Vroni</t>
  </si>
  <si>
    <t>Eisenreich</t>
  </si>
  <si>
    <t>Boeker</t>
  </si>
  <si>
    <t>Runge</t>
  </si>
  <si>
    <t>Christina</t>
  </si>
  <si>
    <t>Sofie</t>
  </si>
  <si>
    <t>Dietl</t>
  </si>
  <si>
    <t>Miriam</t>
  </si>
  <si>
    <t>Fleischmann</t>
  </si>
  <si>
    <t>Rohrwild</t>
  </si>
  <si>
    <t>Schmatz</t>
  </si>
  <si>
    <t>Mattias</t>
  </si>
  <si>
    <t>Pascal</t>
  </si>
  <si>
    <t>Curiel</t>
  </si>
  <si>
    <t>Bakija</t>
  </si>
  <si>
    <t>Hoeglmeier</t>
  </si>
  <si>
    <t>Walter</t>
  </si>
  <si>
    <t>Pfab</t>
  </si>
  <si>
    <t>Sabit</t>
  </si>
  <si>
    <t>Fritz</t>
  </si>
  <si>
    <t>Stegbauer</t>
  </si>
  <si>
    <t>Ines</t>
  </si>
  <si>
    <t>Herbert</t>
  </si>
  <si>
    <t>Amann</t>
  </si>
  <si>
    <t>Brigitte</t>
  </si>
  <si>
    <t>Petra</t>
  </si>
  <si>
    <t>Stegbauer-Bakija</t>
  </si>
  <si>
    <t>Katharina</t>
  </si>
  <si>
    <t>Kerstin</t>
  </si>
  <si>
    <t>Barbara</t>
  </si>
  <si>
    <t>Stedele</t>
  </si>
  <si>
    <t>Vogl</t>
  </si>
  <si>
    <t>Hannes</t>
  </si>
  <si>
    <t>Langer</t>
  </si>
  <si>
    <t>Ludwig</t>
  </si>
  <si>
    <t>Wegele</t>
  </si>
  <si>
    <t>Lasse</t>
  </si>
  <si>
    <t>Bayer</t>
  </si>
  <si>
    <t>Norbert</t>
  </si>
  <si>
    <t>Erhard</t>
  </si>
  <si>
    <t>Andre</t>
  </si>
  <si>
    <t>Lena</t>
  </si>
  <si>
    <t>Nickl</t>
  </si>
  <si>
    <t>Michaela</t>
  </si>
  <si>
    <t>Lange</t>
  </si>
  <si>
    <t>Weinfurtner</t>
  </si>
  <si>
    <t>Alessia</t>
  </si>
  <si>
    <t>Bergmann</t>
  </si>
  <si>
    <t>Priller</t>
  </si>
  <si>
    <t>Obermann</t>
  </si>
  <si>
    <t>Pindl</t>
  </si>
  <si>
    <t>Roth</t>
  </si>
  <si>
    <t>Kathrin</t>
  </si>
  <si>
    <t>Sabine</t>
  </si>
  <si>
    <t>Holger</t>
  </si>
  <si>
    <t>Daschner</t>
  </si>
  <si>
    <t>Richard</t>
  </si>
  <si>
    <t>Plank</t>
  </si>
  <si>
    <t>Lea</t>
  </si>
  <si>
    <t>Selina</t>
  </si>
  <si>
    <t>Hackl</t>
  </si>
  <si>
    <t>Timo</t>
  </si>
  <si>
    <t>Christoph</t>
  </si>
  <si>
    <t>Philip</t>
  </si>
  <si>
    <t>Guenter</t>
  </si>
  <si>
    <t>Kindl</t>
  </si>
  <si>
    <t>Kiendl</t>
  </si>
  <si>
    <t>Orges</t>
  </si>
  <si>
    <t>Peschel</t>
  </si>
  <si>
    <t>Nesslauer</t>
  </si>
  <si>
    <t>Albert</t>
  </si>
  <si>
    <t>Pape-Lauerer</t>
  </si>
  <si>
    <t>Roswitha</t>
  </si>
  <si>
    <t>Hupfloher</t>
  </si>
  <si>
    <t>Lauerer</t>
  </si>
  <si>
    <t>Springer</t>
  </si>
  <si>
    <t>Wenzel</t>
  </si>
  <si>
    <t>Neuhierl</t>
  </si>
  <si>
    <t>Schwindl</t>
  </si>
  <si>
    <t>Alesander</t>
  </si>
  <si>
    <t>Aylin</t>
  </si>
  <si>
    <t>Luis</t>
  </si>
  <si>
    <t>Gambachtal Fussenberg</t>
  </si>
  <si>
    <t>Luu-vinh</t>
  </si>
  <si>
    <t>Pangerl</t>
  </si>
  <si>
    <t>Elena</t>
  </si>
  <si>
    <t>Leni</t>
  </si>
  <si>
    <t>Pritschet</t>
  </si>
  <si>
    <t>Tutschke</t>
  </si>
  <si>
    <t>Romy</t>
  </si>
  <si>
    <t>Ilirian</t>
  </si>
  <si>
    <t>Zoerner</t>
  </si>
  <si>
    <t>EVA</t>
  </si>
  <si>
    <t>Krug</t>
  </si>
  <si>
    <t xml:space="preserve">LG </t>
  </si>
  <si>
    <t>Lisa-Maria</t>
  </si>
  <si>
    <t>Josephine</t>
  </si>
  <si>
    <t>Rausch-Pfluegl</t>
  </si>
  <si>
    <t>Leo</t>
  </si>
  <si>
    <t>E R G E B N I S
Tabellen</t>
  </si>
  <si>
    <t>Daria</t>
  </si>
  <si>
    <t>Deusch</t>
  </si>
  <si>
    <t>Rauscher-Pfluegl</t>
  </si>
  <si>
    <t>Schneider</t>
  </si>
  <si>
    <t>17.05.</t>
  </si>
  <si>
    <t>07.06.</t>
  </si>
  <si>
    <t>Runde 11</t>
  </si>
  <si>
    <t>Sinan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</si>
</sst>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d/mm"/>
    <numFmt numFmtId="166" formatCode="#,##0.0"/>
  </numFmts>
  <fonts count="7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color indexed="10"/>
      <name val="Arial"/>
      <family val="2"/>
    </font>
    <font>
      <sz val="11"/>
      <color indexed="8"/>
      <name val="Arial"/>
      <family val="2"/>
    </font>
    <font>
      <b/>
      <sz val="11"/>
      <color indexed="10"/>
      <name val="Arial"/>
      <family val="2"/>
    </font>
    <font>
      <sz val="12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u/>
      <sz val="12"/>
      <color indexed="8"/>
      <name val="Arial"/>
      <family val="2"/>
    </font>
    <font>
      <sz val="8"/>
      <color indexed="8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24"/>
      <color theme="1"/>
      <name val="Arial"/>
      <family val="2"/>
    </font>
    <font>
      <b/>
      <sz val="11"/>
      <color rgb="FFFF0000"/>
      <name val="Arial"/>
      <family val="2"/>
    </font>
    <font>
      <sz val="26"/>
      <color indexed="8"/>
      <name val="Arial"/>
      <family val="2"/>
    </font>
    <font>
      <sz val="11"/>
      <color rgb="FFFF0000"/>
      <name val="Arial"/>
      <family val="2"/>
    </font>
    <font>
      <sz val="12"/>
      <name val="Arial"/>
      <family val="2"/>
    </font>
    <font>
      <sz val="7"/>
      <name val="Arial"/>
      <family val="2"/>
    </font>
    <font>
      <b/>
      <sz val="18"/>
      <name val="Arial"/>
      <family val="2"/>
    </font>
    <font>
      <sz val="7"/>
      <color theme="1"/>
      <name val="Arial"/>
      <family val="2"/>
    </font>
    <font>
      <b/>
      <u/>
      <sz val="10"/>
      <color theme="1"/>
      <name val="Arial"/>
      <family val="2"/>
    </font>
    <font>
      <sz val="70"/>
      <name val="Arial"/>
      <family val="2"/>
    </font>
    <font>
      <i/>
      <sz val="12"/>
      <name val="Arial"/>
      <family val="2"/>
    </font>
    <font>
      <b/>
      <u/>
      <sz val="36"/>
      <name val="Arial"/>
      <family val="2"/>
    </font>
    <font>
      <b/>
      <sz val="16"/>
      <name val="Arial"/>
      <family val="2"/>
    </font>
    <font>
      <sz val="10"/>
      <color rgb="FF000000"/>
      <name val="Arial"/>
      <family val="2"/>
    </font>
    <font>
      <b/>
      <sz val="12"/>
      <name val="Calibri"/>
      <family val="2"/>
      <scheme val="minor"/>
    </font>
    <font>
      <b/>
      <sz val="14"/>
      <name val="Arial"/>
      <family val="2"/>
    </font>
    <font>
      <sz val="72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name val="Arial"/>
      <family val="2"/>
    </font>
    <font>
      <sz val="14"/>
      <color theme="1"/>
      <name val="Arial"/>
      <family val="2"/>
    </font>
    <font>
      <sz val="10"/>
      <color rgb="FF374151"/>
      <name val="Segoe UI"/>
      <family val="2"/>
    </font>
    <font>
      <sz val="8"/>
      <color rgb="FF111827"/>
      <name val="Ubuntu Mono"/>
      <family val="3"/>
    </font>
    <font>
      <sz val="16"/>
      <name val="Arial"/>
      <family val="2"/>
    </font>
    <font>
      <sz val="26"/>
      <name val="Arial"/>
      <family val="2"/>
    </font>
    <font>
      <b/>
      <u/>
      <sz val="12"/>
      <name val="Arial"/>
      <family val="2"/>
    </font>
    <font>
      <sz val="48"/>
      <name val="Arial"/>
      <family val="2"/>
    </font>
    <font>
      <b/>
      <sz val="9"/>
      <name val="Arial"/>
      <family val="2"/>
    </font>
    <font>
      <sz val="10"/>
      <color theme="1"/>
      <name val="Arial"/>
      <family val="2"/>
    </font>
    <font>
      <sz val="10"/>
      <color theme="1"/>
      <name val="10"/>
    </font>
    <font>
      <b/>
      <sz val="10"/>
      <color indexed="8"/>
      <name val="Arial"/>
      <family val="2"/>
    </font>
    <font>
      <sz val="10"/>
      <name val="Arial"/>
      <family val="2"/>
      <charset val="1"/>
    </font>
    <font>
      <b/>
      <sz val="11"/>
      <color rgb="FF000000"/>
      <name val="Calibri"/>
      <family val="2"/>
      <charset val="1"/>
    </font>
    <font>
      <b/>
      <sz val="18"/>
      <color rgb="FF003366"/>
      <name val="Cambri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0" fontId="15" fillId="0" borderId="0"/>
    <xf numFmtId="0" fontId="16" fillId="0" borderId="0"/>
    <xf numFmtId="0" fontId="18" fillId="0" borderId="0"/>
    <xf numFmtId="0" fontId="68" fillId="0" borderId="0"/>
    <xf numFmtId="0" fontId="69" fillId="0" borderId="34" applyProtection="0"/>
    <xf numFmtId="0" fontId="70" fillId="0" borderId="0" applyBorder="0" applyProtection="0"/>
  </cellStyleXfs>
  <cellXfs count="347">
    <xf numFmtId="0" fontId="0" fillId="0" borderId="0" xfId="0"/>
    <xf numFmtId="0" fontId="15" fillId="0" borderId="0" xfId="1"/>
    <xf numFmtId="0" fontId="16" fillId="0" borderId="0" xfId="2"/>
    <xf numFmtId="0" fontId="18" fillId="0" borderId="0" xfId="3"/>
    <xf numFmtId="0" fontId="20" fillId="0" borderId="0" xfId="3" applyFont="1" applyAlignment="1">
      <alignment horizontal="center"/>
    </xf>
    <xf numFmtId="0" fontId="20" fillId="0" borderId="0" xfId="3" applyFont="1"/>
    <xf numFmtId="0" fontId="20" fillId="0" borderId="2" xfId="3" applyFont="1" applyBorder="1" applyAlignment="1">
      <alignment horizontal="center"/>
    </xf>
    <xf numFmtId="0" fontId="25" fillId="0" borderId="0" xfId="3" applyFont="1"/>
    <xf numFmtId="0" fontId="16" fillId="0" borderId="0" xfId="3" applyFont="1"/>
    <xf numFmtId="0" fontId="25" fillId="0" borderId="0" xfId="3" applyFont="1" applyAlignment="1">
      <alignment horizontal="center"/>
    </xf>
    <xf numFmtId="0" fontId="16" fillId="0" borderId="2" xfId="3" applyFont="1" applyBorder="1" applyAlignment="1">
      <alignment horizontal="center"/>
    </xf>
    <xf numFmtId="0" fontId="16" fillId="0" borderId="0" xfId="3" applyFont="1" applyAlignment="1">
      <alignment horizontal="center"/>
    </xf>
    <xf numFmtId="0" fontId="29" fillId="0" borderId="0" xfId="3" applyFont="1"/>
    <xf numFmtId="164" fontId="20" fillId="0" borderId="0" xfId="3" applyNumberFormat="1" applyFont="1" applyAlignment="1">
      <alignment horizontal="center"/>
    </xf>
    <xf numFmtId="0" fontId="20" fillId="0" borderId="0" xfId="3" applyFont="1" applyAlignment="1">
      <alignment horizontal="left"/>
    </xf>
    <xf numFmtId="0" fontId="18" fillId="0" borderId="0" xfId="3" applyAlignment="1">
      <alignment horizontal="center"/>
    </xf>
    <xf numFmtId="0" fontId="22" fillId="0" borderId="0" xfId="3" applyFont="1" applyAlignment="1">
      <alignment horizontal="left"/>
    </xf>
    <xf numFmtId="0" fontId="28" fillId="0" borderId="0" xfId="3" applyFont="1"/>
    <xf numFmtId="0" fontId="32" fillId="0" borderId="0" xfId="3" applyFont="1"/>
    <xf numFmtId="0" fontId="20" fillId="0" borderId="2" xfId="3" applyFont="1" applyBorder="1"/>
    <xf numFmtId="0" fontId="16" fillId="0" borderId="2" xfId="3" applyFont="1" applyBorder="1" applyAlignment="1">
      <alignment horizontal="center" textRotation="90"/>
    </xf>
    <xf numFmtId="0" fontId="30" fillId="0" borderId="2" xfId="3" applyFont="1" applyBorder="1" applyAlignment="1">
      <alignment horizontal="center" textRotation="90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21" fillId="0" borderId="0" xfId="3" applyFont="1" applyAlignment="1">
      <alignment horizontal="center"/>
    </xf>
    <xf numFmtId="1" fontId="20" fillId="0" borderId="0" xfId="3" applyNumberFormat="1" applyFont="1" applyAlignment="1">
      <alignment horizontal="center"/>
    </xf>
    <xf numFmtId="0" fontId="31" fillId="0" borderId="0" xfId="3" applyFont="1" applyAlignment="1">
      <alignment horizontal="center"/>
    </xf>
    <xf numFmtId="1" fontId="24" fillId="0" borderId="0" xfId="3" applyNumberFormat="1" applyFont="1" applyAlignment="1">
      <alignment horizontal="center"/>
    </xf>
    <xf numFmtId="0" fontId="23" fillId="0" borderId="0" xfId="3" applyFont="1" applyAlignment="1">
      <alignment horizontal="center"/>
    </xf>
    <xf numFmtId="0" fontId="22" fillId="0" borderId="0" xfId="3" applyFont="1"/>
    <xf numFmtId="0" fontId="19" fillId="0" borderId="0" xfId="3" applyFont="1"/>
    <xf numFmtId="1" fontId="19" fillId="0" borderId="0" xfId="3" applyNumberFormat="1" applyFont="1"/>
    <xf numFmtId="0" fontId="24" fillId="0" borderId="0" xfId="3" applyFont="1"/>
    <xf numFmtId="0" fontId="37" fillId="0" borderId="0" xfId="3" applyFont="1" applyAlignment="1">
      <alignment horizontal="center"/>
    </xf>
    <xf numFmtId="1" fontId="24" fillId="0" borderId="13" xfId="3" applyNumberFormat="1" applyFont="1" applyBorder="1" applyAlignment="1">
      <alignment horizontal="center"/>
    </xf>
    <xf numFmtId="1" fontId="20" fillId="0" borderId="13" xfId="3" applyNumberFormat="1" applyFont="1" applyBorder="1" applyAlignment="1">
      <alignment horizontal="center"/>
    </xf>
    <xf numFmtId="1" fontId="25" fillId="0" borderId="0" xfId="3" applyNumberFormat="1" applyFont="1"/>
    <xf numFmtId="0" fontId="33" fillId="0" borderId="0" xfId="3" applyFont="1" applyAlignment="1">
      <alignment vertical="center"/>
    </xf>
    <xf numFmtId="0" fontId="17" fillId="0" borderId="0" xfId="3" applyFont="1" applyAlignment="1">
      <alignment vertical="center"/>
    </xf>
    <xf numFmtId="4" fontId="0" fillId="0" borderId="0" xfId="0" applyNumberFormat="1" applyAlignment="1">
      <alignment horizontal="center"/>
    </xf>
    <xf numFmtId="4" fontId="0" fillId="0" borderId="0" xfId="0" applyNumberFormat="1"/>
    <xf numFmtId="4" fontId="0" fillId="0" borderId="3" xfId="0" applyNumberFormat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4" fontId="0" fillId="0" borderId="9" xfId="0" applyNumberFormat="1" applyBorder="1" applyAlignment="1">
      <alignment horizontal="center"/>
    </xf>
    <xf numFmtId="1" fontId="25" fillId="0" borderId="0" xfId="3" applyNumberFormat="1" applyFont="1" applyAlignment="1">
      <alignment horizontal="center"/>
    </xf>
    <xf numFmtId="1" fontId="16" fillId="0" borderId="0" xfId="3" applyNumberFormat="1" applyFont="1" applyAlignment="1">
      <alignment horizontal="center"/>
    </xf>
    <xf numFmtId="1" fontId="18" fillId="0" borderId="0" xfId="3" applyNumberFormat="1" applyAlignment="1">
      <alignment horizontal="center"/>
    </xf>
    <xf numFmtId="1" fontId="18" fillId="0" borderId="0" xfId="3" applyNumberFormat="1"/>
    <xf numFmtId="166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3" xfId="0" applyNumberFormat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1" fontId="34" fillId="0" borderId="0" xfId="0" applyNumberFormat="1" applyFont="1" applyAlignment="1">
      <alignment horizontal="center"/>
    </xf>
    <xf numFmtId="3" fontId="34" fillId="0" borderId="0" xfId="0" applyNumberFormat="1" applyFont="1" applyAlignment="1">
      <alignment horizontal="center"/>
    </xf>
    <xf numFmtId="3" fontId="36" fillId="0" borderId="0" xfId="0" applyNumberFormat="1" applyFont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0" fontId="27" fillId="0" borderId="0" xfId="3" applyFont="1"/>
    <xf numFmtId="0" fontId="37" fillId="2" borderId="10" xfId="3" applyFont="1" applyFill="1" applyBorder="1" applyAlignment="1">
      <alignment horizontal="center"/>
    </xf>
    <xf numFmtId="0" fontId="21" fillId="2" borderId="10" xfId="3" applyFont="1" applyFill="1" applyBorder="1" applyAlignment="1">
      <alignment horizontal="center"/>
    </xf>
    <xf numFmtId="0" fontId="24" fillId="2" borderId="10" xfId="3" applyFont="1" applyFill="1" applyBorder="1"/>
    <xf numFmtId="0" fontId="21" fillId="0" borderId="0" xfId="3" applyFont="1" applyAlignment="1">
      <alignment horizontal="center" vertical="center" wrapText="1"/>
    </xf>
    <xf numFmtId="1" fontId="20" fillId="0" borderId="0" xfId="3" applyNumberFormat="1" applyFont="1"/>
    <xf numFmtId="1" fontId="23" fillId="0" borderId="0" xfId="3" applyNumberFormat="1" applyFont="1" applyAlignment="1">
      <alignment horizontal="center"/>
    </xf>
    <xf numFmtId="1" fontId="23" fillId="0" borderId="13" xfId="3" applyNumberFormat="1" applyFont="1" applyBorder="1" applyAlignment="1">
      <alignment horizontal="center"/>
    </xf>
    <xf numFmtId="0" fontId="21" fillId="0" borderId="0" xfId="3" applyFont="1"/>
    <xf numFmtId="164" fontId="24" fillId="0" borderId="0" xfId="3" applyNumberFormat="1" applyFont="1" applyAlignment="1">
      <alignment horizontal="center"/>
    </xf>
    <xf numFmtId="164" fontId="25" fillId="0" borderId="0" xfId="3" applyNumberFormat="1" applyFont="1"/>
    <xf numFmtId="164" fontId="20" fillId="0" borderId="0" xfId="3" applyNumberFormat="1" applyFont="1"/>
    <xf numFmtId="164" fontId="24" fillId="0" borderId="13" xfId="3" applyNumberFormat="1" applyFont="1" applyBorder="1" applyAlignment="1">
      <alignment horizontal="center"/>
    </xf>
    <xf numFmtId="1" fontId="25" fillId="0" borderId="0" xfId="0" applyNumberFormat="1" applyFont="1" applyAlignment="1">
      <alignment horizontal="center"/>
    </xf>
    <xf numFmtId="0" fontId="15" fillId="0" borderId="0" xfId="1" applyAlignment="1">
      <alignment horizontal="center"/>
    </xf>
    <xf numFmtId="1" fontId="15" fillId="0" borderId="0" xfId="1" applyNumberFormat="1" applyAlignment="1">
      <alignment horizontal="center"/>
    </xf>
    <xf numFmtId="0" fontId="25" fillId="4" borderId="0" xfId="3" applyFont="1" applyFill="1"/>
    <xf numFmtId="0" fontId="37" fillId="0" borderId="0" xfId="3" applyFont="1"/>
    <xf numFmtId="1" fontId="37" fillId="0" borderId="0" xfId="3" applyNumberFormat="1" applyFont="1"/>
    <xf numFmtId="0" fontId="39" fillId="0" borderId="0" xfId="3" applyFont="1"/>
    <xf numFmtId="0" fontId="25" fillId="0" borderId="0" xfId="0" applyFont="1"/>
    <xf numFmtId="1" fontId="25" fillId="0" borderId="0" xfId="0" applyNumberFormat="1" applyFont="1"/>
    <xf numFmtId="0" fontId="41" fillId="0" borderId="0" xfId="0" applyFont="1"/>
    <xf numFmtId="0" fontId="42" fillId="0" borderId="0" xfId="0" applyFont="1" applyAlignment="1">
      <alignment horizontal="left"/>
    </xf>
    <xf numFmtId="0" fontId="0" fillId="0" borderId="0" xfId="0" applyAlignment="1">
      <alignment horizontal="left"/>
    </xf>
    <xf numFmtId="0" fontId="15" fillId="0" borderId="0" xfId="1" applyAlignment="1">
      <alignment horizontal="left"/>
    </xf>
    <xf numFmtId="0" fontId="16" fillId="0" borderId="0" xfId="2" applyAlignment="1">
      <alignment horizontal="left"/>
    </xf>
    <xf numFmtId="0" fontId="44" fillId="0" borderId="0" xfId="0" applyFont="1" applyAlignment="1">
      <alignment horizontal="left"/>
    </xf>
    <xf numFmtId="0" fontId="44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33" fillId="0" borderId="17" xfId="3" applyFont="1" applyBorder="1" applyAlignment="1">
      <alignment vertical="center"/>
    </xf>
    <xf numFmtId="0" fontId="43" fillId="0" borderId="0" xfId="0" applyFont="1" applyAlignment="1">
      <alignment wrapText="1"/>
    </xf>
    <xf numFmtId="2" fontId="24" fillId="0" borderId="0" xfId="3" applyNumberFormat="1" applyFont="1" applyAlignment="1">
      <alignment horizontal="center"/>
    </xf>
    <xf numFmtId="2" fontId="24" fillId="0" borderId="0" xfId="0" applyNumberFormat="1" applyFont="1" applyAlignment="1">
      <alignment horizontal="center"/>
    </xf>
    <xf numFmtId="1" fontId="20" fillId="0" borderId="13" xfId="0" applyNumberFormat="1" applyFont="1" applyBorder="1" applyAlignment="1">
      <alignment horizontal="center"/>
    </xf>
    <xf numFmtId="2" fontId="20" fillId="0" borderId="0" xfId="3" applyNumberFormat="1" applyFont="1" applyAlignment="1">
      <alignment horizontal="center"/>
    </xf>
    <xf numFmtId="2" fontId="25" fillId="0" borderId="0" xfId="3" applyNumberFormat="1" applyFont="1"/>
    <xf numFmtId="2" fontId="0" fillId="0" borderId="0" xfId="0" applyNumberFormat="1" applyAlignment="1">
      <alignment horizontal="center"/>
    </xf>
    <xf numFmtId="2" fontId="20" fillId="0" borderId="0" xfId="0" applyNumberFormat="1" applyFont="1" applyAlignment="1">
      <alignment horizontal="center"/>
    </xf>
    <xf numFmtId="2" fontId="20" fillId="0" borderId="13" xfId="0" applyNumberFormat="1" applyFont="1" applyBorder="1" applyAlignment="1">
      <alignment horizontal="center"/>
    </xf>
    <xf numFmtId="2" fontId="25" fillId="0" borderId="0" xfId="0" applyNumberFormat="1" applyFont="1"/>
    <xf numFmtId="164" fontId="25" fillId="0" borderId="0" xfId="0" applyNumberFormat="1" applyFont="1" applyAlignment="1">
      <alignment horizontal="center"/>
    </xf>
    <xf numFmtId="0" fontId="25" fillId="0" borderId="0" xfId="0" applyFont="1" applyAlignment="1">
      <alignment horizontal="center"/>
    </xf>
    <xf numFmtId="0" fontId="27" fillId="0" borderId="0" xfId="0" applyFont="1"/>
    <xf numFmtId="0" fontId="27" fillId="0" borderId="0" xfId="0" applyFont="1" applyAlignment="1">
      <alignment horizontal="center"/>
    </xf>
    <xf numFmtId="0" fontId="25" fillId="0" borderId="21" xfId="0" applyFont="1" applyBorder="1" applyAlignment="1">
      <alignment horizontal="center"/>
    </xf>
    <xf numFmtId="0" fontId="27" fillId="0" borderId="12" xfId="0" applyFont="1" applyBorder="1" applyAlignment="1">
      <alignment horizontal="left"/>
    </xf>
    <xf numFmtId="0" fontId="27" fillId="0" borderId="12" xfId="0" applyFont="1" applyBorder="1"/>
    <xf numFmtId="0" fontId="27" fillId="0" borderId="12" xfId="0" applyFont="1" applyBorder="1" applyAlignment="1">
      <alignment horizontal="center"/>
    </xf>
    <xf numFmtId="0" fontId="27" fillId="0" borderId="20" xfId="0" applyFont="1" applyBorder="1" applyAlignment="1">
      <alignment horizontal="center"/>
    </xf>
    <xf numFmtId="1" fontId="25" fillId="0" borderId="0" xfId="0" applyNumberFormat="1" applyFont="1" applyAlignment="1">
      <alignment horizontal="left"/>
    </xf>
    <xf numFmtId="0" fontId="27" fillId="0" borderId="0" xfId="3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0" fillId="0" borderId="1" xfId="0" applyFont="1" applyBorder="1" applyAlignment="1" applyProtection="1">
      <alignment horizontal="center" vertical="center"/>
      <protection locked="0"/>
    </xf>
    <xf numFmtId="0" fontId="40" fillId="0" borderId="1" xfId="3" applyFont="1" applyBorder="1" applyAlignment="1" applyProtection="1">
      <alignment horizontal="center" vertical="center"/>
      <protection locked="0"/>
    </xf>
    <xf numFmtId="165" fontId="40" fillId="4" borderId="1" xfId="3" applyNumberFormat="1" applyFont="1" applyFill="1" applyBorder="1" applyAlignment="1">
      <alignment horizontal="center" vertical="center"/>
    </xf>
    <xf numFmtId="165" fontId="42" fillId="0" borderId="0" xfId="0" applyNumberFormat="1" applyFont="1" applyAlignment="1">
      <alignment horizontal="center" vertical="center"/>
    </xf>
    <xf numFmtId="165" fontId="40" fillId="0" borderId="1" xfId="0" applyNumberFormat="1" applyFont="1" applyBorder="1" applyAlignment="1" applyProtection="1">
      <alignment horizontal="center" vertical="center"/>
      <protection locked="0"/>
    </xf>
    <xf numFmtId="0" fontId="40" fillId="0" borderId="1" xfId="0" applyFont="1" applyBorder="1" applyAlignment="1">
      <alignment horizontal="center" vertical="center"/>
    </xf>
    <xf numFmtId="0" fontId="46" fillId="0" borderId="1" xfId="0" applyFont="1" applyBorder="1" applyAlignment="1">
      <alignment horizontal="center" vertical="center"/>
    </xf>
    <xf numFmtId="0" fontId="40" fillId="0" borderId="11" xfId="0" applyFont="1" applyBorder="1" applyAlignment="1">
      <alignment horizontal="center" vertical="center"/>
    </xf>
    <xf numFmtId="0" fontId="40" fillId="0" borderId="27" xfId="0" applyFont="1" applyBorder="1" applyAlignment="1">
      <alignment horizontal="center" vertical="center"/>
    </xf>
    <xf numFmtId="0" fontId="40" fillId="0" borderId="25" xfId="0" applyFont="1" applyBorder="1" applyAlignment="1">
      <alignment horizontal="center" vertical="center"/>
    </xf>
    <xf numFmtId="0" fontId="40" fillId="0" borderId="26" xfId="0" applyFont="1" applyBorder="1" applyAlignment="1">
      <alignment horizontal="center" vertical="center"/>
    </xf>
    <xf numFmtId="0" fontId="40" fillId="0" borderId="14" xfId="0" applyFont="1" applyBorder="1" applyAlignment="1">
      <alignment horizontal="center" vertical="center"/>
    </xf>
    <xf numFmtId="0" fontId="40" fillId="0" borderId="24" xfId="0" applyFont="1" applyBorder="1" applyAlignment="1">
      <alignment horizontal="center" vertical="center"/>
    </xf>
    <xf numFmtId="0" fontId="46" fillId="0" borderId="1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25" fillId="5" borderId="0" xfId="3" applyFont="1" applyFill="1"/>
    <xf numFmtId="0" fontId="17" fillId="0" borderId="0" xfId="0" applyFont="1"/>
    <xf numFmtId="0" fontId="14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1" fontId="24" fillId="0" borderId="0" xfId="3" applyNumberFormat="1" applyFont="1" applyAlignment="1" applyProtection="1">
      <alignment horizontal="center"/>
      <protection locked="0"/>
    </xf>
    <xf numFmtId="164" fontId="24" fillId="0" borderId="0" xfId="3" applyNumberFormat="1" applyFont="1" applyAlignment="1" applyProtection="1">
      <alignment horizontal="center"/>
      <protection locked="0"/>
    </xf>
    <xf numFmtId="0" fontId="42" fillId="0" borderId="14" xfId="0" applyFont="1" applyBorder="1" applyAlignment="1">
      <alignment horizontal="center" vertical="center"/>
    </xf>
    <xf numFmtId="0" fontId="42" fillId="0" borderId="1" xfId="0" applyFont="1" applyBorder="1" applyAlignment="1">
      <alignment horizontal="center" vertical="center"/>
    </xf>
    <xf numFmtId="0" fontId="42" fillId="0" borderId="24" xfId="0" applyFont="1" applyBorder="1" applyAlignment="1">
      <alignment horizontal="center" vertical="center"/>
    </xf>
    <xf numFmtId="165" fontId="42" fillId="4" borderId="1" xfId="3" applyNumberFormat="1" applyFont="1" applyFill="1" applyBorder="1" applyAlignment="1">
      <alignment horizontal="center" vertical="center"/>
    </xf>
    <xf numFmtId="165" fontId="42" fillId="0" borderId="22" xfId="0" applyNumberFormat="1" applyFont="1" applyBorder="1" applyAlignment="1">
      <alignment horizontal="center" vertical="center"/>
    </xf>
    <xf numFmtId="165" fontId="42" fillId="0" borderId="23" xfId="0" applyNumberFormat="1" applyFont="1" applyBorder="1" applyAlignment="1">
      <alignment horizontal="center" vertical="center"/>
    </xf>
    <xf numFmtId="0" fontId="25" fillId="0" borderId="0" xfId="3" applyFont="1" applyAlignment="1">
      <alignment horizontal="center" vertical="center"/>
    </xf>
    <xf numFmtId="0" fontId="42" fillId="0" borderId="0" xfId="3" applyFont="1" applyAlignment="1">
      <alignment horizontal="center" vertical="center"/>
    </xf>
    <xf numFmtId="0" fontId="25" fillId="0" borderId="0" xfId="3" applyFont="1" applyAlignment="1" applyProtection="1">
      <alignment horizontal="center" vertical="center"/>
      <protection locked="0"/>
    </xf>
    <xf numFmtId="0" fontId="26" fillId="0" borderId="0" xfId="3" applyFont="1" applyAlignment="1">
      <alignment horizontal="center" vertical="center"/>
    </xf>
    <xf numFmtId="0" fontId="15" fillId="0" borderId="3" xfId="1" applyBorder="1" applyAlignment="1">
      <alignment horizontal="center"/>
    </xf>
    <xf numFmtId="0" fontId="12" fillId="0" borderId="0" xfId="1" applyFont="1" applyAlignment="1">
      <alignment horizontal="center"/>
    </xf>
    <xf numFmtId="2" fontId="18" fillId="0" borderId="0" xfId="0" applyNumberFormat="1" applyFont="1"/>
    <xf numFmtId="1" fontId="50" fillId="0" borderId="15" xfId="0" applyNumberFormat="1" applyFont="1" applyBorder="1" applyAlignment="1">
      <alignment horizontal="center"/>
    </xf>
    <xf numFmtId="0" fontId="50" fillId="0" borderId="1" xfId="0" applyFont="1" applyBorder="1" applyAlignment="1">
      <alignment horizontal="left"/>
    </xf>
    <xf numFmtId="164" fontId="50" fillId="0" borderId="1" xfId="0" applyNumberFormat="1" applyFont="1" applyBorder="1" applyAlignment="1">
      <alignment horizontal="center"/>
    </xf>
    <xf numFmtId="1" fontId="50" fillId="0" borderId="1" xfId="0" applyNumberFormat="1" applyFont="1" applyBorder="1" applyAlignment="1">
      <alignment horizontal="center"/>
    </xf>
    <xf numFmtId="1" fontId="50" fillId="0" borderId="11" xfId="0" applyNumberFormat="1" applyFont="1" applyBorder="1" applyAlignment="1">
      <alignment horizontal="center"/>
    </xf>
    <xf numFmtId="0" fontId="50" fillId="0" borderId="15" xfId="0" applyFont="1" applyBorder="1" applyAlignment="1">
      <alignment horizontal="center"/>
    </xf>
    <xf numFmtId="1" fontId="50" fillId="0" borderId="28" xfId="0" applyNumberFormat="1" applyFont="1" applyBorder="1" applyAlignment="1">
      <alignment horizontal="center"/>
    </xf>
    <xf numFmtId="1" fontId="50" fillId="0" borderId="29" xfId="0" applyNumberFormat="1" applyFont="1" applyBorder="1" applyAlignment="1">
      <alignment horizontal="center"/>
    </xf>
    <xf numFmtId="1" fontId="50" fillId="0" borderId="12" xfId="0" applyNumberFormat="1" applyFont="1" applyBorder="1" applyAlignment="1">
      <alignment horizontal="center"/>
    </xf>
    <xf numFmtId="1" fontId="50" fillId="0" borderId="20" xfId="0" applyNumberFormat="1" applyFont="1" applyBorder="1" applyAlignment="1">
      <alignment horizontal="center"/>
    </xf>
    <xf numFmtId="164" fontId="50" fillId="0" borderId="16" xfId="0" applyNumberFormat="1" applyFont="1" applyBorder="1" applyAlignment="1">
      <alignment horizontal="center"/>
    </xf>
    <xf numFmtId="1" fontId="50" fillId="0" borderId="16" xfId="0" applyNumberFormat="1" applyFont="1" applyBorder="1" applyAlignment="1">
      <alignment horizontal="center"/>
    </xf>
    <xf numFmtId="1" fontId="50" fillId="0" borderId="19" xfId="0" applyNumberFormat="1" applyFont="1" applyBorder="1" applyAlignment="1">
      <alignment horizontal="center"/>
    </xf>
    <xf numFmtId="0" fontId="50" fillId="0" borderId="1" xfId="0" applyFont="1" applyBorder="1" applyAlignment="1">
      <alignment horizontal="center"/>
    </xf>
    <xf numFmtId="0" fontId="50" fillId="0" borderId="1" xfId="0" applyFont="1" applyBorder="1"/>
    <xf numFmtId="0" fontId="50" fillId="0" borderId="11" xfId="0" applyFont="1" applyBorder="1" applyAlignment="1">
      <alignment horizontal="center"/>
    </xf>
    <xf numFmtId="1" fontId="50" fillId="0" borderId="1" xfId="0" applyNumberFormat="1" applyFont="1" applyBorder="1" applyAlignment="1">
      <alignment horizontal="left"/>
    </xf>
    <xf numFmtId="0" fontId="50" fillId="0" borderId="19" xfId="0" applyFont="1" applyBorder="1" applyAlignment="1">
      <alignment horizontal="center"/>
    </xf>
    <xf numFmtId="0" fontId="50" fillId="0" borderId="16" xfId="0" applyFont="1" applyBorder="1"/>
    <xf numFmtId="0" fontId="51" fillId="0" borderId="0" xfId="0" applyFont="1" applyAlignment="1">
      <alignment horizontal="left"/>
    </xf>
    <xf numFmtId="0" fontId="0" fillId="0" borderId="30" xfId="0" applyBorder="1"/>
    <xf numFmtId="0" fontId="18" fillId="0" borderId="0" xfId="3" applyAlignment="1">
      <alignment horizontal="left"/>
    </xf>
    <xf numFmtId="164" fontId="18" fillId="0" borderId="0" xfId="3" applyNumberFormat="1" applyAlignment="1">
      <alignment horizontal="left"/>
    </xf>
    <xf numFmtId="0" fontId="25" fillId="0" borderId="0" xfId="3" applyFont="1" applyAlignment="1">
      <alignment horizontal="left"/>
    </xf>
    <xf numFmtId="164" fontId="25" fillId="0" borderId="0" xfId="3" applyNumberFormat="1" applyFont="1" applyAlignment="1">
      <alignment horizontal="left"/>
    </xf>
    <xf numFmtId="164" fontId="28" fillId="0" borderId="0" xfId="3" applyNumberFormat="1" applyFont="1"/>
    <xf numFmtId="1" fontId="25" fillId="0" borderId="0" xfId="3" applyNumberFormat="1" applyFont="1" applyAlignment="1">
      <alignment horizontal="left"/>
    </xf>
    <xf numFmtId="1" fontId="18" fillId="0" borderId="0" xfId="3" applyNumberFormat="1" applyAlignment="1">
      <alignment horizontal="left"/>
    </xf>
    <xf numFmtId="0" fontId="52" fillId="0" borderId="0" xfId="0" applyFont="1" applyAlignment="1">
      <alignment vertical="center"/>
    </xf>
    <xf numFmtId="0" fontId="11" fillId="0" borderId="0" xfId="1" applyFont="1" applyAlignment="1">
      <alignment horizontal="center"/>
    </xf>
    <xf numFmtId="4" fontId="53" fillId="0" borderId="0" xfId="0" applyNumberFormat="1" applyFont="1" applyAlignment="1">
      <alignment horizontal="left"/>
    </xf>
    <xf numFmtId="0" fontId="0" fillId="0" borderId="0" xfId="0" applyAlignment="1">
      <alignment vertical="center"/>
    </xf>
    <xf numFmtId="0" fontId="54" fillId="0" borderId="0" xfId="0" applyFont="1" applyAlignment="1">
      <alignment horizontal="left"/>
    </xf>
    <xf numFmtId="49" fontId="0" fillId="0" borderId="0" xfId="0" applyNumberFormat="1" applyAlignment="1">
      <alignment horizontal="center"/>
    </xf>
    <xf numFmtId="2" fontId="0" fillId="0" borderId="0" xfId="0" applyNumberFormat="1"/>
    <xf numFmtId="0" fontId="0" fillId="5" borderId="0" xfId="0" applyFill="1"/>
    <xf numFmtId="4" fontId="15" fillId="0" borderId="0" xfId="1" applyNumberFormat="1"/>
    <xf numFmtId="1" fontId="11" fillId="0" borderId="0" xfId="1" applyNumberFormat="1" applyFont="1" applyAlignment="1">
      <alignment horizontal="center"/>
    </xf>
    <xf numFmtId="0" fontId="55" fillId="0" borderId="0" xfId="1" applyFont="1" applyAlignment="1">
      <alignment horizontal="center"/>
    </xf>
    <xf numFmtId="0" fontId="56" fillId="0" borderId="0" xfId="0" applyFont="1" applyAlignment="1">
      <alignment horizontal="left" vertical="center"/>
    </xf>
    <xf numFmtId="0" fontId="10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0" fontId="57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8" fillId="0" borderId="0" xfId="1" applyFont="1" applyAlignment="1">
      <alignment horizontal="left"/>
    </xf>
    <xf numFmtId="0" fontId="9" fillId="0" borderId="0" xfId="1" applyFont="1" applyAlignment="1">
      <alignment horizontal="left"/>
    </xf>
    <xf numFmtId="0" fontId="10" fillId="0" borderId="0" xfId="1" applyFont="1" applyAlignment="1">
      <alignment horizontal="left"/>
    </xf>
    <xf numFmtId="0" fontId="7" fillId="0" borderId="0" xfId="1" applyFont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15" fillId="0" borderId="0" xfId="1" applyAlignment="1" applyProtection="1">
      <alignment horizontal="center"/>
      <protection locked="0"/>
    </xf>
    <xf numFmtId="0" fontId="6" fillId="0" borderId="0" xfId="1" applyFont="1" applyAlignment="1" applyProtection="1">
      <alignment horizontal="center"/>
      <protection locked="0"/>
    </xf>
    <xf numFmtId="0" fontId="13" fillId="0" borderId="0" xfId="1" applyFont="1" applyAlignment="1" applyProtection="1">
      <alignment horizontal="center"/>
      <protection locked="0"/>
    </xf>
    <xf numFmtId="0" fontId="14" fillId="0" borderId="0" xfId="1" applyFont="1" applyAlignment="1" applyProtection="1">
      <alignment horizontal="center"/>
      <protection locked="0"/>
    </xf>
    <xf numFmtId="1" fontId="15" fillId="0" borderId="0" xfId="1" applyNumberFormat="1" applyAlignment="1" applyProtection="1">
      <alignment horizontal="center"/>
      <protection locked="0"/>
    </xf>
    <xf numFmtId="0" fontId="5" fillId="0" borderId="0" xfId="1" applyFont="1" applyAlignment="1">
      <alignment horizontal="center"/>
    </xf>
    <xf numFmtId="0" fontId="58" fillId="0" borderId="0" xfId="0" applyFont="1"/>
    <xf numFmtId="0" fontId="59" fillId="0" borderId="0" xfId="0" applyFont="1"/>
    <xf numFmtId="0" fontId="5" fillId="0" borderId="0" xfId="1" applyFont="1"/>
    <xf numFmtId="0" fontId="52" fillId="0" borderId="0" xfId="0" applyFont="1" applyAlignment="1">
      <alignment horizontal="center" vertical="center"/>
    </xf>
    <xf numFmtId="0" fontId="3" fillId="0" borderId="0" xfId="1" applyFont="1" applyAlignment="1">
      <alignment horizontal="center"/>
    </xf>
    <xf numFmtId="0" fontId="3" fillId="0" borderId="0" xfId="1" applyFont="1" applyAlignment="1" applyProtection="1">
      <alignment horizontal="center"/>
      <protection locked="0"/>
    </xf>
    <xf numFmtId="0" fontId="3" fillId="0" borderId="0" xfId="1" applyFont="1" applyAlignment="1">
      <alignment horizontal="left"/>
    </xf>
    <xf numFmtId="164" fontId="0" fillId="0" borderId="0" xfId="0" applyNumberFormat="1"/>
    <xf numFmtId="1" fontId="0" fillId="0" borderId="0" xfId="0" applyNumberFormat="1"/>
    <xf numFmtId="0" fontId="2" fillId="0" borderId="0" xfId="1" applyFont="1" applyAlignment="1" applyProtection="1">
      <alignment horizontal="center"/>
      <protection locked="0"/>
    </xf>
    <xf numFmtId="0" fontId="2" fillId="0" borderId="0" xfId="1" applyFont="1" applyAlignment="1">
      <alignment horizontal="center"/>
    </xf>
    <xf numFmtId="0" fontId="41" fillId="0" borderId="15" xfId="0" applyFont="1" applyBorder="1" applyAlignment="1">
      <alignment horizontal="center" vertical="center"/>
    </xf>
    <xf numFmtId="0" fontId="1" fillId="0" borderId="0" xfId="1" applyFont="1" applyAlignment="1">
      <alignment horizontal="center"/>
    </xf>
    <xf numFmtId="0" fontId="0" fillId="0" borderId="33" xfId="0" applyBorder="1"/>
    <xf numFmtId="0" fontId="50" fillId="0" borderId="16" xfId="0" applyFont="1" applyBorder="1" applyAlignment="1">
      <alignment horizontal="left"/>
    </xf>
    <xf numFmtId="0" fontId="61" fillId="0" borderId="0" xfId="3" applyFont="1" applyAlignment="1">
      <alignment horizontal="center" vertical="center"/>
    </xf>
    <xf numFmtId="0" fontId="29" fillId="0" borderId="0" xfId="3" applyFont="1" applyAlignment="1">
      <alignment horizontal="center"/>
    </xf>
    <xf numFmtId="0" fontId="18" fillId="0" borderId="0" xfId="3" applyAlignment="1" applyProtection="1">
      <alignment horizontal="center"/>
      <protection locked="0" hidden="1"/>
    </xf>
    <xf numFmtId="0" fontId="62" fillId="0" borderId="0" xfId="3" applyFont="1" applyAlignment="1" applyProtection="1">
      <alignment horizontal="center"/>
      <protection locked="0" hidden="1"/>
    </xf>
    <xf numFmtId="0" fontId="29" fillId="0" borderId="0" xfId="3" applyFont="1" applyAlignment="1" applyProtection="1">
      <alignment horizontal="center"/>
      <protection locked="0" hidden="1"/>
    </xf>
    <xf numFmtId="164" fontId="29" fillId="0" borderId="0" xfId="3" applyNumberFormat="1" applyFont="1" applyAlignment="1" applyProtection="1">
      <alignment horizontal="center"/>
      <protection locked="0" hidden="1"/>
    </xf>
    <xf numFmtId="0" fontId="28" fillId="0" borderId="0" xfId="3" applyFont="1" applyAlignment="1" applyProtection="1">
      <alignment horizontal="center"/>
      <protection locked="0" hidden="1"/>
    </xf>
    <xf numFmtId="0" fontId="29" fillId="0" borderId="2" xfId="3" applyFont="1" applyBorder="1" applyAlignment="1">
      <alignment horizontal="center" vertical="center"/>
    </xf>
    <xf numFmtId="0" fontId="29" fillId="0" borderId="1" xfId="3" applyFont="1" applyBorder="1" applyAlignment="1">
      <alignment horizontal="center" vertical="center"/>
    </xf>
    <xf numFmtId="0" fontId="18" fillId="0" borderId="1" xfId="3" applyBorder="1" applyAlignment="1">
      <alignment horizontal="center" vertical="center"/>
    </xf>
    <xf numFmtId="0" fontId="24" fillId="0" borderId="2" xfId="3" applyFont="1" applyBorder="1" applyAlignment="1">
      <alignment horizontal="center" vertical="center"/>
    </xf>
    <xf numFmtId="0" fontId="29" fillId="0" borderId="18" xfId="3" applyFont="1" applyBorder="1" applyAlignment="1">
      <alignment horizontal="center" vertical="center"/>
    </xf>
    <xf numFmtId="0" fontId="18" fillId="0" borderId="0" xfId="3" applyAlignment="1">
      <alignment horizontal="center" vertical="center"/>
    </xf>
    <xf numFmtId="0" fontId="18" fillId="0" borderId="0" xfId="0" applyFont="1" applyAlignment="1">
      <alignment horizontal="center"/>
    </xf>
    <xf numFmtId="0" fontId="61" fillId="0" borderId="0" xfId="3" applyFont="1" applyAlignment="1">
      <alignment vertical="center"/>
    </xf>
    <xf numFmtId="0" fontId="62" fillId="0" borderId="0" xfId="3" applyFont="1" applyProtection="1">
      <protection locked="0" hidden="1"/>
    </xf>
    <xf numFmtId="0" fontId="29" fillId="0" borderId="2" xfId="3" applyFont="1" applyBorder="1" applyAlignment="1">
      <alignment vertical="center"/>
    </xf>
    <xf numFmtId="0" fontId="18" fillId="0" borderId="0" xfId="3" applyAlignment="1">
      <alignment vertical="center"/>
    </xf>
    <xf numFmtId="164" fontId="18" fillId="0" borderId="0" xfId="3" applyNumberFormat="1"/>
    <xf numFmtId="0" fontId="64" fillId="0" borderId="1" xfId="3" applyFont="1" applyBorder="1" applyAlignment="1">
      <alignment horizontal="center" vertical="center"/>
    </xf>
    <xf numFmtId="0" fontId="18" fillId="0" borderId="12" xfId="3" applyBorder="1" applyAlignment="1">
      <alignment horizontal="center" vertical="center"/>
    </xf>
    <xf numFmtId="164" fontId="18" fillId="0" borderId="1" xfId="3" applyNumberFormat="1" applyBorder="1" applyAlignment="1">
      <alignment horizontal="center" vertical="center"/>
    </xf>
    <xf numFmtId="164" fontId="64" fillId="0" borderId="1" xfId="3" applyNumberFormat="1" applyFont="1" applyBorder="1" applyAlignment="1">
      <alignment horizontal="center" vertical="center"/>
    </xf>
    <xf numFmtId="164" fontId="18" fillId="0" borderId="12" xfId="3" applyNumberFormat="1" applyBorder="1" applyAlignment="1">
      <alignment horizontal="center" vertical="center"/>
    </xf>
    <xf numFmtId="164" fontId="18" fillId="0" borderId="0" xfId="3" applyNumberFormat="1" applyAlignment="1">
      <alignment horizontal="center"/>
    </xf>
    <xf numFmtId="0" fontId="18" fillId="0" borderId="1" xfId="3" applyBorder="1" applyAlignment="1" applyProtection="1">
      <alignment horizontal="center" vertical="center"/>
      <protection locked="0" hidden="1"/>
    </xf>
    <xf numFmtId="0" fontId="64" fillId="0" borderId="1" xfId="3" applyFont="1" applyBorder="1" applyAlignment="1" applyProtection="1">
      <alignment horizontal="center" vertical="center"/>
      <protection locked="0" hidden="1"/>
    </xf>
    <xf numFmtId="0" fontId="18" fillId="0" borderId="1" xfId="3" applyBorder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horizontal="center"/>
      <protection locked="0" hidden="1"/>
    </xf>
    <xf numFmtId="1" fontId="18" fillId="0" borderId="0" xfId="0" applyNumberFormat="1" applyFont="1" applyAlignment="1" applyProtection="1">
      <alignment horizontal="center"/>
      <protection locked="0" hidden="1"/>
    </xf>
    <xf numFmtId="1" fontId="18" fillId="0" borderId="0" xfId="3" applyNumberFormat="1" applyAlignment="1" applyProtection="1">
      <alignment horizontal="center"/>
      <protection locked="0" hidden="1"/>
    </xf>
    <xf numFmtId="1" fontId="29" fillId="0" borderId="0" xfId="3" applyNumberFormat="1" applyFont="1" applyAlignment="1" applyProtection="1">
      <alignment horizontal="center"/>
      <protection locked="0" hidden="1"/>
    </xf>
    <xf numFmtId="0" fontId="18" fillId="0" borderId="0" xfId="3" applyAlignment="1" applyProtection="1">
      <alignment horizontal="center"/>
      <protection locked="0"/>
    </xf>
    <xf numFmtId="0" fontId="49" fillId="0" borderId="0" xfId="1" applyFont="1" applyAlignment="1" applyProtection="1">
      <alignment horizontal="center"/>
      <protection locked="0"/>
    </xf>
    <xf numFmtId="0" fontId="1" fillId="0" borderId="0" xfId="1" applyFont="1" applyAlignment="1" applyProtection="1">
      <alignment horizontal="center"/>
      <protection locked="0"/>
    </xf>
    <xf numFmtId="0" fontId="12" fillId="0" borderId="0" xfId="1" applyFont="1" applyAlignment="1" applyProtection="1">
      <alignment horizontal="center"/>
      <protection locked="0"/>
    </xf>
    <xf numFmtId="0" fontId="4" fillId="0" borderId="10" xfId="1" applyFont="1" applyBorder="1" applyAlignment="1" applyProtection="1">
      <alignment horizontal="center"/>
      <protection locked="0"/>
    </xf>
    <xf numFmtId="0" fontId="4" fillId="0" borderId="32" xfId="1" applyFont="1" applyBorder="1" applyAlignment="1" applyProtection="1">
      <alignment horizontal="center"/>
      <protection locked="0"/>
    </xf>
    <xf numFmtId="0" fontId="49" fillId="0" borderId="0" xfId="1" applyFont="1" applyAlignment="1" applyProtection="1">
      <alignment horizontal="left" vertical="center"/>
      <protection locked="0"/>
    </xf>
    <xf numFmtId="0" fontId="65" fillId="0" borderId="0" xfId="0" applyFont="1" applyAlignment="1">
      <alignment horizontal="left" vertical="center"/>
    </xf>
    <xf numFmtId="0" fontId="65" fillId="0" borderId="0" xfId="1" applyFont="1" applyAlignment="1" applyProtection="1">
      <alignment horizontal="left" vertical="center"/>
      <protection locked="0"/>
    </xf>
    <xf numFmtId="0" fontId="65" fillId="0" borderId="0" xfId="1" applyFont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27" fillId="0" borderId="0" xfId="3" applyFont="1" applyAlignment="1" applyProtection="1">
      <alignment horizontal="center" vertical="center"/>
      <protection locked="0" hidden="1"/>
    </xf>
    <xf numFmtId="164" fontId="27" fillId="0" borderId="0" xfId="0" applyNumberFormat="1" applyFont="1" applyAlignment="1">
      <alignment horizontal="center" vertical="center"/>
    </xf>
    <xf numFmtId="1" fontId="27" fillId="0" borderId="0" xfId="3" applyNumberFormat="1" applyFont="1" applyAlignment="1">
      <alignment horizontal="center" vertical="center"/>
    </xf>
    <xf numFmtId="1" fontId="27" fillId="0" borderId="0" xfId="0" applyNumberFormat="1" applyFont="1" applyAlignment="1">
      <alignment horizontal="center" vertical="center"/>
    </xf>
    <xf numFmtId="1" fontId="27" fillId="0" borderId="0" xfId="3" applyNumberFormat="1" applyFont="1" applyAlignment="1" applyProtection="1">
      <alignment horizontal="center" vertical="center"/>
      <protection locked="0" hidden="1"/>
    </xf>
    <xf numFmtId="1" fontId="27" fillId="0" borderId="0" xfId="3" applyNumberFormat="1" applyFont="1" applyAlignment="1">
      <alignment horizontal="left" vertical="center"/>
    </xf>
    <xf numFmtId="1" fontId="27" fillId="0" borderId="0" xfId="3" applyNumberFormat="1" applyFont="1" applyAlignment="1" applyProtection="1">
      <alignment horizontal="left" vertical="center"/>
      <protection locked="0" hidden="1"/>
    </xf>
    <xf numFmtId="1" fontId="27" fillId="0" borderId="0" xfId="0" applyNumberFormat="1" applyFont="1" applyAlignment="1">
      <alignment horizontal="left" vertical="center"/>
    </xf>
    <xf numFmtId="164" fontId="27" fillId="0" borderId="0" xfId="0" applyNumberFormat="1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7" fillId="0" borderId="0" xfId="3" applyFont="1" applyAlignment="1" applyProtection="1">
      <alignment horizontal="left" vertical="center"/>
      <protection locked="0" hidden="1"/>
    </xf>
    <xf numFmtId="164" fontId="27" fillId="0" borderId="0" xfId="3" applyNumberFormat="1" applyFont="1" applyAlignment="1">
      <alignment horizontal="left" vertical="center"/>
    </xf>
    <xf numFmtId="1" fontId="67" fillId="0" borderId="0" xfId="3" applyNumberFormat="1" applyFont="1" applyAlignment="1">
      <alignment horizontal="center" vertical="center"/>
    </xf>
    <xf numFmtId="0" fontId="67" fillId="0" borderId="0" xfId="3" applyFont="1" applyAlignment="1" applyProtection="1">
      <alignment horizontal="center" vertical="center"/>
      <protection locked="0" hidden="1"/>
    </xf>
    <xf numFmtId="0" fontId="67" fillId="0" borderId="0" xfId="3" applyFont="1" applyAlignment="1">
      <alignment horizontal="center" vertical="center"/>
    </xf>
    <xf numFmtId="164" fontId="27" fillId="0" borderId="0" xfId="3" applyNumberFormat="1" applyFont="1" applyAlignment="1">
      <alignment horizontal="center" vertical="center"/>
    </xf>
    <xf numFmtId="164" fontId="27" fillId="0" borderId="0" xfId="3" applyNumberFormat="1" applyFont="1" applyAlignment="1" applyProtection="1">
      <alignment horizontal="center" vertical="center"/>
      <protection locked="0" hidden="1"/>
    </xf>
    <xf numFmtId="0" fontId="66" fillId="0" borderId="0" xfId="0" applyFont="1" applyAlignment="1">
      <alignment horizontal="center"/>
    </xf>
    <xf numFmtId="0" fontId="50" fillId="0" borderId="28" xfId="0" applyFont="1" applyBorder="1" applyAlignment="1">
      <alignment horizontal="left"/>
    </xf>
    <xf numFmtId="0" fontId="50" fillId="0" borderId="12" xfId="0" applyFont="1" applyBorder="1" applyAlignment="1">
      <alignment horizontal="left"/>
    </xf>
    <xf numFmtId="0" fontId="29" fillId="0" borderId="0" xfId="3" applyFont="1" applyAlignment="1">
      <alignment horizontal="center" vertical="center"/>
    </xf>
    <xf numFmtId="0" fontId="64" fillId="0" borderId="0" xfId="3" applyFont="1" applyAlignment="1">
      <alignment horizontal="center" vertical="center"/>
    </xf>
    <xf numFmtId="1" fontId="50" fillId="0" borderId="16" xfId="0" applyNumberFormat="1" applyFont="1" applyBorder="1" applyAlignment="1">
      <alignment horizontal="left"/>
    </xf>
    <xf numFmtId="0" fontId="60" fillId="0" borderId="0" xfId="3" applyFont="1" applyAlignment="1">
      <alignment horizontal="center" vertical="center"/>
    </xf>
    <xf numFmtId="0" fontId="50" fillId="0" borderId="16" xfId="0" applyFont="1" applyBorder="1" applyAlignment="1">
      <alignment horizontal="center"/>
    </xf>
    <xf numFmtId="165" fontId="42" fillId="0" borderId="36" xfId="0" applyNumberFormat="1" applyFont="1" applyBorder="1" applyAlignment="1">
      <alignment horizontal="center" vertical="center"/>
    </xf>
    <xf numFmtId="165" fontId="42" fillId="0" borderId="37" xfId="0" applyNumberFormat="1" applyFont="1" applyBorder="1" applyAlignment="1">
      <alignment horizontal="center" vertical="center"/>
    </xf>
    <xf numFmtId="164" fontId="67" fillId="0" borderId="0" xfId="3" applyNumberFormat="1" applyFont="1" applyAlignment="1">
      <alignment horizontal="center" vertical="center"/>
    </xf>
    <xf numFmtId="165" fontId="18" fillId="0" borderId="1" xfId="3" applyNumberFormat="1" applyBorder="1" applyAlignment="1" applyProtection="1">
      <alignment horizontal="center" vertical="center"/>
      <protection locked="0"/>
    </xf>
    <xf numFmtId="165" fontId="42" fillId="0" borderId="35" xfId="0" applyNumberFormat="1" applyFont="1" applyBorder="1" applyAlignment="1">
      <alignment horizontal="left" vertical="center"/>
    </xf>
    <xf numFmtId="165" fontId="42" fillId="0" borderId="38" xfId="0" applyNumberFormat="1" applyFont="1" applyBorder="1" applyAlignment="1">
      <alignment horizontal="left" vertical="center"/>
    </xf>
    <xf numFmtId="165" fontId="42" fillId="0" borderId="39" xfId="0" applyNumberFormat="1" applyFont="1" applyBorder="1" applyAlignment="1">
      <alignment horizontal="left" vertical="center"/>
    </xf>
    <xf numFmtId="165" fontId="42" fillId="0" borderId="40" xfId="0" applyNumberFormat="1" applyFont="1" applyBorder="1" applyAlignment="1">
      <alignment horizontal="left" vertical="center"/>
    </xf>
    <xf numFmtId="165" fontId="42" fillId="0" borderId="36" xfId="0" applyNumberFormat="1" applyFont="1" applyBorder="1" applyAlignment="1">
      <alignment horizontal="left" vertical="center"/>
    </xf>
    <xf numFmtId="165" fontId="42" fillId="0" borderId="37" xfId="0" applyNumberFormat="1" applyFont="1" applyBorder="1" applyAlignment="1">
      <alignment horizontal="left" vertical="center"/>
    </xf>
    <xf numFmtId="0" fontId="0" fillId="0" borderId="41" xfId="0" applyBorder="1" applyAlignment="1" applyProtection="1">
      <alignment horizontal="center"/>
      <protection locked="0"/>
    </xf>
    <xf numFmtId="1" fontId="27" fillId="0" borderId="41" xfId="3" applyNumberFormat="1" applyFont="1" applyBorder="1" applyAlignment="1" applyProtection="1">
      <alignment horizontal="center" vertical="center"/>
      <protection locked="0" hidden="1"/>
    </xf>
    <xf numFmtId="0" fontId="27" fillId="0" borderId="41" xfId="3" applyFont="1" applyBorder="1" applyAlignment="1" applyProtection="1">
      <alignment horizontal="center" vertical="center"/>
      <protection locked="0" hidden="1"/>
    </xf>
    <xf numFmtId="164" fontId="27" fillId="0" borderId="41" xfId="3" applyNumberFormat="1" applyFont="1" applyBorder="1" applyAlignment="1" applyProtection="1">
      <alignment horizontal="center" vertical="center"/>
      <protection locked="0" hidden="1"/>
    </xf>
    <xf numFmtId="0" fontId="27" fillId="0" borderId="41" xfId="0" applyFont="1" applyBorder="1" applyAlignment="1">
      <alignment horizontal="center" vertical="center"/>
    </xf>
    <xf numFmtId="164" fontId="18" fillId="0" borderId="0" xfId="3" applyNumberFormat="1" applyAlignment="1">
      <alignment horizontal="center" vertical="center"/>
    </xf>
    <xf numFmtId="1" fontId="27" fillId="0" borderId="41" xfId="3" applyNumberFormat="1" applyFont="1" applyBorder="1" applyAlignment="1">
      <alignment horizontal="center" vertical="center"/>
    </xf>
    <xf numFmtId="0" fontId="27" fillId="0" borderId="41" xfId="3" applyFont="1" applyBorder="1" applyAlignment="1">
      <alignment horizontal="center" vertical="center"/>
    </xf>
    <xf numFmtId="164" fontId="27" fillId="0" borderId="41" xfId="3" applyNumberFormat="1" applyFont="1" applyBorder="1" applyAlignment="1">
      <alignment horizontal="center" vertical="center"/>
    </xf>
    <xf numFmtId="1" fontId="27" fillId="0" borderId="41" xfId="0" applyNumberFormat="1" applyFont="1" applyBorder="1" applyAlignment="1">
      <alignment horizontal="center" vertical="center"/>
    </xf>
    <xf numFmtId="164" fontId="27" fillId="0" borderId="41" xfId="0" applyNumberFormat="1" applyFont="1" applyBorder="1" applyAlignment="1">
      <alignment horizontal="center" vertical="center"/>
    </xf>
    <xf numFmtId="0" fontId="66" fillId="0" borderId="41" xfId="0" applyFont="1" applyBorder="1" applyAlignment="1">
      <alignment horizontal="center"/>
    </xf>
    <xf numFmtId="1" fontId="67" fillId="0" borderId="41" xfId="3" applyNumberFormat="1" applyFont="1" applyBorder="1" applyAlignment="1">
      <alignment horizontal="center" vertical="center"/>
    </xf>
    <xf numFmtId="0" fontId="67" fillId="0" borderId="41" xfId="3" applyFont="1" applyBorder="1" applyAlignment="1" applyProtection="1">
      <alignment horizontal="center" vertical="center"/>
      <protection locked="0" hidden="1"/>
    </xf>
    <xf numFmtId="0" fontId="67" fillId="0" borderId="41" xfId="3" applyFont="1" applyBorder="1" applyAlignment="1">
      <alignment horizontal="center" vertical="center"/>
    </xf>
    <xf numFmtId="1" fontId="27" fillId="0" borderId="41" xfId="3" applyNumberFormat="1" applyFont="1" applyBorder="1" applyAlignment="1">
      <alignment horizontal="left" vertical="center"/>
    </xf>
    <xf numFmtId="1" fontId="27" fillId="0" borderId="41" xfId="3" applyNumberFormat="1" applyFont="1" applyBorder="1" applyAlignment="1" applyProtection="1">
      <alignment horizontal="left" vertical="center"/>
      <protection locked="0" hidden="1"/>
    </xf>
    <xf numFmtId="1" fontId="27" fillId="0" borderId="41" xfId="0" applyNumberFormat="1" applyFont="1" applyBorder="1" applyAlignment="1">
      <alignment horizontal="left" vertical="center"/>
    </xf>
    <xf numFmtId="164" fontId="27" fillId="0" borderId="41" xfId="0" applyNumberFormat="1" applyFont="1" applyBorder="1" applyAlignment="1">
      <alignment horizontal="left" vertical="center"/>
    </xf>
    <xf numFmtId="0" fontId="27" fillId="0" borderId="41" xfId="0" applyFont="1" applyBorder="1" applyAlignment="1">
      <alignment horizontal="left" vertical="center"/>
    </xf>
    <xf numFmtId="164" fontId="28" fillId="0" borderId="0" xfId="3" applyNumberFormat="1" applyFont="1" applyAlignment="1">
      <alignment horizontal="center"/>
    </xf>
    <xf numFmtId="0" fontId="33" fillId="0" borderId="0" xfId="3" applyFont="1" applyAlignment="1">
      <alignment horizontal="center" vertical="center"/>
    </xf>
    <xf numFmtId="0" fontId="25" fillId="0" borderId="0" xfId="3" applyFont="1" applyAlignment="1">
      <alignment horizontal="center"/>
    </xf>
    <xf numFmtId="0" fontId="33" fillId="0" borderId="17" xfId="3" applyFont="1" applyBorder="1" applyAlignment="1">
      <alignment horizontal="center" vertical="center"/>
    </xf>
    <xf numFmtId="0" fontId="38" fillId="0" borderId="0" xfId="3" applyFont="1" applyAlignment="1">
      <alignment horizontal="center"/>
    </xf>
    <xf numFmtId="0" fontId="47" fillId="0" borderId="0" xfId="0" applyFont="1" applyAlignment="1">
      <alignment vertical="center" wrapText="1"/>
    </xf>
    <xf numFmtId="0" fontId="27" fillId="0" borderId="0" xfId="0" applyFont="1" applyAlignment="1">
      <alignment horizontal="center"/>
    </xf>
    <xf numFmtId="165" fontId="42" fillId="0" borderId="35" xfId="0" applyNumberFormat="1" applyFont="1" applyBorder="1" applyAlignment="1">
      <alignment horizontal="center" vertical="center"/>
    </xf>
    <xf numFmtId="165" fontId="42" fillId="0" borderId="36" xfId="0" applyNumberFormat="1" applyFont="1" applyBorder="1" applyAlignment="1">
      <alignment horizontal="center" vertical="center"/>
    </xf>
    <xf numFmtId="165" fontId="42" fillId="0" borderId="37" xfId="0" applyNumberFormat="1" applyFont="1" applyBorder="1" applyAlignment="1">
      <alignment horizontal="center" vertical="center"/>
    </xf>
    <xf numFmtId="0" fontId="45" fillId="0" borderId="0" xfId="3" applyFont="1" applyAlignment="1">
      <alignment vertical="center" wrapText="1"/>
    </xf>
    <xf numFmtId="0" fontId="45" fillId="0" borderId="0" xfId="3" applyFont="1" applyAlignment="1">
      <alignment horizontal="center" vertical="center" wrapText="1"/>
    </xf>
    <xf numFmtId="165" fontId="42" fillId="0" borderId="38" xfId="0" applyNumberFormat="1" applyFont="1" applyBorder="1" applyAlignment="1">
      <alignment horizontal="center" vertical="center"/>
    </xf>
    <xf numFmtId="165" fontId="42" fillId="0" borderId="39" xfId="0" applyNumberFormat="1" applyFont="1" applyBorder="1" applyAlignment="1">
      <alignment horizontal="center" vertical="center"/>
    </xf>
    <xf numFmtId="165" fontId="42" fillId="0" borderId="40" xfId="0" applyNumberFormat="1" applyFont="1" applyBorder="1" applyAlignment="1">
      <alignment horizontal="center" vertical="center"/>
    </xf>
    <xf numFmtId="0" fontId="63" fillId="0" borderId="0" xfId="3" applyFont="1" applyAlignment="1">
      <alignment horizontal="center" vertical="center"/>
    </xf>
    <xf numFmtId="0" fontId="56" fillId="0" borderId="0" xfId="3" applyFont="1" applyAlignment="1">
      <alignment horizontal="center" vertical="center"/>
    </xf>
    <xf numFmtId="0" fontId="28" fillId="0" borderId="31" xfId="3" applyFont="1" applyBorder="1" applyAlignment="1" applyProtection="1">
      <alignment horizontal="center"/>
      <protection locked="0" hidden="1"/>
    </xf>
    <xf numFmtId="0" fontId="61" fillId="0" borderId="31" xfId="3" applyFont="1" applyBorder="1" applyAlignment="1">
      <alignment horizontal="center" vertical="center"/>
    </xf>
    <xf numFmtId="0" fontId="61" fillId="0" borderId="0" xfId="3" applyFont="1" applyAlignment="1">
      <alignment horizontal="center" vertical="center"/>
    </xf>
    <xf numFmtId="4" fontId="35" fillId="0" borderId="9" xfId="0" applyNumberFormat="1" applyFont="1" applyBorder="1" applyAlignment="1">
      <alignment horizontal="center"/>
    </xf>
    <xf numFmtId="4" fontId="0" fillId="0" borderId="0" xfId="0" applyNumberFormat="1" applyAlignment="1">
      <alignment horizontal="center"/>
    </xf>
    <xf numFmtId="0" fontId="35" fillId="0" borderId="9" xfId="0" applyFont="1" applyBorder="1" applyAlignment="1">
      <alignment horizontal="center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3" fontId="36" fillId="0" borderId="9" xfId="0" applyNumberFormat="1" applyFont="1" applyBorder="1" applyAlignment="1">
      <alignment horizontal="center"/>
    </xf>
    <xf numFmtId="3" fontId="36" fillId="0" borderId="0" xfId="0" applyNumberFormat="1" applyFont="1" applyAlignment="1">
      <alignment horizontal="center"/>
    </xf>
    <xf numFmtId="0" fontId="52" fillId="0" borderId="0" xfId="0" applyFont="1" applyAlignment="1">
      <alignment horizontal="center" vertical="center"/>
    </xf>
    <xf numFmtId="0" fontId="0" fillId="0" borderId="0" xfId="0"/>
  </cellXfs>
  <cellStyles count="7">
    <cellStyle name="Ergebnis 1" xfId="5" xr:uid="{2598DC38-FDC4-40CE-A939-A47364851D5C}"/>
    <cellStyle name="Excel Built-in Normal" xfId="2" xr:uid="{7E77E321-F04C-4BA0-BDC3-594017423EC0}"/>
    <cellStyle name="Standard" xfId="0" builtinId="0"/>
    <cellStyle name="Standard 2" xfId="1" xr:uid="{126BE976-114B-4BF3-89E0-EED8BEF31E95}"/>
    <cellStyle name="Standard 3" xfId="3" xr:uid="{35C147EF-91DD-4E13-BC17-F1D94261C5F5}"/>
    <cellStyle name="Standard 4" xfId="4" xr:uid="{1F58305C-EF25-43E4-A0D7-7686B76F0D78}"/>
    <cellStyle name="Überschrift 5" xfId="6" xr:uid="{1AE9F266-09F8-4EF4-808B-C320F95FFC8E}"/>
  </cellStyles>
  <dxfs count="2715">
    <dxf>
      <alignment horizontal="general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numFmt numFmtId="1" formatCode="0"/>
      <alignment horizontal="general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textRotation="0" wrapText="0" indent="0" justifyLastLine="0" shrinkToFit="0" readingOrder="0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alignment horizontal="general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textRotation="0" wrapText="0" indent="0" justifyLastLine="0" shrinkToFit="0" readingOrder="0"/>
      <border diagonalUp="0" diagonalDown="0" outline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</border>
    </dxf>
    <dxf>
      <fill>
        <patternFill patternType="none">
          <fgColor indexed="64"/>
          <bgColor auto="1"/>
        </patternFill>
      </fill>
      <alignment horizontal="general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4" formatCode="0.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textRotation="0" wrapText="0" indent="0" justifyLastLine="0" shrinkToFit="0" readingOrder="0"/>
      <border diagonalUp="0" diagonalDown="0" outline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</border>
    </dxf>
    <dxf>
      <fill>
        <patternFill patternType="none">
          <fgColor indexed="64"/>
          <bgColor auto="1"/>
        </patternFill>
      </fill>
      <alignment horizontal="general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textRotation="0" wrapText="0" indent="0" justifyLastLine="0" shrinkToFit="0" readingOrder="0"/>
      <border diagonalUp="0" diagonalDown="0" outline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</border>
    </dxf>
    <dxf>
      <fill>
        <patternFill patternType="none">
          <fgColor indexed="64"/>
          <bgColor auto="1"/>
        </patternFill>
      </fill>
      <alignment horizontal="general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textRotation="0" wrapText="0" indent="0" justifyLastLine="0" shrinkToFit="0" readingOrder="0"/>
      <border diagonalUp="0" diagonalDown="0" outline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</border>
    </dxf>
    <dxf>
      <fill>
        <patternFill patternType="none">
          <fgColor indexed="64"/>
          <bgColor auto="1"/>
        </patternFill>
      </fill>
      <alignment horizontal="general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textRotation="0" wrapText="0" indent="0" justifyLastLine="0" shrinkToFit="0" readingOrder="0"/>
      <border diagonalUp="0" diagonalDown="0" outline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</border>
    </dxf>
    <dxf>
      <fill>
        <patternFill patternType="none">
          <fgColor indexed="64"/>
          <bgColor auto="1"/>
        </patternFill>
      </fill>
      <alignment horizontal="general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textRotation="0" wrapText="0" indent="0" justifyLastLine="0" shrinkToFit="0" readingOrder="0"/>
      <border diagonalUp="0" diagonalDown="0" outline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</border>
    </dxf>
    <dxf>
      <fill>
        <patternFill patternType="none">
          <fgColor indexed="64"/>
          <bgColor auto="1"/>
        </patternFill>
      </fill>
      <alignment horizontal="general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textRotation="0" wrapText="0" indent="0" justifyLastLine="0" shrinkToFit="0" readingOrder="0"/>
      <border diagonalUp="0" diagonalDown="0" outline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</border>
    </dxf>
    <dxf>
      <fill>
        <patternFill patternType="none">
          <fgColor indexed="64"/>
          <bgColor auto="1"/>
        </patternFill>
      </fill>
      <alignment horizontal="general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textRotation="0" wrapText="0" indent="0" justifyLastLine="0" shrinkToFit="0" readingOrder="0"/>
      <border diagonalUp="0" diagonalDown="0" outline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</border>
    </dxf>
    <dxf>
      <fill>
        <patternFill patternType="none">
          <fgColor indexed="64"/>
          <bgColor auto="1"/>
        </patternFill>
      </fill>
      <alignment horizontal="general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textRotation="0" wrapText="0" indent="0" justifyLastLine="0" shrinkToFit="0" readingOrder="0"/>
      <border diagonalUp="0" diagonalDown="0" outline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</border>
    </dxf>
    <dxf>
      <fill>
        <patternFill patternType="none">
          <fgColor indexed="64"/>
          <bgColor auto="1"/>
        </patternFill>
      </fill>
      <alignment horizontal="general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textRotation="0" wrapText="0" indent="0" justifyLastLine="0" shrinkToFit="0" readingOrder="0"/>
      <border diagonalUp="0" diagonalDown="0" outline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</border>
    </dxf>
    <dxf>
      <fill>
        <patternFill patternType="none">
          <fgColor indexed="64"/>
          <bgColor auto="1"/>
        </patternFill>
      </fill>
      <alignment horizontal="general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textRotation="0" wrapText="0" indent="0" justifyLastLine="0" shrinkToFit="0" readingOrder="0"/>
      <border diagonalUp="0" diagonalDown="0" outline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</border>
    </dxf>
    <dxf>
      <fill>
        <patternFill patternType="none">
          <fgColor indexed="64"/>
          <bgColor auto="1"/>
        </patternFill>
      </fill>
      <alignment horizontal="general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general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top style="thin">
          <color indexed="8"/>
        </top>
      </border>
    </dxf>
    <dxf>
      <border outline="0">
        <bottom style="thin">
          <color indexed="8"/>
        </bottom>
      </border>
    </dxf>
    <dxf>
      <font>
        <b/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alignment horizontal="center"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protection locked="1" hidden="0"/>
    </dxf>
    <dxf>
      <font>
        <b/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protection locked="1" hidden="0"/>
    </dxf>
    <dxf>
      <font>
        <b/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protection locked="1" hidden="0"/>
    </dxf>
    <dxf>
      <font>
        <b/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center" textRotation="0" wrapText="0" indent="0" justifyLastLine="0" shrinkToFit="0" readingOrder="0"/>
    </dxf>
    <dxf>
      <border outline="0">
        <top style="thin">
          <color indexed="8"/>
        </top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textRotation="0" wrapText="0" indent="0" justifyLastLine="0" shrinkToFit="0" readingOrder="0"/>
    </dxf>
    <dxf>
      <border outline="0">
        <bottom style="thin">
          <color indexed="8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border outline="0">
        <top style="thin">
          <color indexed="8"/>
        </top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textRotation="0" wrapText="0" indent="0" justifyLastLine="0" shrinkToFit="0" readingOrder="0"/>
    </dxf>
    <dxf>
      <border outline="0">
        <bottom style="thin">
          <color indexed="8"/>
        </bottom>
      </border>
    </dxf>
    <dxf>
      <font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vertical="center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center" textRotation="0" wrapText="0" indent="0" justifyLastLine="0" shrinkToFit="0" readingOrder="0"/>
    </dxf>
    <dxf>
      <border outline="0">
        <top style="thin">
          <color indexed="8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center" textRotation="0" wrapText="0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vertAlign val="baseline"/>
        <color auto="1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center" textRotation="0" wrapText="0" indent="0" justifyLastLine="0" shrinkToFit="0" readingOrder="0"/>
    </dxf>
    <dxf>
      <border outline="0">
        <top style="thin">
          <color indexed="8"/>
        </top>
      </border>
    </dxf>
    <dxf>
      <font>
        <b/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vertAlign val="baseline"/>
        <color auto="1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center" textRotation="0" wrapText="0" indent="0" justifyLastLine="0" shrinkToFit="0" readingOrder="0"/>
    </dxf>
    <dxf>
      <border outline="0">
        <top style="thin">
          <color indexed="8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vertAlign val="baseline"/>
        <color auto="1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/>
        <bottom/>
      </border>
      <protection locked="1" hidden="0"/>
    </dxf>
    <dxf>
      <font>
        <b/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center" textRotation="0" wrapText="0" indent="0" justifyLastLine="0" shrinkToFit="0" readingOrder="0"/>
    </dxf>
    <dxf>
      <font>
        <strike val="0"/>
        <outline val="0"/>
        <shadow val="0"/>
        <vertAlign val="baseline"/>
        <color auto="1"/>
      </font>
      <alignment horizontal="center" vertical="bottom" textRotation="0" wrapText="0" indent="0" justifyLastLine="0" shrinkToFit="0" readingOrder="0"/>
    </dxf>
    <dxf>
      <border outline="0">
        <top style="thin">
          <color indexed="8"/>
        </top>
      </border>
    </dxf>
    <dxf>
      <font>
        <b/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vertAlign val="baseline"/>
        <color auto="1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.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protection locked="0" hidden="1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alignment horizontal="center" textRotation="0" wrapText="0" indent="0" justifyLastLine="0" shrinkToFit="0" readingOrder="0"/>
    </dxf>
    <dxf>
      <border outline="0">
        <top style="thin">
          <color indexed="8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protection locked="0" hidden="1"/>
    </dxf>
    <dxf>
      <border>
        <bottom style="thin">
          <color indexed="64"/>
        </bottom>
      </border>
    </dxf>
    <dxf>
      <font>
        <strike val="0"/>
        <outline val="0"/>
        <shadow val="0"/>
        <vertAlign val="baseline"/>
        <color auto="1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8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8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8"/>
        </right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diagonalUp="0" diagonalDown="0" outline="0">
        <left style="medium">
          <color indexed="64"/>
        </left>
        <right/>
        <top/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8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dd/mm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5" formatCode="dd/mm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alignment horizontal="center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/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/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/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/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1" formatCode="0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outline="0">
        <right style="thin">
          <color indexed="64"/>
        </right>
        <top style="thin">
          <color theme="4" tint="0.39997558519241921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  <protection locked="1" hidden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protection locked="1" hidden="0"/>
    </dxf>
    <dxf>
      <font>
        <i val="0"/>
        <strike val="0"/>
        <outline val="0"/>
        <shadow val="0"/>
        <u val="none"/>
        <vertAlign val="baseline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outline="0">
        <right style="thin">
          <color indexed="64"/>
        </right>
        <top style="thin">
          <color theme="4" tint="0.39997558519241921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</dxf>
    <dxf>
      <font>
        <i val="0"/>
        <strike val="0"/>
        <outline val="0"/>
        <shadow val="0"/>
        <u val="none"/>
        <vertAlign val="baseline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outline="0">
        <right style="thin">
          <color indexed="64"/>
        </right>
        <top style="thin">
          <color theme="4" tint="0.39997558519241921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</dxf>
    <dxf>
      <font>
        <i val="0"/>
        <strike val="0"/>
        <outline val="0"/>
        <shadow val="0"/>
        <u val="none"/>
        <vertAlign val="baseline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outline="0">
        <right style="thin">
          <color indexed="64"/>
        </right>
        <top style="thin">
          <color theme="4" tint="0.39997558519241921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</dxf>
    <dxf>
      <font>
        <i val="0"/>
        <strike val="0"/>
        <outline val="0"/>
        <shadow val="0"/>
        <u val="none"/>
        <vertAlign val="baseline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outline="0">
        <right style="thin">
          <color indexed="64"/>
        </right>
        <top style="thin">
          <color theme="4" tint="0.39997558519241921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</dxf>
    <dxf>
      <font>
        <i val="0"/>
        <strike val="0"/>
        <outline val="0"/>
        <shadow val="0"/>
        <u val="none"/>
        <vertAlign val="baseline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outline="0">
        <right style="thin">
          <color indexed="64"/>
        </right>
        <top style="thin">
          <color theme="4" tint="0.39997558519241921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</dxf>
    <dxf>
      <font>
        <i val="0"/>
        <strike val="0"/>
        <outline val="0"/>
        <shadow val="0"/>
        <u val="none"/>
        <vertAlign val="baseline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outline="0">
        <right style="thin">
          <color indexed="64"/>
        </right>
        <top style="thin">
          <color theme="4" tint="0.39997558519241921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</dxf>
    <dxf>
      <font>
        <i val="0"/>
        <strike val="0"/>
        <outline val="0"/>
        <shadow val="0"/>
        <u val="none"/>
        <vertAlign val="baseline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outline="0">
        <right style="thin">
          <color indexed="64"/>
        </right>
        <top style="thin">
          <color theme="4" tint="0.39997558519241921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</dxf>
    <dxf>
      <font>
        <i val="0"/>
        <strike val="0"/>
        <outline val="0"/>
        <shadow val="0"/>
        <u val="none"/>
        <vertAlign val="baseline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outline="0">
        <right style="thin">
          <color indexed="64"/>
        </right>
        <top style="thin">
          <color theme="4" tint="0.39997558519241921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</dxf>
    <dxf>
      <font>
        <i val="0"/>
        <strike val="0"/>
        <outline val="0"/>
        <shadow val="0"/>
        <u val="none"/>
        <vertAlign val="baseline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outline="0">
        <right style="thin">
          <color indexed="64"/>
        </right>
        <top style="thin">
          <color theme="4" tint="0.39997558519241921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</dxf>
    <dxf>
      <font>
        <i val="0"/>
        <strike val="0"/>
        <outline val="0"/>
        <shadow val="0"/>
        <u val="none"/>
        <vertAlign val="baseline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outline="0">
        <right style="thin">
          <color indexed="64"/>
        </right>
        <top style="thin">
          <color theme="4" tint="0.39997558519241921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1" formatCode="0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1" formatCode="0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indexed="8"/>
        </left>
        <right style="thin">
          <color indexed="64"/>
        </right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i val="0"/>
        <strike val="0"/>
        <outline val="0"/>
        <shadow val="0"/>
        <u val="none"/>
        <vertAlign val="baseline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outline="0">
        <right style="thin">
          <color indexed="64"/>
        </right>
        <top style="thin">
          <color theme="4" tint="0.39997558519241921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</dxf>
    <dxf>
      <font>
        <i val="0"/>
        <strike val="0"/>
        <outline val="0"/>
        <shadow val="0"/>
        <u val="none"/>
        <vertAlign val="baseline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outline="0">
        <right style="thin">
          <color indexed="64"/>
        </right>
        <top style="thin">
          <color theme="4" tint="0.39997558519241921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</dxf>
    <dxf>
      <font>
        <i val="0"/>
        <strike val="0"/>
        <outline val="0"/>
        <shadow val="0"/>
        <u val="none"/>
        <vertAlign val="baseline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outline="0">
        <right style="thin">
          <color indexed="64"/>
        </right>
        <top style="thin">
          <color theme="4" tint="0.39997558519241921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</dxf>
    <dxf>
      <font>
        <i val="0"/>
        <strike val="0"/>
        <outline val="0"/>
        <shadow val="0"/>
        <u val="none"/>
        <vertAlign val="baseline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outline="0">
        <right style="thin">
          <color indexed="64"/>
        </right>
        <top style="thin">
          <color theme="4" tint="0.39997558519241921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</dxf>
    <dxf>
      <font>
        <i val="0"/>
        <strike val="0"/>
        <outline val="0"/>
        <shadow val="0"/>
        <u val="none"/>
        <vertAlign val="baseline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outline="0">
        <right style="thin">
          <color indexed="64"/>
        </right>
        <top style="thin">
          <color theme="4" tint="0.39997558519241921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</dxf>
    <dxf>
      <font>
        <i val="0"/>
        <strike val="0"/>
        <outline val="0"/>
        <shadow val="0"/>
        <u val="none"/>
        <vertAlign val="baseline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outline="0">
        <right style="thin">
          <color indexed="64"/>
        </right>
        <top style="thin">
          <color theme="4" tint="0.39997558519241921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</dxf>
    <dxf>
      <font>
        <i val="0"/>
        <strike val="0"/>
        <outline val="0"/>
        <shadow val="0"/>
        <u val="none"/>
        <vertAlign val="baseline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outline="0">
        <right style="thin">
          <color indexed="64"/>
        </right>
        <top style="thin">
          <color theme="4" tint="0.39997558519241921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</dxf>
    <dxf>
      <font>
        <i val="0"/>
        <strike val="0"/>
        <outline val="0"/>
        <shadow val="0"/>
        <u val="none"/>
        <vertAlign val="baseline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outline="0">
        <right style="thin">
          <color indexed="64"/>
        </right>
        <top style="thin">
          <color theme="4" tint="0.39997558519241921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</dxf>
    <dxf>
      <font>
        <i val="0"/>
        <strike val="0"/>
        <outline val="0"/>
        <shadow val="0"/>
        <u val="none"/>
        <vertAlign val="baseline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outline="0">
        <right style="thin">
          <color indexed="64"/>
        </right>
        <top style="thin">
          <color theme="4" tint="0.39997558519241921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</dxf>
    <dxf>
      <font>
        <b/>
        <i val="0"/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outline="0">
        <right style="thin">
          <color indexed="64"/>
        </right>
        <top style="thin">
          <color theme="4" tint="0.39997558519241921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1" formatCode="0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1" formatCode="0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indexed="8"/>
        </left>
        <right style="thin">
          <color indexed="64"/>
        </right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outline="0">
        <right style="thin">
          <color indexed="64"/>
        </right>
        <top style="thin">
          <color theme="4" tint="0.39997558519241921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outline="0">
        <right style="thin">
          <color indexed="64"/>
        </right>
        <top style="thin">
          <color theme="4" tint="0.39997558519241921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outline="0">
        <right style="thin">
          <color indexed="64"/>
        </right>
        <top style="thin">
          <color theme="4" tint="0.39997558519241921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outline="0">
        <right style="thin">
          <color indexed="64"/>
        </right>
        <top style="thin">
          <color theme="4" tint="0.39997558519241921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outline="0">
        <right style="thin">
          <color indexed="64"/>
        </right>
        <top style="thin">
          <color theme="4" tint="0.39997558519241921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outline="0">
        <right style="thin">
          <color indexed="64"/>
        </right>
        <top style="thin">
          <color theme="4" tint="0.39997558519241921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outline="0">
        <right style="thin">
          <color indexed="64"/>
        </right>
        <top style="thin">
          <color theme="4" tint="0.39997558519241921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outline="0">
        <right style="thin">
          <color indexed="64"/>
        </right>
        <top style="thin">
          <color theme="4" tint="0.39997558519241921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outline="0">
        <right style="thin">
          <color indexed="64"/>
        </right>
        <top style="thin">
          <color theme="4" tint="0.39997558519241921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outline="0">
        <right style="thin">
          <color indexed="64"/>
        </right>
        <top style="thin">
          <color theme="4" tint="0.39997558519241921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1" formatCode="0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1" formatCode="0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indexed="8"/>
        </left>
        <right style="thin">
          <color indexed="64"/>
        </right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outline="0">
        <right style="thin">
          <color indexed="64"/>
        </right>
        <top style="thin">
          <color theme="4" tint="0.39997558519241921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outline="0">
        <right style="thin">
          <color indexed="64"/>
        </right>
        <top style="thin">
          <color theme="4" tint="0.39997558519241921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outline="0">
        <right style="thin">
          <color indexed="64"/>
        </right>
        <top style="thin">
          <color theme="4" tint="0.39997558519241921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outline="0">
        <right style="thin">
          <color indexed="64"/>
        </right>
        <top style="thin">
          <color theme="4" tint="0.39997558519241921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outline="0">
        <right style="thin">
          <color indexed="64"/>
        </right>
        <top style="thin">
          <color theme="4" tint="0.39997558519241921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outline="0">
        <right style="thin">
          <color indexed="64"/>
        </right>
        <top style="thin">
          <color theme="4" tint="0.39997558519241921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outline="0">
        <right style="thin">
          <color indexed="64"/>
        </right>
        <top style="thin">
          <color theme="4" tint="0.39997558519241921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outline="0">
        <right style="thin">
          <color indexed="64"/>
        </right>
        <top style="thin">
          <color theme="4" tint="0.39997558519241921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outline="0">
        <right style="thin">
          <color indexed="64"/>
        </right>
        <top style="thin">
          <color theme="4" tint="0.39997558519241921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i val="0"/>
        <strike val="0"/>
        <outline val="0"/>
        <shadow val="0"/>
        <u val="none"/>
        <vertAlign val="baseline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outline="0">
        <right style="thin">
          <color indexed="64"/>
        </right>
        <top style="thin">
          <color theme="4" tint="0.39997558519241921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1" formatCode="0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1" formatCode="0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indexed="8"/>
        </left>
        <right style="thin">
          <color indexed="64"/>
        </right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outline="0">
        <right style="thin">
          <color indexed="64"/>
        </right>
        <top style="thin">
          <color theme="4" tint="0.39997558519241921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outline="0">
        <right style="thin">
          <color indexed="64"/>
        </right>
        <top style="thin">
          <color theme="4" tint="0.39997558519241921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outline="0">
        <right style="thin">
          <color indexed="64"/>
        </right>
        <top style="thin">
          <color theme="4" tint="0.39997558519241921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outline="0">
        <right style="thin">
          <color indexed="64"/>
        </right>
        <top style="thin">
          <color theme="4" tint="0.39997558519241921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outline="0">
        <right style="thin">
          <color indexed="64"/>
        </right>
        <top style="thin">
          <color theme="4" tint="0.39997558519241921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outline="0">
        <right style="thin">
          <color indexed="64"/>
        </right>
        <top style="thin">
          <color theme="4" tint="0.39997558519241921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outline="0">
        <right style="thin">
          <color indexed="64"/>
        </right>
        <top style="thin">
          <color theme="4" tint="0.39997558519241921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outline="0">
        <right style="thin">
          <color indexed="64"/>
        </right>
        <top style="thin">
          <color theme="4" tint="0.39997558519241921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outline="0">
        <right style="thin">
          <color indexed="64"/>
        </right>
        <top style="thin">
          <color theme="4" tint="0.39997558519241921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outline="0">
        <right style="thin">
          <color indexed="64"/>
        </right>
        <top style="thin">
          <color theme="4" tint="0.39997558519241921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1" formatCode="0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1" formatCode="0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indexed="8"/>
        </left>
        <right style="thin">
          <color indexed="64"/>
        </right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outline="0">
        <right style="thin">
          <color indexed="64"/>
        </right>
        <top style="thin">
          <color theme="4" tint="0.39997558519241921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outline="0">
        <right style="thin">
          <color indexed="64"/>
        </right>
        <top style="thin">
          <color theme="4" tint="0.39997558519241921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outline="0">
        <right style="thin">
          <color indexed="64"/>
        </right>
        <top style="thin">
          <color theme="4" tint="0.39997558519241921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outline="0">
        <right style="thin">
          <color indexed="64"/>
        </right>
        <top style="thin">
          <color theme="4" tint="0.39997558519241921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outline="0">
        <right style="thin">
          <color indexed="64"/>
        </right>
        <top style="thin">
          <color theme="4" tint="0.39997558519241921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outline="0">
        <right style="thin">
          <color indexed="64"/>
        </right>
        <top style="thin">
          <color theme="4" tint="0.39997558519241921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outline="0">
        <right style="thin">
          <color indexed="64"/>
        </right>
        <top style="thin">
          <color theme="4" tint="0.39997558519241921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outline="0">
        <right style="thin">
          <color indexed="64"/>
        </right>
        <top style="thin">
          <color theme="4" tint="0.39997558519241921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outline="0">
        <right style="thin">
          <color indexed="64"/>
        </right>
        <top style="thin">
          <color theme="4" tint="0.39997558519241921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outline="0">
        <right style="thin">
          <color indexed="64"/>
        </right>
        <top style="thin">
          <color theme="4" tint="0.39997558519241921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1" formatCode="0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1" formatCode="0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indexed="8"/>
        </left>
        <right style="thin">
          <color indexed="64"/>
        </right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outline="0">
        <right style="thin">
          <color indexed="64"/>
        </right>
        <top style="thin">
          <color theme="4" tint="0.39997558519241921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  <protection locked="1" hidden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outline="0">
        <right style="thin">
          <color indexed="64"/>
        </right>
        <top style="thin">
          <color theme="4" tint="0.39997558519241921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  <protection locked="1" hidden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outline="0">
        <right style="thin">
          <color indexed="64"/>
        </right>
        <top style="thin">
          <color theme="4" tint="0.39997558519241921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  <protection locked="1" hidden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outline="0">
        <right style="thin">
          <color indexed="64"/>
        </right>
        <top style="thin">
          <color theme="4" tint="0.39997558519241921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  <protection locked="1" hidden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outline="0">
        <right style="thin">
          <color indexed="64"/>
        </right>
        <top style="thin">
          <color theme="4" tint="0.39997558519241921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  <protection locked="1" hidden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outline="0">
        <right style="thin">
          <color indexed="64"/>
        </right>
        <top style="thin">
          <color theme="4" tint="0.39997558519241921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  <protection locked="1" hidden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outline="0">
        <right style="thin">
          <color indexed="64"/>
        </right>
        <top style="thin">
          <color theme="4" tint="0.39997558519241921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  <protection locked="1" hidden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i val="0"/>
        <strike val="0"/>
        <outline val="0"/>
        <shadow val="0"/>
        <u val="none"/>
        <vertAlign val="baseline"/>
        <name val="Arial"/>
        <family val="2"/>
        <scheme val="none"/>
      </font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outline="0">
        <right style="thin">
          <color indexed="64"/>
        </right>
        <top style="thin">
          <color theme="4" tint="0.39997558519241921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  <protection locked="1" hidden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outline="0">
        <right style="thin">
          <color indexed="64"/>
        </right>
        <top style="thin">
          <color theme="4" tint="0.39997558519241921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  <protection locked="1" hidden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outline="0">
        <right style="thin">
          <color indexed="64"/>
        </right>
        <top style="thin">
          <color theme="4" tint="0.39997558519241921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  <protection locked="1" hidden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1" formatCode="0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1" formatCode="0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indexed="8"/>
        </left>
        <right style="thin">
          <color indexed="64"/>
        </right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outline="0">
        <right style="thin">
          <color indexed="64"/>
        </right>
        <top style="thin">
          <color theme="4" tint="0.39997558519241921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  <protection locked="1" hidden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outline="0">
        <right style="thin">
          <color indexed="64"/>
        </right>
        <top style="thin">
          <color theme="4" tint="0.39997558519241921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  <protection locked="1" hidden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outline="0">
        <right style="thin">
          <color indexed="64"/>
        </right>
        <top style="thin">
          <color theme="4" tint="0.39997558519241921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  <protection locked="1" hidden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outline="0">
        <right style="thin">
          <color indexed="64"/>
        </right>
        <top style="thin">
          <color theme="4" tint="0.39997558519241921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  <protection locked="1" hidden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outline="0">
        <right style="thin">
          <color indexed="64"/>
        </right>
        <top style="thin">
          <color theme="4" tint="0.39997558519241921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  <protection locked="1" hidden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outline="0">
        <right style="thin">
          <color indexed="64"/>
        </right>
        <top style="thin">
          <color theme="4" tint="0.39997558519241921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  <protection locked="1" hidden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outline="0">
        <right style="thin">
          <color indexed="64"/>
        </right>
        <top style="thin">
          <color theme="4" tint="0.39997558519241921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  <protection locked="1" hidden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outline="0">
        <right style="thin">
          <color indexed="64"/>
        </right>
        <top style="thin">
          <color theme="4" tint="0.39997558519241921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  <protection locked="1" hidden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outline="0">
        <right style="thin">
          <color indexed="64"/>
        </right>
        <top style="thin">
          <color theme="4" tint="0.39997558519241921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  <protection locked="1" hidden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Arial"/>
        <family val="2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diagonalUp="0" diagonalDown="0">
        <left style="thin">
          <color indexed="8"/>
        </left>
        <right style="thin">
          <color indexed="64"/>
        </right>
        <top/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family val="2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z val="1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r:id="rId1"/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gi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gi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gi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9525</xdr:colOff>
          <xdr:row>1</xdr:row>
          <xdr:rowOff>76200</xdr:rowOff>
        </xdr:from>
        <xdr:to>
          <xdr:col>21</xdr:col>
          <xdr:colOff>104775</xdr:colOff>
          <xdr:row>4</xdr:row>
          <xdr:rowOff>47625</xdr:rowOff>
        </xdr:to>
        <xdr:sp macro="" textlink="">
          <xdr:nvSpPr>
            <xdr:cNvPr id="67585" name="Button 1" hidden="1">
              <a:extLst>
                <a:ext uri="{63B3BB69-23CF-44E3-9099-C40C66FF867C}">
                  <a14:compatExt spid="_x0000_s67585"/>
                </a:ext>
                <a:ext uri="{FF2B5EF4-FFF2-40B4-BE49-F238E27FC236}">
                  <a16:creationId xmlns:a16="http://schemas.microsoft.com/office/drawing/2014/main" id="{00000000-0008-0000-0000-0000010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Schaltfläche 1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7</xdr:col>
          <xdr:colOff>9525</xdr:colOff>
          <xdr:row>1</xdr:row>
          <xdr:rowOff>0</xdr:rowOff>
        </xdr:from>
        <xdr:to>
          <xdr:col>9</xdr:col>
          <xdr:colOff>104775</xdr:colOff>
          <xdr:row>4</xdr:row>
          <xdr:rowOff>152400</xdr:rowOff>
        </xdr:to>
        <xdr:sp macro="" textlink="">
          <xdr:nvSpPr>
            <xdr:cNvPr id="39939" name="Button 3" hidden="1">
              <a:extLst>
                <a:ext uri="{63B3BB69-23CF-44E3-9099-C40C66FF867C}">
                  <a14:compatExt spid="_x0000_s39939"/>
                </a:ext>
                <a:ext uri="{FF2B5EF4-FFF2-40B4-BE49-F238E27FC236}">
                  <a16:creationId xmlns:a16="http://schemas.microsoft.com/office/drawing/2014/main" id="{00000000-0008-0000-0100-000003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Auswertung Start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130</xdr:row>
      <xdr:rowOff>0</xdr:rowOff>
    </xdr:from>
    <xdr:ext cx="1333500" cy="264560"/>
    <xdr:sp macro="" textlink="">
      <xdr:nvSpPr>
        <xdr:cNvPr id="11" name="Textfeld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320386" y="24487909"/>
          <a:ext cx="1333500" cy="264560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de-DE" sz="1100" b="0" i="0" u="sng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Luftgewehr Auflage</a:t>
          </a:r>
          <a:endParaRPr lang="de-DE" sz="1100"/>
        </a:p>
      </xdr:txBody>
    </xdr:sp>
    <xdr:clientData/>
  </xdr:oneCellAnchor>
  <xdr:oneCellAnchor>
    <xdr:from>
      <xdr:col>1</xdr:col>
      <xdr:colOff>0</xdr:colOff>
      <xdr:row>112</xdr:row>
      <xdr:rowOff>0</xdr:rowOff>
    </xdr:from>
    <xdr:ext cx="1117023" cy="264560"/>
    <xdr:sp macro="" textlink="">
      <xdr:nvSpPr>
        <xdr:cNvPr id="15" name="Textfeld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/>
      </xdr:nvSpPr>
      <xdr:spPr>
        <a:xfrm>
          <a:off x="320386" y="21128182"/>
          <a:ext cx="1117023" cy="264560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de-DE" sz="1100" b="0" i="0" u="sng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Luftpistole</a:t>
          </a:r>
          <a:endParaRPr lang="de-DE" sz="1100"/>
        </a:p>
      </xdr:txBody>
    </xdr:sp>
    <xdr:clientData/>
  </xdr:oneCellAnchor>
  <xdr:oneCellAnchor>
    <xdr:from>
      <xdr:col>1</xdr:col>
      <xdr:colOff>0</xdr:colOff>
      <xdr:row>94</xdr:row>
      <xdr:rowOff>0</xdr:rowOff>
    </xdr:from>
    <xdr:ext cx="1117023" cy="264560"/>
    <xdr:sp macro="" textlink="">
      <xdr:nvSpPr>
        <xdr:cNvPr id="18" name="Textfeld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/>
      </xdr:nvSpPr>
      <xdr:spPr>
        <a:xfrm>
          <a:off x="320386" y="17733818"/>
          <a:ext cx="1117023" cy="264560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de-DE" sz="1100" b="0" i="0" u="sng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Altersklasse</a:t>
          </a:r>
          <a:endParaRPr lang="de-DE" sz="1100"/>
        </a:p>
      </xdr:txBody>
    </xdr:sp>
    <xdr:clientData/>
  </xdr:oneCellAnchor>
  <xdr:oneCellAnchor>
    <xdr:from>
      <xdr:col>1</xdr:col>
      <xdr:colOff>0</xdr:colOff>
      <xdr:row>76</xdr:row>
      <xdr:rowOff>0</xdr:rowOff>
    </xdr:from>
    <xdr:ext cx="1117023" cy="264560"/>
    <xdr:sp macro="" textlink="">
      <xdr:nvSpPr>
        <xdr:cNvPr id="19" name="Textfeld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/>
      </xdr:nvSpPr>
      <xdr:spPr>
        <a:xfrm>
          <a:off x="320386" y="14339455"/>
          <a:ext cx="1117023" cy="264560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de-DE" sz="1100" b="0" i="0" u="sng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Junioren</a:t>
          </a:r>
          <a:endParaRPr lang="de-DE" sz="1100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498023" cy="436786"/>
    <xdr:sp macro="" textlink="">
      <xdr:nvSpPr>
        <xdr:cNvPr id="20" name="Textfeld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/>
      </xdr:nvSpPr>
      <xdr:spPr>
        <a:xfrm>
          <a:off x="320386" y="10771909"/>
          <a:ext cx="1498023" cy="436786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de-DE" sz="1100" b="0" i="0" u="sng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Jugend / Nachwuchsklasse</a:t>
          </a:r>
          <a:endParaRPr lang="de-DE" sz="1100"/>
        </a:p>
      </xdr:txBody>
    </xdr:sp>
    <xdr:clientData/>
  </xdr:oneCellAnchor>
  <xdr:oneCellAnchor>
    <xdr:from>
      <xdr:col>1</xdr:col>
      <xdr:colOff>0</xdr:colOff>
      <xdr:row>40</xdr:row>
      <xdr:rowOff>0</xdr:rowOff>
    </xdr:from>
    <xdr:ext cx="1117023" cy="264560"/>
    <xdr:sp macro="" textlink="">
      <xdr:nvSpPr>
        <xdr:cNvPr id="21" name="Textfeld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/>
      </xdr:nvSpPr>
      <xdr:spPr>
        <a:xfrm>
          <a:off x="320386" y="7568045"/>
          <a:ext cx="1117023" cy="264560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de-DE" sz="1100" b="0" i="0" u="sng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Damenklasse</a:t>
          </a:r>
          <a:endParaRPr lang="de-DE" sz="1100"/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1117023" cy="264560"/>
    <xdr:sp macro="" textlink="">
      <xdr:nvSpPr>
        <xdr:cNvPr id="22" name="Textfeld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 txBox="1"/>
      </xdr:nvSpPr>
      <xdr:spPr>
        <a:xfrm>
          <a:off x="320386" y="4182341"/>
          <a:ext cx="1117023" cy="264560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100" b="0" i="0" u="sng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Schützenklasse</a:t>
          </a:r>
          <a:endParaRPr lang="de-DE" sz="1100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117023" cy="264560"/>
    <xdr:sp macro="" textlink="">
      <xdr:nvSpPr>
        <xdr:cNvPr id="23" name="Textfeld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 txBox="1"/>
      </xdr:nvSpPr>
      <xdr:spPr>
        <a:xfrm>
          <a:off x="320386" y="770659"/>
          <a:ext cx="1117023" cy="264560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100" b="0" i="0" u="sng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1. Mannschaft</a:t>
          </a:r>
          <a:r>
            <a:rPr lang="de-DE"/>
            <a:t> </a:t>
          </a:r>
          <a:endParaRPr lang="de-DE" sz="1100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2164773" cy="609013"/>
    <xdr:sp macro="" textlink="">
      <xdr:nvSpPr>
        <xdr:cNvPr id="13" name="Textfeld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4473388" y="412376"/>
          <a:ext cx="2164773" cy="609013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100"/>
            <a:t>MP = Mannschaftspunkte</a:t>
          </a:r>
        </a:p>
        <a:p>
          <a:r>
            <a:rPr lang="de-DE" sz="1100"/>
            <a:t>EP = Einzelpunkte </a:t>
          </a:r>
        </a:p>
        <a:p>
          <a:r>
            <a:rPr lang="de-DE" sz="1100"/>
            <a:t>SP=</a:t>
          </a:r>
          <a:r>
            <a:rPr lang="de-DE" sz="1100" baseline="0"/>
            <a:t> </a:t>
          </a:r>
          <a:r>
            <a:rPr lang="de-DE" sz="1100"/>
            <a:t> Siegerpunkte</a:t>
          </a:r>
        </a:p>
      </xdr:txBody>
    </xdr:sp>
    <xdr:clientData/>
  </xdr:oneCellAnchor>
  <xdr:oneCellAnchor>
    <xdr:from>
      <xdr:col>37</xdr:col>
      <xdr:colOff>0</xdr:colOff>
      <xdr:row>2</xdr:row>
      <xdr:rowOff>0</xdr:rowOff>
    </xdr:from>
    <xdr:ext cx="2164773" cy="609013"/>
    <xdr:sp macro="" textlink="">
      <xdr:nvSpPr>
        <xdr:cNvPr id="14" name="Textfeld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/>
      </xdr:nvSpPr>
      <xdr:spPr>
        <a:xfrm>
          <a:off x="23030329" y="412376"/>
          <a:ext cx="2164773" cy="609013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100"/>
            <a:t>MP = Mannschaftspunkte</a:t>
          </a:r>
        </a:p>
        <a:p>
          <a:r>
            <a:rPr lang="de-DE" sz="1100"/>
            <a:t>EP = Einzelpunkte </a:t>
          </a:r>
        </a:p>
        <a:p>
          <a:r>
            <a:rPr lang="de-DE" sz="1100"/>
            <a:t>SP=Siegerpunkte</a:t>
          </a:r>
          <a:r>
            <a:rPr lang="de-DE" sz="1100" baseline="0"/>
            <a:t> Gesamt</a:t>
          </a:r>
        </a:p>
      </xdr:txBody>
    </xdr:sp>
    <xdr:clientData/>
  </xdr:oneCellAnchor>
  <xdr:oneCellAnchor>
    <xdr:from>
      <xdr:col>31</xdr:col>
      <xdr:colOff>0</xdr:colOff>
      <xdr:row>22</xdr:row>
      <xdr:rowOff>0</xdr:rowOff>
    </xdr:from>
    <xdr:ext cx="1117023" cy="264560"/>
    <xdr:sp macro="" textlink="">
      <xdr:nvSpPr>
        <xdr:cNvPr id="17" name="Textfeld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/>
      </xdr:nvSpPr>
      <xdr:spPr>
        <a:xfrm>
          <a:off x="18530455" y="4156364"/>
          <a:ext cx="1117023" cy="264560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100" b="0" i="0" u="sng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Schützenklasse</a:t>
          </a:r>
          <a:endParaRPr lang="de-DE" sz="1100"/>
        </a:p>
      </xdr:txBody>
    </xdr:sp>
    <xdr:clientData/>
  </xdr:oneCellAnchor>
  <xdr:oneCellAnchor>
    <xdr:from>
      <xdr:col>21</xdr:col>
      <xdr:colOff>0</xdr:colOff>
      <xdr:row>40</xdr:row>
      <xdr:rowOff>0</xdr:rowOff>
    </xdr:from>
    <xdr:ext cx="1117023" cy="264560"/>
    <xdr:sp macro="" textlink="">
      <xdr:nvSpPr>
        <xdr:cNvPr id="25" name="Textfeld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 txBox="1"/>
      </xdr:nvSpPr>
      <xdr:spPr>
        <a:xfrm>
          <a:off x="18530455" y="7516091"/>
          <a:ext cx="1117023" cy="264560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100" b="0" i="0" u="sng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Schützenklasse</a:t>
          </a:r>
          <a:endParaRPr lang="de-DE" sz="1100"/>
        </a:p>
      </xdr:txBody>
    </xdr:sp>
    <xdr:clientData/>
  </xdr:oneCellAnchor>
  <xdr:oneCellAnchor>
    <xdr:from>
      <xdr:col>21</xdr:col>
      <xdr:colOff>0</xdr:colOff>
      <xdr:row>57</xdr:row>
      <xdr:rowOff>0</xdr:rowOff>
    </xdr:from>
    <xdr:ext cx="1498023" cy="436786"/>
    <xdr:sp macro="" textlink="">
      <xdr:nvSpPr>
        <xdr:cNvPr id="27" name="Textfeld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 txBox="1"/>
      </xdr:nvSpPr>
      <xdr:spPr>
        <a:xfrm>
          <a:off x="18530455" y="10685318"/>
          <a:ext cx="1498023" cy="436786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de-DE" sz="1100" b="0" i="0" u="sng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Jugend / Nachwuchsklasse</a:t>
          </a:r>
          <a:endParaRPr lang="de-DE" sz="1100"/>
        </a:p>
      </xdr:txBody>
    </xdr:sp>
    <xdr:clientData/>
  </xdr:oneCellAnchor>
  <xdr:oneCellAnchor>
    <xdr:from>
      <xdr:col>21</xdr:col>
      <xdr:colOff>0</xdr:colOff>
      <xdr:row>76</xdr:row>
      <xdr:rowOff>0</xdr:rowOff>
    </xdr:from>
    <xdr:ext cx="1117023" cy="264560"/>
    <xdr:sp macro="" textlink="">
      <xdr:nvSpPr>
        <xdr:cNvPr id="28" name="Textfeld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 txBox="1"/>
      </xdr:nvSpPr>
      <xdr:spPr>
        <a:xfrm>
          <a:off x="18530455" y="14200909"/>
          <a:ext cx="1117023" cy="264560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de-DE" sz="1100" b="0" i="0" u="sng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Junioren</a:t>
          </a:r>
          <a:endParaRPr lang="de-DE" sz="1100"/>
        </a:p>
      </xdr:txBody>
    </xdr:sp>
    <xdr:clientData/>
  </xdr:oneCellAnchor>
  <xdr:oneCellAnchor>
    <xdr:from>
      <xdr:col>21</xdr:col>
      <xdr:colOff>0</xdr:colOff>
      <xdr:row>94</xdr:row>
      <xdr:rowOff>0</xdr:rowOff>
    </xdr:from>
    <xdr:ext cx="1117023" cy="264560"/>
    <xdr:sp macro="" textlink="">
      <xdr:nvSpPr>
        <xdr:cNvPr id="29" name="Textfeld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 txBox="1"/>
      </xdr:nvSpPr>
      <xdr:spPr>
        <a:xfrm>
          <a:off x="18530455" y="17560636"/>
          <a:ext cx="1117023" cy="264560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de-DE" sz="1100" b="0" i="0" u="sng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Altersklasse</a:t>
          </a:r>
          <a:endParaRPr lang="de-DE" sz="1100"/>
        </a:p>
      </xdr:txBody>
    </xdr:sp>
    <xdr:clientData/>
  </xdr:oneCellAnchor>
  <xdr:oneCellAnchor>
    <xdr:from>
      <xdr:col>21</xdr:col>
      <xdr:colOff>0</xdr:colOff>
      <xdr:row>112</xdr:row>
      <xdr:rowOff>0</xdr:rowOff>
    </xdr:from>
    <xdr:ext cx="1117023" cy="264560"/>
    <xdr:sp macro="" textlink="">
      <xdr:nvSpPr>
        <xdr:cNvPr id="30" name="Textfeld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 txBox="1"/>
      </xdr:nvSpPr>
      <xdr:spPr>
        <a:xfrm>
          <a:off x="18530455" y="20920364"/>
          <a:ext cx="1117023" cy="264560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de-DE" sz="1100" b="0" i="0" u="sng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Luftpistole</a:t>
          </a:r>
          <a:endParaRPr lang="de-DE" sz="1100"/>
        </a:p>
      </xdr:txBody>
    </xdr:sp>
    <xdr:clientData/>
  </xdr:oneCellAnchor>
  <xdr:oneCellAnchor>
    <xdr:from>
      <xdr:col>21</xdr:col>
      <xdr:colOff>0</xdr:colOff>
      <xdr:row>130</xdr:row>
      <xdr:rowOff>0</xdr:rowOff>
    </xdr:from>
    <xdr:ext cx="1333500" cy="264560"/>
    <xdr:sp macro="" textlink="">
      <xdr:nvSpPr>
        <xdr:cNvPr id="31" name="Textfeld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 txBox="1"/>
      </xdr:nvSpPr>
      <xdr:spPr>
        <a:xfrm>
          <a:off x="18530455" y="24245455"/>
          <a:ext cx="1333500" cy="264560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de-DE" sz="1100" b="0" i="0" u="sng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Luftgewehr Auflage</a:t>
          </a:r>
          <a:endParaRPr lang="de-DE" sz="1100"/>
        </a:p>
      </xdr:txBody>
    </xdr:sp>
    <xdr:clientData/>
  </xdr:oneCellAnchor>
  <xdr:oneCellAnchor>
    <xdr:from>
      <xdr:col>41</xdr:col>
      <xdr:colOff>0</xdr:colOff>
      <xdr:row>40</xdr:row>
      <xdr:rowOff>0</xdr:rowOff>
    </xdr:from>
    <xdr:ext cx="1117023" cy="264560"/>
    <xdr:sp macro="" textlink="">
      <xdr:nvSpPr>
        <xdr:cNvPr id="35" name="Textfeld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 txBox="1"/>
      </xdr:nvSpPr>
      <xdr:spPr>
        <a:xfrm>
          <a:off x="36714545" y="7516091"/>
          <a:ext cx="1117023" cy="264560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100" b="0" i="0" u="sng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Schützenklasse</a:t>
          </a:r>
          <a:endParaRPr lang="de-DE" sz="1100"/>
        </a:p>
      </xdr:txBody>
    </xdr:sp>
    <xdr:clientData/>
  </xdr:oneCellAnchor>
  <xdr:oneCellAnchor>
    <xdr:from>
      <xdr:col>41</xdr:col>
      <xdr:colOff>0</xdr:colOff>
      <xdr:row>57</xdr:row>
      <xdr:rowOff>0</xdr:rowOff>
    </xdr:from>
    <xdr:ext cx="1498023" cy="436786"/>
    <xdr:sp macro="" textlink="">
      <xdr:nvSpPr>
        <xdr:cNvPr id="36" name="Textfeld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 txBox="1"/>
      </xdr:nvSpPr>
      <xdr:spPr>
        <a:xfrm>
          <a:off x="36714545" y="10685318"/>
          <a:ext cx="1498023" cy="436786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de-DE" sz="1100" b="0" i="0" u="sng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Jugend / Nachwuchsklasse</a:t>
          </a:r>
          <a:endParaRPr lang="de-DE" sz="1100"/>
        </a:p>
      </xdr:txBody>
    </xdr:sp>
    <xdr:clientData/>
  </xdr:oneCellAnchor>
  <xdr:oneCellAnchor>
    <xdr:from>
      <xdr:col>41</xdr:col>
      <xdr:colOff>0</xdr:colOff>
      <xdr:row>76</xdr:row>
      <xdr:rowOff>0</xdr:rowOff>
    </xdr:from>
    <xdr:ext cx="1117023" cy="264560"/>
    <xdr:sp macro="" textlink="">
      <xdr:nvSpPr>
        <xdr:cNvPr id="37" name="Textfeld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 txBox="1"/>
      </xdr:nvSpPr>
      <xdr:spPr>
        <a:xfrm>
          <a:off x="36714545" y="14200909"/>
          <a:ext cx="1117023" cy="264560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de-DE" sz="1100" b="0" i="0" u="sng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Junioren</a:t>
          </a:r>
          <a:endParaRPr lang="de-DE" sz="1100"/>
        </a:p>
      </xdr:txBody>
    </xdr:sp>
    <xdr:clientData/>
  </xdr:oneCellAnchor>
  <xdr:oneCellAnchor>
    <xdr:from>
      <xdr:col>41</xdr:col>
      <xdr:colOff>0</xdr:colOff>
      <xdr:row>94</xdr:row>
      <xdr:rowOff>0</xdr:rowOff>
    </xdr:from>
    <xdr:ext cx="1117023" cy="264560"/>
    <xdr:sp macro="" textlink="">
      <xdr:nvSpPr>
        <xdr:cNvPr id="38" name="Textfeld 3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 txBox="1"/>
      </xdr:nvSpPr>
      <xdr:spPr>
        <a:xfrm>
          <a:off x="36714545" y="17560636"/>
          <a:ext cx="1117023" cy="264560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de-DE" sz="1100" b="0" i="0" u="sng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Altersklasse</a:t>
          </a:r>
          <a:endParaRPr lang="de-DE" sz="1100"/>
        </a:p>
      </xdr:txBody>
    </xdr:sp>
    <xdr:clientData/>
  </xdr:oneCellAnchor>
  <xdr:oneCellAnchor>
    <xdr:from>
      <xdr:col>41</xdr:col>
      <xdr:colOff>0</xdr:colOff>
      <xdr:row>112</xdr:row>
      <xdr:rowOff>0</xdr:rowOff>
    </xdr:from>
    <xdr:ext cx="1117023" cy="264560"/>
    <xdr:sp macro="" textlink="">
      <xdr:nvSpPr>
        <xdr:cNvPr id="39" name="Textfeld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 txBox="1"/>
      </xdr:nvSpPr>
      <xdr:spPr>
        <a:xfrm>
          <a:off x="36714545" y="20920364"/>
          <a:ext cx="1117023" cy="264560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de-DE" sz="1100" b="0" i="0" u="sng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Luftpistole</a:t>
          </a:r>
          <a:endParaRPr lang="de-DE" sz="1100"/>
        </a:p>
      </xdr:txBody>
    </xdr:sp>
    <xdr:clientData/>
  </xdr:oneCellAnchor>
  <xdr:oneCellAnchor>
    <xdr:from>
      <xdr:col>41</xdr:col>
      <xdr:colOff>0</xdr:colOff>
      <xdr:row>130</xdr:row>
      <xdr:rowOff>0</xdr:rowOff>
    </xdr:from>
    <xdr:ext cx="1333500" cy="264560"/>
    <xdr:sp macro="" textlink="">
      <xdr:nvSpPr>
        <xdr:cNvPr id="40" name="Textfeld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 txBox="1"/>
      </xdr:nvSpPr>
      <xdr:spPr>
        <a:xfrm>
          <a:off x="36714545" y="24245455"/>
          <a:ext cx="1333500" cy="264560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de-DE" sz="1100" b="0" i="0" u="sng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Luftgewehr Auflage</a:t>
          </a:r>
          <a:endParaRPr lang="de-DE" sz="1100"/>
        </a:p>
      </xdr:txBody>
    </xdr:sp>
    <xdr:clientData/>
  </xdr:oneCellAnchor>
  <xdr:twoCellAnchor editAs="oneCell">
    <xdr:from>
      <xdr:col>3</xdr:col>
      <xdr:colOff>549088</xdr:colOff>
      <xdr:row>0</xdr:row>
      <xdr:rowOff>134471</xdr:rowOff>
    </xdr:from>
    <xdr:to>
      <xdr:col>5</xdr:col>
      <xdr:colOff>78062</xdr:colOff>
      <xdr:row>5</xdr:row>
      <xdr:rowOff>44824</xdr:rowOff>
    </xdr:to>
    <xdr:pic macro="[0]!remove6">
      <xdr:nvPicPr>
        <xdr:cNvPr id="26" name="Grafik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8912" y="134471"/>
          <a:ext cx="739209" cy="85164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542925</xdr:colOff>
      <xdr:row>0</xdr:row>
      <xdr:rowOff>0</xdr:rowOff>
    </xdr:from>
    <xdr:to>
      <xdr:col>13</xdr:col>
      <xdr:colOff>771525</xdr:colOff>
      <xdr:row>5</xdr:row>
      <xdr:rowOff>528261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6350" y="0"/>
          <a:ext cx="1857374" cy="213989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0</xdr:row>
          <xdr:rowOff>295275</xdr:rowOff>
        </xdr:from>
        <xdr:to>
          <xdr:col>11</xdr:col>
          <xdr:colOff>0</xdr:colOff>
          <xdr:row>0</xdr:row>
          <xdr:rowOff>885825</xdr:rowOff>
        </xdr:to>
        <xdr:sp macro="" textlink="">
          <xdr:nvSpPr>
            <xdr:cNvPr id="41985" name="Button 1" hidden="1">
              <a:extLst>
                <a:ext uri="{63B3BB69-23CF-44E3-9099-C40C66FF867C}">
                  <a14:compatExt spid="_x0000_s41985"/>
                </a:ext>
                <a:ext uri="{FF2B5EF4-FFF2-40B4-BE49-F238E27FC236}">
                  <a16:creationId xmlns:a16="http://schemas.microsoft.com/office/drawing/2014/main" id="{00000000-0008-0000-0300-000001A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als PDF drucken</a:t>
              </a:r>
            </a:p>
          </xdr:txBody>
        </xdr:sp>
        <xdr:clientData fPrint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37</xdr:col>
      <xdr:colOff>381000</xdr:colOff>
      <xdr:row>0</xdr:row>
      <xdr:rowOff>0</xdr:rowOff>
    </xdr:from>
    <xdr:to>
      <xdr:col>41</xdr:col>
      <xdr:colOff>166363</xdr:colOff>
      <xdr:row>0</xdr:row>
      <xdr:rowOff>2315090</xdr:rowOff>
    </xdr:to>
    <xdr:pic macro="[0]!remove2">
      <xdr:nvPicPr>
        <xdr:cNvPr id="3" name="Grafik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757091" y="0"/>
          <a:ext cx="2205579" cy="231509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0</xdr:rowOff>
    </xdr:from>
    <xdr:to>
      <xdr:col>18</xdr:col>
      <xdr:colOff>168282</xdr:colOff>
      <xdr:row>2</xdr:row>
      <xdr:rowOff>1434585</xdr:rowOff>
    </xdr:to>
    <xdr:pic macro="[0]!remove">
      <xdr:nvPicPr>
        <xdr:cNvPr id="4" name="Grafik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48975" y="0"/>
          <a:ext cx="1730382" cy="182511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0</xdr:rowOff>
    </xdr:from>
    <xdr:to>
      <xdr:col>18</xdr:col>
      <xdr:colOff>168282</xdr:colOff>
      <xdr:row>2</xdr:row>
      <xdr:rowOff>1434585</xdr:rowOff>
    </xdr:to>
    <xdr:pic macro="[0]!remove">
      <xdr:nvPicPr>
        <xdr:cNvPr id="5" name="Grafik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48975" y="0"/>
          <a:ext cx="1730382" cy="182511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0</xdr:rowOff>
    </xdr:from>
    <xdr:to>
      <xdr:col>18</xdr:col>
      <xdr:colOff>120657</xdr:colOff>
      <xdr:row>2</xdr:row>
      <xdr:rowOff>1434585</xdr:rowOff>
    </xdr:to>
    <xdr:pic macro="[0]!remove">
      <xdr:nvPicPr>
        <xdr:cNvPr id="4" name="Grafik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48975" y="0"/>
          <a:ext cx="1730382" cy="182511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0</xdr:rowOff>
    </xdr:from>
    <xdr:to>
      <xdr:col>18</xdr:col>
      <xdr:colOff>168282</xdr:colOff>
      <xdr:row>2</xdr:row>
      <xdr:rowOff>1434585</xdr:rowOff>
    </xdr:to>
    <xdr:pic macro="[0]!remove">
      <xdr:nvPicPr>
        <xdr:cNvPr id="3" name="Grafik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48975" y="0"/>
          <a:ext cx="1730382" cy="182511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0</xdr:rowOff>
    </xdr:from>
    <xdr:to>
      <xdr:col>18</xdr:col>
      <xdr:colOff>168282</xdr:colOff>
      <xdr:row>2</xdr:row>
      <xdr:rowOff>1434585</xdr:rowOff>
    </xdr:to>
    <xdr:pic macro="[0]!remove">
      <xdr:nvPicPr>
        <xdr:cNvPr id="3" name="Grafik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48975" y="0"/>
          <a:ext cx="1730382" cy="182511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0</xdr:rowOff>
    </xdr:from>
    <xdr:to>
      <xdr:col>18</xdr:col>
      <xdr:colOff>168282</xdr:colOff>
      <xdr:row>2</xdr:row>
      <xdr:rowOff>1434585</xdr:rowOff>
    </xdr:to>
    <xdr:pic macro="[0]!remove">
      <xdr:nvPicPr>
        <xdr:cNvPr id="3" name="Grafik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48975" y="0"/>
          <a:ext cx="1730382" cy="182511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0</xdr:rowOff>
    </xdr:from>
    <xdr:to>
      <xdr:col>18</xdr:col>
      <xdr:colOff>168282</xdr:colOff>
      <xdr:row>2</xdr:row>
      <xdr:rowOff>1434585</xdr:rowOff>
    </xdr:to>
    <xdr:pic macro="[0]!remove">
      <xdr:nvPicPr>
        <xdr:cNvPr id="3" name="Grafik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48975" y="0"/>
          <a:ext cx="1730382" cy="182511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0</xdr:rowOff>
    </xdr:from>
    <xdr:to>
      <xdr:col>18</xdr:col>
      <xdr:colOff>168282</xdr:colOff>
      <xdr:row>2</xdr:row>
      <xdr:rowOff>1434585</xdr:rowOff>
    </xdr:to>
    <xdr:pic macro="[0]!remove">
      <xdr:nvPicPr>
        <xdr:cNvPr id="3" name="Grafik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48975" y="0"/>
          <a:ext cx="1730382" cy="182511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2006</xdr:row>
          <xdr:rowOff>0</xdr:rowOff>
        </xdr:from>
        <xdr:to>
          <xdr:col>28</xdr:col>
          <xdr:colOff>371475</xdr:colOff>
          <xdr:row>2008</xdr:row>
          <xdr:rowOff>85725</xdr:rowOff>
        </xdr:to>
        <xdr:sp macro="" textlink="">
          <xdr:nvSpPr>
            <xdr:cNvPr id="30725" name="CommandButton2" hidden="1">
              <a:extLst>
                <a:ext uri="{63B3BB69-23CF-44E3-9099-C40C66FF867C}">
                  <a14:compatExt spid="_x0000_s30725"/>
                </a:ext>
                <a:ext uri="{FF2B5EF4-FFF2-40B4-BE49-F238E27FC236}">
                  <a16:creationId xmlns:a16="http://schemas.microsoft.com/office/drawing/2014/main" id="{00000000-0008-0000-0E00-000005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235324</xdr:colOff>
      <xdr:row>0</xdr:row>
      <xdr:rowOff>78441</xdr:rowOff>
    </xdr:from>
    <xdr:to>
      <xdr:col>1</xdr:col>
      <xdr:colOff>974533</xdr:colOff>
      <xdr:row>0</xdr:row>
      <xdr:rowOff>930088</xdr:rowOff>
    </xdr:to>
    <xdr:pic macro="[0]!remove6">
      <xdr:nvPicPr>
        <xdr:cNvPr id="2" name="Grafik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442" y="78441"/>
          <a:ext cx="739209" cy="85164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4B1FD45F-43D9-4F2F-BE74-3FC12DD5FD10}" name="Eingabe" displayName="Eingabe" ref="A1:F716" totalsRowShown="0">
  <autoFilter ref="A1:F716" xr:uid="{4B1FD45F-43D9-4F2F-BE74-3FC12DD5FD10}"/>
  <tableColumns count="6">
    <tableColumn id="1" xr3:uid="{D92A57D6-AABA-4DF7-902F-553F051E8DFA}" name="Verein"/>
    <tableColumn id="2" xr3:uid="{2FC4019F-5D4D-4547-924A-35B69C5CFC45}" name="Vorname"/>
    <tableColumn id="3" xr3:uid="{C5C14F56-9695-4F90-A1B3-645CE37C07D6}" name="Nachname"/>
    <tableColumn id="4" xr3:uid="{8CC8B202-22F6-4034-AD86-9FCD173B2536}" name="Klasse">
      <calculatedColumnFormula array="1">VLOOKUP(Eingabe[[#This Row],[Vorname]]&amp;Eingabe[[#This Row],[Nachname]]&amp;Eingabe[[#This Row],[Verein]],CHOOSE({1,2,3},#REF!&amp;#REF!&amp;#REF!,#REF!),2,0)</calculatedColumnFormula>
    </tableColumn>
    <tableColumn id="5" xr3:uid="{48AF91A3-7E9A-470E-98AA-4C7A091488A0}" name="Disziplin"/>
    <tableColumn id="6" xr3:uid="{387B9508-7796-4B30-8B84-1B4CE26652FE}" name="Ringe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62259D7-AD4E-4915-9CBA-397DC4F186AC}" name="Tabelle3" displayName="Tabelle3" ref="A1:F326" totalsRowShown="0" headerRowDxfId="2714" dataDxfId="2713" tableBorderDxfId="2712" headerRowCellStyle="Standard" dataCellStyle="Standard 2">
  <autoFilter ref="A1:F326" xr:uid="{562259D7-AD4E-4915-9CBA-397DC4F186AC}"/>
  <sortState xmlns:xlrd2="http://schemas.microsoft.com/office/spreadsheetml/2017/richdata2" ref="A2:F326">
    <sortCondition ref="A1:A326"/>
  </sortState>
  <tableColumns count="6">
    <tableColumn id="1" xr3:uid="{AEAE03DD-637C-4D07-B9E3-FDE9DD789FCE}" name="Verein" dataDxfId="2711" totalsRowDxfId="2710" dataCellStyle="Standard 2" totalsRowCellStyle="Standard 2"/>
    <tableColumn id="2" xr3:uid="{B222F6F5-1D7D-496C-878F-AD2E64A2D640}" name="Vorname" dataDxfId="2709" totalsRowDxfId="2708" dataCellStyle="Standard 2" totalsRowCellStyle="Standard 2"/>
    <tableColumn id="3" xr3:uid="{00F8F782-DAC6-44A3-A1E0-A31DBF93DC6D}" name="Nachname" dataDxfId="2707" totalsRowDxfId="2706" dataCellStyle="Standard 2" totalsRowCellStyle="Standard 2"/>
    <tableColumn id="4" xr3:uid="{4D49C805-4392-43C2-95EE-6023E4F85E12}" name="Klasse" dataDxfId="2705" totalsRowDxfId="2704" dataCellStyle="Standard 2" totalsRowCellStyle="Standard 2">
      <calculatedColumnFormula array="1">VLOOKUP(Tabelle3[[#This Row],[Vorname]]&amp;Tabelle3[[#This Row],[Nachname]]&amp;Tabelle3[[#This Row],[Verein]],CHOOSE({1,2,3},#REF!&amp;#REF!&amp;#REF!,#REF!),2,0)</calculatedColumnFormula>
    </tableColumn>
    <tableColumn id="5" xr3:uid="{2D881B98-C425-49D5-9179-5E02943C7D1A}" name="Disziplin" dataDxfId="2703" totalsRowDxfId="2702" dataCellStyle="Standard 2" totalsRowCellStyle="Standard 2"/>
    <tableColumn id="6" xr3:uid="{D8BC6F20-EEAF-4F4D-B079-F08C4EBD0E25}" name="Ringe" dataDxfId="2701" totalsRowDxfId="2700" dataCellStyle="Standard 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F5194FB8-7769-41A1-9B1C-28889EBBD498}" name="RPT1MAG" displayName="RPT1MAG" ref="B8:F20" headerRowCount="0" totalsRowCount="1" headerRowDxfId="2699" dataDxfId="2698" tableBorderDxfId="2697" headerRowCellStyle="Standard 3" dataCellStyle="Standard 3">
  <tableColumns count="5">
    <tableColumn id="3" xr3:uid="{87E54514-B9F3-4101-A6CA-8015F7C4DDFF}" name="Spalte2" totalsRowFunction="custom" headerRowDxfId="2696" dataDxfId="2695" totalsRowDxfId="2694" headerRowCellStyle="Standard 3" dataCellStyle="Standard 3">
      <totalsRowFormula>IF(B9="",0,B19/COUNT(B9:B18)/6)</totalsRowFormula>
    </tableColumn>
    <tableColumn id="4" xr3:uid="{036ED1D2-EB63-478B-AB2B-BA96A08C4C35}" name="Spalte3" headerRowDxfId="2693" dataDxfId="2692" totalsRowDxfId="2691" headerRowCellStyle="Standard 3" dataCellStyle="Standard 3"/>
    <tableColumn id="5" xr3:uid="{1FDBC103-662A-4AF7-95D6-966F00FD6748}" name="Spalte4" headerRowDxfId="2690" dataDxfId="2689" totalsRowDxfId="2688" headerRowCellStyle="Standard 3" dataCellStyle="Standard 3"/>
    <tableColumn id="7" xr3:uid="{6AFE7BB8-15EA-405D-9EA4-3B0C83D31962}" name="Spalte6" headerRowDxfId="2687" dataDxfId="2686" totalsRowDxfId="2685" headerRowCellStyle="Standard 3" dataCellStyle="Standard 3"/>
    <tableColumn id="2" xr3:uid="{13A9B36F-12B7-4353-882F-DFF2E1CEF075}" name="Spalte1" headerRowDxfId="2684" dataDxfId="2683" totalsRowDxfId="2682" headerRowCellStyle="Standard 3" dataCellStyle="Standard 3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9" xr:uid="{20F5C759-0B8A-4D0F-8E25-F1874BCABDBA}" name="RPT1MLE" displayName="RPT1MLE" ref="H8:L20" headerRowCount="0" totalsRowCount="1" headerRowDxfId="2681" dataDxfId="2679" headerRowBorderDxfId="2680" tableBorderDxfId="2678" totalsRowBorderDxfId="2677" headerRowCellStyle="Standard 3" dataCellStyle="Standard 3">
  <tableColumns count="5">
    <tableColumn id="1" xr3:uid="{A1EE4E98-0646-4293-AEAC-DB11D352013C}" name="Spalte1" totalsRowFunction="custom" headerRowDxfId="2676" dataDxfId="2675" totalsRowDxfId="2674" headerRowCellStyle="Standard 3" dataCellStyle="Standard 3">
      <totalsRowFormula>IF(H9="",0,H19/COUNT(H9:H18)/6)</totalsRowFormula>
    </tableColumn>
    <tableColumn id="3" xr3:uid="{82D98EC8-DBD3-4CC4-97F6-8C325FD65BF6}" name="Spalte3" headerRowDxfId="2673" dataDxfId="2672" totalsRowDxfId="2671" headerRowCellStyle="Standard 3" dataCellStyle="Standard 3"/>
    <tableColumn id="5" xr3:uid="{36470A29-3EA8-494D-8CBB-EB730D4179D9}" name="Spalte5" headerRowDxfId="2670" dataDxfId="2669" totalsRowDxfId="2668" headerRowCellStyle="Standard 3" dataCellStyle="Standard 3"/>
    <tableColumn id="7" xr3:uid="{725B91D1-A91E-4C7A-853E-033616999128}" name="Spalte7" headerRowDxfId="2667" dataDxfId="2666" totalsRowDxfId="2665" headerRowCellStyle="Standard 3" dataCellStyle="Standard 3"/>
    <tableColumn id="4" xr3:uid="{26B47B02-A52F-4177-A0AF-138BD711D817}" name="Spalte2" headerRowDxfId="2664" dataDxfId="2663" totalsRowDxfId="2662" headerRowCellStyle="Standard 3" dataCellStyle="Standard 3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0" xr:uid="{068A09E8-ABFE-45F4-82FE-EBFB3192D87C}" name="RPT1MAD" displayName="RPT1MAD" ref="N8:R20" headerRowCount="0" totalsRowCount="1" headerRowDxfId="2661" dataDxfId="2659" headerRowBorderDxfId="2660" tableBorderDxfId="2658" totalsRowBorderDxfId="2657" headerRowCellStyle="Standard 3" dataCellStyle="Standard 3">
  <tableColumns count="5">
    <tableColumn id="1" xr3:uid="{F49AA223-D783-4F76-BF63-C3B1DDE2E2CD}" name="Spalte1" totalsRowFunction="custom" headerRowDxfId="2656" dataDxfId="2655" totalsRowDxfId="2654" headerRowCellStyle="Standard 3" dataCellStyle="Standard 3">
      <totalsRowFormula>IF(N9="",0,N19/COUNT(N9:N18)/6)</totalsRowFormula>
    </tableColumn>
    <tableColumn id="3" xr3:uid="{28883E9E-6A18-464D-8E79-4FE73461A3BE}" name="Spalte3" headerRowDxfId="2653" dataDxfId="2652" totalsRowDxfId="2651" headerRowCellStyle="Standard 3" dataCellStyle="Standard 3"/>
    <tableColumn id="5" xr3:uid="{B3471510-3DB7-4A65-A66D-BAD6305A6B25}" name="Spalte5" headerRowDxfId="2650" dataDxfId="2649" totalsRowDxfId="2648" headerRowCellStyle="Standard 3" dataCellStyle="Standard 3"/>
    <tableColumn id="7" xr3:uid="{EBFB0A17-8918-4D89-BDEE-D620D306CAA0}" name="Spalte7" headerRowDxfId="2647" dataDxfId="2646" totalsRowDxfId="2645" headerRowCellStyle="Standard 3" dataCellStyle="Standard 3"/>
    <tableColumn id="4" xr3:uid="{83426483-F7D0-4523-B5FF-BC6C3EFA471B}" name="Spalte2" headerRowDxfId="2644" dataDxfId="2643" totalsRowDxfId="2642" headerRowCellStyle="Standard 3" dataCellStyle="Standard 3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2" xr:uid="{76048D4B-AB75-4B4D-83F3-3D242C1DC8DE}" name="RPT1MZE" displayName="RPT1MZE" ref="T8:X20" headerRowCount="0" totalsRowCount="1" headerRowDxfId="2641" dataDxfId="2639" headerRowBorderDxfId="2640" tableBorderDxfId="2638" totalsRowBorderDxfId="2637" headerRowCellStyle="Standard 3" dataCellStyle="Standard 3">
  <tableColumns count="5">
    <tableColumn id="1" xr3:uid="{9A50CD2C-5516-4FB5-9426-7A7E402B15AB}" name="Spalte1" totalsRowFunction="custom" headerRowDxfId="2636" dataDxfId="2635" totalsRowDxfId="2634" headerRowCellStyle="Standard 3" dataCellStyle="Standard 3">
      <totalsRowFormula>IF(T9="",0,T19/COUNT(T9:T18)/6)</totalsRowFormula>
    </tableColumn>
    <tableColumn id="3" xr3:uid="{0437ED0A-F069-43A9-A481-65A4B6766F3C}" name="Spalte3" headerRowDxfId="2633" dataDxfId="2632" totalsRowDxfId="2631" headerRowCellStyle="Standard 3" dataCellStyle="Standard 3"/>
    <tableColumn id="5" xr3:uid="{68C5E6DE-B83A-4A5C-87EC-77B9E8B408A6}" name="Spalte5" headerRowDxfId="2630" dataDxfId="2629" totalsRowDxfId="2628" headerRowCellStyle="Standard 3" dataCellStyle="Standard 3"/>
    <tableColumn id="7" xr3:uid="{59EA3B5A-86AC-4900-929B-21BF10F639B5}" name="Spalte7" headerRowDxfId="2627" dataDxfId="2626" totalsRowDxfId="2625" headerRowCellStyle="Standard 3" dataCellStyle="Standard 3"/>
    <tableColumn id="4" xr3:uid="{D63CC64E-4534-45D1-BC81-1A95A0B56C8D}" name="Spalte2" headerRowDxfId="2624" dataDxfId="2623" totalsRowDxfId="2622" headerRowCellStyle="Standard 3" dataCellStyle="Standard 3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3" xr:uid="{803C2A2D-CDF2-481A-8C36-5DD21E3D7FAC}" name="RPT1MFU" displayName="RPT1MFU" ref="Z8:AD20" headerRowCount="0" totalsRowCount="1" headerRowDxfId="2621" dataDxfId="2619" headerRowBorderDxfId="2620" tableBorderDxfId="2618" totalsRowBorderDxfId="2617" headerRowCellStyle="Standard 3" dataCellStyle="Standard 3">
  <tableColumns count="5">
    <tableColumn id="1" xr3:uid="{C254067C-B2A7-4667-A01F-0F1D388278DF}" name="Spalte1" totalsRowFunction="custom" headerRowDxfId="2616" dataDxfId="2615" totalsRowDxfId="2614" headerRowCellStyle="Standard 3" dataCellStyle="Standard 3">
      <totalsRowFormula>IF(Z9="",0,Z19/COUNT(Z9:Z18)/6)</totalsRowFormula>
    </tableColumn>
    <tableColumn id="3" xr3:uid="{9CC42C73-28C8-441A-A130-FED16C7BED2C}" name="Spalte3" headerRowDxfId="2613" dataDxfId="2612" totalsRowDxfId="2611" headerRowCellStyle="Standard 3" dataCellStyle="Standard 3"/>
    <tableColumn id="5" xr3:uid="{F914A3AC-D2DA-4969-B5D0-337766AC684D}" name="Spalte5" headerRowDxfId="2610" dataDxfId="2609" totalsRowDxfId="2608" headerRowCellStyle="Standard 3" dataCellStyle="Standard 3"/>
    <tableColumn id="7" xr3:uid="{B10BD3D8-B64A-4DE4-B06F-F369564B1600}" name="Spalte7" headerRowDxfId="2607" dataDxfId="2606" totalsRowDxfId="2605" headerRowCellStyle="Standard 3" dataCellStyle="Standard 3"/>
    <tableColumn id="4" xr3:uid="{930839F6-BE87-42E9-939C-C4B915D58CB8}" name="Spalte2" headerRowDxfId="2604" dataDxfId="2603" totalsRowDxfId="2602" headerRowCellStyle="Standard 3" dataCellStyle="Standard 3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5" xr:uid="{AFC4492D-6E2D-4EB8-AE06-3D7096EB62A1}" name="RPT1MTH" displayName="RPT1MTH" ref="AF8:AJ20" headerRowCount="0" totalsRowCount="1" headerRowDxfId="2601" dataDxfId="2599" headerRowBorderDxfId="2600" tableBorderDxfId="2598" totalsRowBorderDxfId="2597" headerRowCellStyle="Standard 3" dataCellStyle="Standard 3">
  <tableColumns count="5">
    <tableColumn id="1" xr3:uid="{157E51EB-A42F-4DC7-B61D-349BAAB5111F}" name="Spalte1" totalsRowFunction="custom" headerRowDxfId="2596" dataDxfId="2595" totalsRowDxfId="2594" headerRowCellStyle="Standard 3" dataCellStyle="Standard 3">
      <totalsRowFormula>IF(AF9="",0,AF19/COUNT(AF9:AF18)/6)</totalsRowFormula>
    </tableColumn>
    <tableColumn id="3" xr3:uid="{7EDEDADB-D827-4618-A7C6-FAF25E7C6A34}" name="Spalte3" headerRowDxfId="2593" dataDxfId="2592" totalsRowDxfId="2591" headerRowCellStyle="Standard 3" dataCellStyle="Standard 3"/>
    <tableColumn id="5" xr3:uid="{A5D989F2-D746-4706-B2AD-B006E81815BB}" name="Spalte5" headerRowDxfId="2590" dataDxfId="2589" totalsRowDxfId="2588" headerRowCellStyle="Standard 3" dataCellStyle="Standard 3"/>
    <tableColumn id="7" xr3:uid="{BCBF9F93-D0B8-4E1D-8E05-048E390B27D6}" name="Spalte7" headerRowDxfId="2587" dataDxfId="2586" totalsRowDxfId="2585" headerRowCellStyle="Standard 3" dataCellStyle="Standard 3"/>
    <tableColumn id="4" xr3:uid="{27433C69-A80F-4595-9BDA-44CE057939DE}" name="Spalte2" headerRowDxfId="2584" dataDxfId="2583" totalsRowDxfId="2582" headerRowCellStyle="Standard 3" dataCellStyle="Standard 3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7" xr:uid="{DFD9EFD6-0E81-4030-8153-EDB48A9B39DF}" name="RPT1MHW" displayName="RPT1MHW" ref="AL8:AP20" headerRowCount="0" totalsRowCount="1" headerRowDxfId="2581" dataDxfId="2579" headerRowBorderDxfId="2580" tableBorderDxfId="2578" totalsRowBorderDxfId="2577" headerRowCellStyle="Standard 3" dataCellStyle="Standard 3">
  <tableColumns count="5">
    <tableColumn id="1" xr3:uid="{F58EAC64-3E05-4A90-9524-0092AF14F868}" name="Spalte1" totalsRowFunction="custom" headerRowDxfId="2576" dataDxfId="2575" totalsRowDxfId="2574" headerRowCellStyle="Standard 3" dataCellStyle="Standard 3">
      <totalsRowFormula>IF(AL9="",0,AL19/COUNT(AL9:AL18)/6)</totalsRowFormula>
    </tableColumn>
    <tableColumn id="3" xr3:uid="{5267D025-586B-4A84-94D2-154256B28604}" name="Spalte3" headerRowDxfId="2573" dataDxfId="2572" totalsRowDxfId="2571" headerRowCellStyle="Standard 3" dataCellStyle="Standard 3"/>
    <tableColumn id="5" xr3:uid="{9FA2A2D8-4862-42D6-A09E-E5031CA8C308}" name="Spalte5" headerRowDxfId="2570" dataDxfId="2569" totalsRowDxfId="2568" headerRowCellStyle="Standard 3" dataCellStyle="Standard 3"/>
    <tableColumn id="7" xr3:uid="{776EA5DE-908B-4071-9CA2-867B71170FD4}" name="Spalte7" headerRowDxfId="2567" dataDxfId="2566" totalsRowDxfId="2565" headerRowCellStyle="Standard 3" dataCellStyle="Standard 3"/>
    <tableColumn id="4" xr3:uid="{1BA0C903-7F4A-4EEF-BD84-1EC9F6763909}" name="Spalte2" headerRowDxfId="2564" dataDxfId="2563" totalsRowDxfId="2562" headerRowCellStyle="Standard 3" dataCellStyle="Standard 3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8" xr:uid="{6F141099-2EAD-494D-9736-C5888ADE1902}" name="RPT1MJI" displayName="RPT1MJI" ref="AR8:AV20" headerRowCount="0" totalsRowCount="1" headerRowDxfId="2561" dataDxfId="2559" headerRowBorderDxfId="2560" tableBorderDxfId="2558" totalsRowBorderDxfId="2557" headerRowCellStyle="Standard 3" dataCellStyle="Standard 3">
  <tableColumns count="5">
    <tableColumn id="1" xr3:uid="{0C6B6378-C8B4-4E00-9F91-20E1A10527CA}" name="Spalte1" totalsRowFunction="custom" headerRowDxfId="2556" dataDxfId="2555" totalsRowDxfId="2554" headerRowCellStyle="Standard 3" dataCellStyle="Standard 3">
      <totalsRowFormula>IF(AR9="",0,AR19/COUNT(AR9:AR18)/6)</totalsRowFormula>
    </tableColumn>
    <tableColumn id="3" xr3:uid="{CEC7C033-C0C7-45B9-AD3B-9F8B785EBAA8}" name="Spalte3" headerRowDxfId="2553" dataDxfId="2552" totalsRowDxfId="2551" headerRowCellStyle="Standard 3" dataCellStyle="Standard 3"/>
    <tableColumn id="5" xr3:uid="{7405D3EC-CD6D-446C-976D-1709FA8A292B}" name="Spalte5" headerRowDxfId="2550" dataDxfId="2549" totalsRowDxfId="2548" headerRowCellStyle="Standard 3" dataCellStyle="Standard 3"/>
    <tableColumn id="7" xr3:uid="{53AF38D9-E21B-4B82-9071-CA9AD98C26DB}" name="Spalte7" headerRowDxfId="2547" dataDxfId="2546" totalsRowDxfId="2545" headerRowCellStyle="Standard 3" dataCellStyle="Standard 3"/>
    <tableColumn id="4" xr3:uid="{E2546B9B-EBFC-4017-8172-394A157BD65E}" name="Spalte2" headerRowDxfId="2544" dataDxfId="2543" totalsRowDxfId="2542" headerRowCellStyle="Standard 3" dataCellStyle="Standard 3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9" xr:uid="{D76985BC-3643-407A-9061-7286D3017F82}" name="RPT1MPB" displayName="RPT1MPB" ref="AX8:BB20" headerRowCount="0" totalsRowCount="1" headerRowDxfId="2541" dataDxfId="2539" headerRowBorderDxfId="2540" tableBorderDxfId="2538" totalsRowBorderDxfId="2537" headerRowCellStyle="Standard 3" dataCellStyle="Standard 3">
  <tableColumns count="5">
    <tableColumn id="1" xr3:uid="{1BB33834-7C66-4987-933F-1471DB095F69}" name="Spalte1" totalsRowFunction="custom" headerRowDxfId="2536" dataDxfId="2535" totalsRowDxfId="2534" headerRowCellStyle="Standard 3" dataCellStyle="Standard 3">
      <totalsRowFormula>IF(AX9="",0,AX19/COUNT(AX9:AX18)/6)</totalsRowFormula>
    </tableColumn>
    <tableColumn id="3" xr3:uid="{41488161-4979-4865-BDB0-FC903B58B77A}" name="Spalte3" headerRowDxfId="2533" dataDxfId="2532" totalsRowDxfId="2531" headerRowCellStyle="Standard 3" dataCellStyle="Standard 3"/>
    <tableColumn id="5" xr3:uid="{B318FFCE-744A-498B-B879-3C654E146764}" name="Spalte5" headerRowDxfId="2530" dataDxfId="2529" totalsRowDxfId="2528" headerRowCellStyle="Standard 3" dataCellStyle="Standard 3"/>
    <tableColumn id="7" xr3:uid="{4CE1C692-4545-4F5D-91C1-A72BD0F27101}" name="Spalte7" headerRowDxfId="2527" dataDxfId="2526" totalsRowDxfId="2525" headerRowCellStyle="Standard 3" dataCellStyle="Standard 3"/>
    <tableColumn id="4" xr3:uid="{0F4D9706-A238-437A-9048-1C6EACF93CCB}" name="Spalte2" headerRowDxfId="2524" dataDxfId="2523" totalsRowDxfId="2522" headerRowCellStyle="Standard 3" dataCellStyle="Standard 3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0" xr:uid="{C47FF799-16E1-4337-AD8E-C5DEDE2BD6E5}" name="RPT1MWW" displayName="RPT1MWW" ref="BD8:BH20" headerRowCount="0" totalsRowCount="1" headerRowDxfId="2521" dataDxfId="2519" headerRowBorderDxfId="2520" tableBorderDxfId="2518" totalsRowBorderDxfId="2517" headerRowCellStyle="Standard 3" dataCellStyle="Standard 3">
  <tableColumns count="5">
    <tableColumn id="1" xr3:uid="{F6152991-E87E-452C-A7F2-72992860D22F}" name="Spalte1" totalsRowFunction="custom" headerRowDxfId="2516" dataDxfId="2515" totalsRowDxfId="2514" headerRowCellStyle="Standard 3" dataCellStyle="Standard 3">
      <totalsRowFormula>IF(BD9="",0,BD19/COUNT(BD9:BD18)/6)</totalsRowFormula>
    </tableColumn>
    <tableColumn id="3" xr3:uid="{2A01D7C6-AC9D-4F8B-BE84-1DE6879322C2}" name="Spalte3" headerRowDxfId="2513" dataDxfId="2512" totalsRowDxfId="2511" headerRowCellStyle="Standard 3" dataCellStyle="Standard 3"/>
    <tableColumn id="5" xr3:uid="{061F2329-C8B6-4DF7-85A0-000CD8F13AB5}" name="Spalte5" headerRowDxfId="2510" dataDxfId="2509" totalsRowDxfId="2508" headerRowCellStyle="Standard 3" dataCellStyle="Standard 3"/>
    <tableColumn id="7" xr3:uid="{2A67E9E0-9198-4443-9A8F-BDDC6EBD6736}" name="Spalte7" headerRowDxfId="2507" dataDxfId="2506" totalsRowDxfId="2505" headerRowCellStyle="Standard 3" dataCellStyle="Standard 3"/>
    <tableColumn id="4" xr3:uid="{E4C58D6E-72C1-48AA-AC18-509F58B46832}" name="Spalte2" headerRowDxfId="2504" dataDxfId="2503" totalsRowDxfId="2502" headerRowCellStyle="Standard 3" dataCellStyle="Standard 3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2" xr:uid="{57E13564-00DE-4ECF-A170-C8BE7A910775}" name="RPTSKAG" displayName="RPTSKAG" ref="A26:E38" headerRowCount="0" totalsRowCount="1" headerRowDxfId="2501" dataDxfId="2500" tableBorderDxfId="2499" headerRowCellStyle="Standard 3" dataCellStyle="Standard 3">
  <tableColumns count="5">
    <tableColumn id="1" xr3:uid="{5316B902-6BF6-4C97-9CC9-D46DABF99FBD}" name="Almenrausch Grünthal" headerRowDxfId="2498" dataDxfId="2497" totalsRowDxfId="2496" headerRowCellStyle="Standard 3" dataCellStyle="Standard 3"/>
    <tableColumn id="3" xr3:uid="{D21B3E22-B873-4E29-9D06-EAF81061FE41}" name="Spalte2" totalsRowFunction="custom" headerRowDxfId="2495" dataDxfId="2494" totalsRowDxfId="2493" headerRowCellStyle="Standard 3" dataCellStyle="Standard 3">
      <totalsRowFormula>IF(B27="",0,B37/COUNT(B27:B36)/3)</totalsRowFormula>
    </tableColumn>
    <tableColumn id="4" xr3:uid="{E658F98F-E42B-4E03-AE67-74A02341EB0B}" name="Spalte3" headerRowDxfId="2492" dataDxfId="2491" totalsRowDxfId="2490" headerRowCellStyle="Standard 3" dataCellStyle="Standard 3"/>
    <tableColumn id="5" xr3:uid="{8AECD9E5-F880-4870-A1E2-E2B2B825D16E}" name="Spalte4" headerRowDxfId="2489" dataDxfId="2488" totalsRowDxfId="2487" headerRowCellStyle="Standard 3" dataCellStyle="Standard 3"/>
    <tableColumn id="7" xr3:uid="{8FF0AEB8-B772-4D35-BC56-4DEC83CB1ABF}" name="Spalte6" headerRowDxfId="2486" dataDxfId="2485" totalsRowDxfId="2484" headerRowCellStyle="Standard 3" dataCellStyle="Standard 3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4" xr:uid="{95836409-39AD-475B-9904-D077357C5773}" name="RPTSKLE" displayName="RPTSKLE" ref="G26:J38" headerRowCount="0" totalsRowCount="1" headerRowDxfId="2483" dataDxfId="2481" headerRowBorderDxfId="2482" tableBorderDxfId="2480" totalsRowBorderDxfId="2479" headerRowCellStyle="Standard 3" dataCellStyle="Standard 3">
  <tableColumns count="4">
    <tableColumn id="1" xr3:uid="{719283D3-985D-4BE4-8B17-A9294CF8E6AC}" name="Spalte1" totalsRowFunction="custom" headerRowDxfId="2478" dataDxfId="2477" totalsRowDxfId="2476" headerRowCellStyle="Standard 3" dataCellStyle="Standard 3">
      <totalsRowFormula>IF(G27="",0,G37/COUNT(G27:G36)/3)</totalsRowFormula>
    </tableColumn>
    <tableColumn id="3" xr3:uid="{DFEF3C3E-E7D4-4BCF-9AA6-7535201F2C7B}" name="Spalte3" headerRowDxfId="2475" dataDxfId="2474" totalsRowDxfId="2473" headerRowCellStyle="Standard 3" dataCellStyle="Standard 3"/>
    <tableColumn id="5" xr3:uid="{1FBA5A8D-1799-4A0E-98C9-3F2AD56EFBDF}" name="Spalte5" headerRowDxfId="2472" dataDxfId="2471" totalsRowDxfId="2470" headerRowCellStyle="Standard 3" dataCellStyle="Standard 3"/>
    <tableColumn id="7" xr3:uid="{7AB2BADC-BD64-42E9-9796-7AF109C1B7BE}" name="Spalte7" headerRowDxfId="2469" dataDxfId="2468" totalsRowDxfId="2467" headerRowCellStyle="Standard 3" dataCellStyle="Standard 3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5" xr:uid="{4151D477-90EC-4A48-9EE3-B0C4CE735A31}" name="RPTSKAD" displayName="RPTSKAD" ref="L26:O38" headerRowCount="0" totalsRowCount="1" headerRowDxfId="2466" dataDxfId="2464" headerRowBorderDxfId="2465" tableBorderDxfId="2463" totalsRowBorderDxfId="2462" headerRowCellStyle="Standard 3" dataCellStyle="Standard 3">
  <tableColumns count="4">
    <tableColumn id="1" xr3:uid="{B407F180-772D-4206-8935-C3ABFD904FC8}" name="Spalte1" totalsRowFunction="custom" headerRowDxfId="2461" dataDxfId="2460" totalsRowDxfId="2459" headerRowCellStyle="Standard 3" dataCellStyle="Standard 3">
      <totalsRowFormula>IF(L27="",0,L37/COUNT(L27:L36)/3)</totalsRowFormula>
    </tableColumn>
    <tableColumn id="3" xr3:uid="{E0272983-AB88-4CF0-BA7B-0D42C0EE0ECD}" name="Spalte3" headerRowDxfId="2458" dataDxfId="2457" totalsRowDxfId="2456" headerRowCellStyle="Standard 3" dataCellStyle="Standard 3"/>
    <tableColumn id="5" xr3:uid="{4E6D6D95-57B6-4152-8769-A3D33875897D}" name="Spalte5" headerRowDxfId="2455" dataDxfId="2454" totalsRowDxfId="2453" headerRowCellStyle="Standard 3" dataCellStyle="Standard 3"/>
    <tableColumn id="7" xr3:uid="{657CCF3F-63C5-4FB3-ABC5-482B84434B8B}" name="Spalte7" headerRowDxfId="2452" dataDxfId="2451" totalsRowDxfId="2450" headerRowCellStyle="Standard 3" dataCellStyle="Standard 3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7" xr:uid="{6432F3C0-B112-479B-8FA9-E292EB58EC36}" name="RPTSKZE" displayName="RPTSKZE" ref="Q26:T38" headerRowCount="0" totalsRowCount="1" headerRowDxfId="2449" dataDxfId="2447" headerRowBorderDxfId="2448" tableBorderDxfId="2446" totalsRowBorderDxfId="2445" headerRowCellStyle="Standard 3" dataCellStyle="Standard 3">
  <tableColumns count="4">
    <tableColumn id="1" xr3:uid="{8D308CA2-4F11-499F-8C27-FBABBB22798C}" name="Spalte1" totalsRowFunction="custom" headerRowDxfId="2444" dataDxfId="2443" totalsRowDxfId="2442" headerRowCellStyle="Standard 3" dataCellStyle="Standard 3">
      <totalsRowFormula>IF(Q27="",0,Q37/COUNT(Q27:Q36)/3)</totalsRowFormula>
    </tableColumn>
    <tableColumn id="3" xr3:uid="{7739CDB6-65E5-423B-82C7-C9652CE1D52A}" name="Spalte3" headerRowDxfId="2441" dataDxfId="2440" totalsRowDxfId="2439" headerRowCellStyle="Standard 3" dataCellStyle="Standard 3"/>
    <tableColumn id="5" xr3:uid="{B5914E40-48F9-48A5-96D9-7FADCFB389C6}" name="Spalte5" headerRowDxfId="2438" dataDxfId="2437" totalsRowDxfId="2436" headerRowCellStyle="Standard 3" dataCellStyle="Standard 3"/>
    <tableColumn id="7" xr3:uid="{46647254-5753-4A6F-94D6-3FF2998ADE7E}" name="Spalte7" headerRowDxfId="2435" dataDxfId="2434" totalsRowDxfId="2433" headerRowCellStyle="Standard 3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8" xr:uid="{20D74879-F508-4AF9-8D9F-31971C03132F}" name="RPTSKFU" displayName="RPTSKFU" ref="V26:Y38" headerRowCount="0" totalsRowCount="1" headerRowDxfId="2432" dataDxfId="2430" headerRowBorderDxfId="2431" tableBorderDxfId="2429" totalsRowBorderDxfId="2428" headerRowCellStyle="Standard 3" dataCellStyle="Standard 3">
  <tableColumns count="4">
    <tableColumn id="1" xr3:uid="{63AE42EE-FF32-4396-B550-E6B99D243FA1}" name="Spalte1" totalsRowFunction="custom" headerRowDxfId="2427" dataDxfId="2426" totalsRowDxfId="2425" headerRowCellStyle="Standard 3" dataCellStyle="Standard 3">
      <totalsRowFormula>IF(V27="",0,V37/COUNT(V27:V36)/3)</totalsRowFormula>
    </tableColumn>
    <tableColumn id="3" xr3:uid="{5E7DA411-DFC6-4841-858A-E74841BFF7AB}" name="Spalte3" headerRowDxfId="2424" dataDxfId="2423" totalsRowDxfId="2422" headerRowCellStyle="Standard 3" dataCellStyle="Standard 3"/>
    <tableColumn id="5" xr3:uid="{AE203C9A-AB44-486F-A589-359FA5F07AD9}" name="Spalte5" headerRowDxfId="2421" dataDxfId="2420" totalsRowDxfId="2419" headerRowCellStyle="Standard 3" dataCellStyle="Standard 3"/>
    <tableColumn id="7" xr3:uid="{AF352B14-F7B8-4146-BE35-7FF148879E72}" name="Spalte7" headerRowDxfId="2418" dataDxfId="2417" totalsRowDxfId="2416" headerRowCellStyle="Standard 3" dataCellStyle="Standard 3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0" xr:uid="{2D66617C-6024-4626-8FAC-BC13C756AE80}" name="RPTSKTH" displayName="RPTSKTH" ref="AA26:AD38" headerRowCount="0" totalsRowCount="1" headerRowDxfId="2415" dataDxfId="2413" headerRowBorderDxfId="2414" tableBorderDxfId="2412" totalsRowBorderDxfId="2411" headerRowCellStyle="Standard 3" dataCellStyle="Standard 3">
  <tableColumns count="4">
    <tableColumn id="1" xr3:uid="{0564ADF5-521D-485E-B176-39ADCAAC17A3}" name="Spalte1" totalsRowFunction="custom" headerRowDxfId="2410" dataDxfId="2409" totalsRowDxfId="2408" headerRowCellStyle="Standard 3" dataCellStyle="Standard 3">
      <totalsRowFormula>IF(AA27="",0,AA37/COUNT(AA27:AA36)/3)</totalsRowFormula>
    </tableColumn>
    <tableColumn id="3" xr3:uid="{A3C4C6E1-45B0-4645-BD33-747A032EE90E}" name="Spalte3" headerRowDxfId="2407" dataDxfId="2406" totalsRowDxfId="2405" headerRowCellStyle="Standard 3" dataCellStyle="Standard 3"/>
    <tableColumn id="5" xr3:uid="{0587FB58-DA96-4685-831B-575036E83AF5}" name="Spalte5" headerRowDxfId="2404" dataDxfId="2403" totalsRowDxfId="2402" headerRowCellStyle="Standard 3" dataCellStyle="Standard 3"/>
    <tableColumn id="7" xr3:uid="{E78DF652-0535-4D91-950F-BD52EF0D6C62}" name="Spalte7" headerRowDxfId="2401" dataDxfId="2400" totalsRowDxfId="2399" headerRowCellStyle="Standard 3" dataCellStyle="Standard 3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2" xr:uid="{C8A0AF7F-E477-40A4-BB44-42DE6D3B67EF}" name="RPTSKHW" displayName="RPTSKHW" ref="AF26:AI38" headerRowCount="0" totalsRowCount="1" headerRowDxfId="2398" dataDxfId="2396" headerRowBorderDxfId="2397" tableBorderDxfId="2395" totalsRowBorderDxfId="2394" headerRowCellStyle="Standard 3" dataCellStyle="Standard 3">
  <tableColumns count="4">
    <tableColumn id="1" xr3:uid="{E8518F65-292D-4C4A-8A59-A129ABDA62EA}" name="Spalte1" totalsRowFunction="custom" headerRowDxfId="2393" dataDxfId="2392" totalsRowDxfId="2391" headerRowCellStyle="Standard 3" dataCellStyle="Standard 3">
      <totalsRowFormula>IF(AF27="",0,AF37/COUNT(AF27:AF36)/3)</totalsRowFormula>
    </tableColumn>
    <tableColumn id="3" xr3:uid="{31ADB783-7FC8-4560-86C4-4A2A16D0E269}" name="Spalte3" headerRowDxfId="2390" dataDxfId="2389" totalsRowDxfId="2388" headerRowCellStyle="Standard 3" dataCellStyle="Standard 3"/>
    <tableColumn id="5" xr3:uid="{938A5F93-CA39-42F3-863D-51E613C92082}" name="Spalte5" headerRowDxfId="2387" dataDxfId="2386" totalsRowDxfId="2385" headerRowCellStyle="Standard 3" dataCellStyle="Standard 3"/>
    <tableColumn id="7" xr3:uid="{6A9B8E77-A9FA-4158-A0D3-D36C50967578}" name="Spalte7" headerRowDxfId="2384" dataDxfId="2383" totalsRowDxfId="2382" headerRowCellStyle="Standard 3" dataCellStyle="Standard 3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3" xr:uid="{CDEE1ED5-4F07-415D-B612-26A205D3A26D}" name="RPTSKJI" displayName="RPTSKJI" ref="AK26:AN38" headerRowCount="0" totalsRowCount="1" headerRowDxfId="2381" dataDxfId="2379" headerRowBorderDxfId="2380" tableBorderDxfId="2378" totalsRowBorderDxfId="2377" headerRowCellStyle="Standard 3" dataCellStyle="Standard 3">
  <tableColumns count="4">
    <tableColumn id="1" xr3:uid="{DCECA7EB-F211-435C-8DBE-09ED19A486C0}" name="Spalte1" totalsRowFunction="custom" headerRowDxfId="2376" dataDxfId="2375" totalsRowDxfId="2374" headerRowCellStyle="Standard 3" dataCellStyle="Standard 3">
      <totalsRowFormula>IF(AK27="",0,AK37/COUNT(AK27:AK36)/3)</totalsRowFormula>
    </tableColumn>
    <tableColumn id="3" xr3:uid="{B27BFFEB-E336-4EE8-8697-2CB0160C6CFB}" name="Spalte3" headerRowDxfId="2373" dataDxfId="2372" totalsRowDxfId="2371" headerRowCellStyle="Standard 3" dataCellStyle="Standard 3"/>
    <tableColumn id="5" xr3:uid="{5CD2DAA5-8E9C-4DF0-8C5C-67155CC22D9F}" name="Spalte5" headerRowDxfId="2370" dataDxfId="2369" totalsRowDxfId="2368" headerRowCellStyle="Standard 3" dataCellStyle="Standard 3"/>
    <tableColumn id="7" xr3:uid="{F58EEE3F-D5CE-48BA-8F6A-666BFCF81F7B}" name="Spalte7" headerRowDxfId="2367" dataDxfId="2366" totalsRowDxfId="2365" headerRowCellStyle="Standard 3" dataCellStyle="Standard 3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4" xr:uid="{9F716810-5CCA-4AC6-9293-91173D4DCF1D}" name="RPTSKPB" displayName="RPTSKPB" ref="AP26:AS38" headerRowCount="0" totalsRowCount="1" headerRowDxfId="2364" dataDxfId="2362" headerRowBorderDxfId="2363" tableBorderDxfId="2361" totalsRowBorderDxfId="2360" headerRowCellStyle="Standard 3" dataCellStyle="Standard 3">
  <tableColumns count="4">
    <tableColumn id="1" xr3:uid="{F9D0769C-5550-4651-93B6-E78D83CF4E9D}" name="Spalte1" totalsRowFunction="custom" headerRowDxfId="2359" dataDxfId="2358" totalsRowDxfId="2357" headerRowCellStyle="Standard 3" dataCellStyle="Standard 3">
      <totalsRowFormula>IF(AP27="",0,AP37/COUNT(AP27:AP36)/3)</totalsRowFormula>
    </tableColumn>
    <tableColumn id="3" xr3:uid="{B6CEFE2D-E187-488C-94D6-EF7439AF867F}" name="Spalte3" headerRowDxfId="2356" dataDxfId="2355" totalsRowDxfId="2354" headerRowCellStyle="Standard 3" dataCellStyle="Standard 3"/>
    <tableColumn id="5" xr3:uid="{1D0DC7E5-CBE8-4846-9355-9BE439830CC8}" name="Spalte5" headerRowDxfId="2353" dataDxfId="2352" totalsRowDxfId="2351" headerRowCellStyle="Standard 3" dataCellStyle="Standard 3"/>
    <tableColumn id="7" xr3:uid="{CB798893-9509-47DD-A081-B014AECF7B7A}" name="Spalte7" headerRowDxfId="2350" dataDxfId="2349" totalsRowDxfId="2348" headerRowCellStyle="Standard 3" dataCellStyle="Standard 3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5" xr:uid="{C8FD73FD-FB77-495C-B288-178753472FE2}" name="RPTSKWW" displayName="RPTSKWW" ref="AU26:AX38" headerRowCount="0" totalsRowCount="1" headerRowDxfId="2347" dataDxfId="2345" headerRowBorderDxfId="2346" tableBorderDxfId="2344" totalsRowBorderDxfId="2343" headerRowCellStyle="Standard 3" dataCellStyle="Standard 3">
  <tableColumns count="4">
    <tableColumn id="1" xr3:uid="{B75852B9-E01D-414F-835F-370F8D7CE7C6}" name="Spalte1" totalsRowFunction="custom" headerRowDxfId="2342" dataDxfId="2341" totalsRowDxfId="2340" headerRowCellStyle="Standard 3" dataCellStyle="Standard 3">
      <totalsRowFormula>IF(AU27="",0,AU37/COUNT(AU27:AU36)/3)</totalsRowFormula>
    </tableColumn>
    <tableColumn id="3" xr3:uid="{510B2BC6-3374-4B82-9ED1-5EC84D47C291}" name="Spalte3" headerRowDxfId="2339" dataDxfId="2338" totalsRowDxfId="2337" headerRowCellStyle="Standard 3" dataCellStyle="Standard 3"/>
    <tableColumn id="5" xr3:uid="{8989F018-F6AB-4F4C-B5FE-3899A423A6F9}" name="Spalte5" headerRowDxfId="2336" dataDxfId="2335" totalsRowDxfId="2334" headerRowCellStyle="Standard 3" dataCellStyle="Standard 3"/>
    <tableColumn id="7" xr3:uid="{6AA6E474-334E-4B08-ACD3-C2A5C72D33F1}" name="Spalte7" headerRowDxfId="2333" dataDxfId="2332" totalsRowDxfId="2331" headerRowCellStyle="Standard 3" dataCellStyle="Standard 3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6" xr:uid="{6ECB8141-0C6E-45AE-B891-F82AAA78B886}" name="RPTSKÖD" displayName="RPTSKÖD" ref="AZ26:BC38" headerRowCount="0" totalsRowCount="1" headerRowDxfId="2330" dataDxfId="2328" headerRowBorderDxfId="2329" tableBorderDxfId="2327" totalsRowBorderDxfId="2326" headerRowCellStyle="Standard 3" dataCellStyle="Standard 3">
  <tableColumns count="4">
    <tableColumn id="1" xr3:uid="{EAAC6244-538D-46C1-B39E-B0DC3386F394}" name="Spalte1" totalsRowFunction="custom" headerRowDxfId="2325" dataDxfId="2324" totalsRowDxfId="2323" headerRowCellStyle="Standard 3" dataCellStyle="Standard 3">
      <totalsRowFormula>IF(AZ27="",0,AZ37/COUNT(AZ27:AZ36)/3)</totalsRowFormula>
    </tableColumn>
    <tableColumn id="3" xr3:uid="{65FA9924-635B-4964-99D2-35521A58B0F3}" name="Spalte3" headerRowDxfId="2322" dataDxfId="2321" totalsRowDxfId="2320" headerRowCellStyle="Standard 3" dataCellStyle="Standard 3"/>
    <tableColumn id="5" xr3:uid="{6DB358E8-CFEE-4A93-AC84-94C6248891C8}" name="Spalte5" headerRowDxfId="2319" dataDxfId="2318" totalsRowDxfId="2317" headerRowCellStyle="Standard 3" dataCellStyle="Standard 3"/>
    <tableColumn id="7" xr3:uid="{A1FC9177-13EB-4990-B4E0-263AA1F01FF7}" name="Spalte7" headerRowDxfId="2316" dataDxfId="2315" totalsRowDxfId="2314" headerRowCellStyle="Standard 3" dataCellStyle="Standard 3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7" xr:uid="{5BBEA55F-D55C-4774-B324-E5F1FF1D18C8}" name="RPTDKAG" displayName="RPTDKAG" ref="A44:E56" headerRowCount="0" totalsRowCount="1" headerRowDxfId="2313" dataDxfId="2312" tableBorderDxfId="2311" headerRowCellStyle="Standard 3" dataCellStyle="Standard 3">
  <tableColumns count="5">
    <tableColumn id="1" xr3:uid="{701069B3-2D6A-4CF9-97A4-ED0B27AC2FE3}" name="Almenrausch Grünthal" headerRowDxfId="2310" dataDxfId="2309" totalsRowDxfId="2308" headerRowCellStyle="Standard 3" dataCellStyle="Standard 3"/>
    <tableColumn id="3" xr3:uid="{262DAF24-8502-4946-9C14-568073A6D1A1}" name="Spalte2" totalsRowFunction="custom" headerRowDxfId="2307" dataDxfId="2306" totalsRowDxfId="2305" headerRowCellStyle="Standard 3" dataCellStyle="Standard 3">
      <totalsRowFormula>IF(B45="",0,B55/COUNT(B45:B54)/3)</totalsRowFormula>
    </tableColumn>
    <tableColumn id="4" xr3:uid="{A0CC43BB-1939-4646-9FB7-98140BFF4A44}" name="Spalte3" headerRowDxfId="2304" dataDxfId="2303" totalsRowDxfId="2302" headerRowCellStyle="Standard 3" dataCellStyle="Standard 3"/>
    <tableColumn id="5" xr3:uid="{9847016C-4975-4228-AA61-59F3564B6B0D}" name="Spalte4" headerRowDxfId="2301" dataDxfId="2300" totalsRowDxfId="2299" headerRowCellStyle="Standard 3" dataCellStyle="Standard 3"/>
    <tableColumn id="7" xr3:uid="{9645E542-88FD-452C-99F7-47DDF957841D}" name="Spalte6" headerRowDxfId="2298" dataDxfId="2297" totalsRowDxfId="2296" headerRowCellStyle="Standard 3" dataCellStyle="Standard 3"/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9" xr:uid="{6AC5841A-7766-415E-B08E-16987D314AE3}" name="RPTDKLE" displayName="RPTDKLE" ref="G44:J56" headerRowCount="0" totalsRowCount="1" headerRowDxfId="2295" dataDxfId="2293" headerRowBorderDxfId="2294" tableBorderDxfId="2292" totalsRowBorderDxfId="2291" headerRowCellStyle="Standard 3" dataCellStyle="Standard 3">
  <tableColumns count="4">
    <tableColumn id="1" xr3:uid="{74621645-0015-40AB-B009-457A90455004}" name="Spalte1" totalsRowFunction="custom" headerRowDxfId="2290" dataDxfId="2289" totalsRowDxfId="2288" headerRowCellStyle="Standard 3" dataCellStyle="Standard 3">
      <totalsRowFormula>IF(G45="",0,G55/COUNT(G45:G54)/3)</totalsRowFormula>
    </tableColumn>
    <tableColumn id="3" xr3:uid="{FEFA5CC3-0160-4D19-AF53-81AB45036A59}" name="Spalte3" headerRowDxfId="2287" dataDxfId="2286" totalsRowDxfId="2285" headerRowCellStyle="Standard 3" dataCellStyle="Standard 3"/>
    <tableColumn id="5" xr3:uid="{B018B47A-94CC-4301-925B-847EB78D44E8}" name="Spalte5" headerRowDxfId="2284" dataDxfId="2283" totalsRowDxfId="2282" headerRowCellStyle="Standard 3" dataCellStyle="Standard 3"/>
    <tableColumn id="7" xr3:uid="{840D55C9-920B-4C31-AC63-6B21E8B7F857}" name="Spalte7" headerRowDxfId="2281" dataDxfId="2280" totalsRowDxfId="2279" headerRowCellStyle="Standard 3" dataCellStyle="Standard 3"/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0" xr:uid="{D6003EEE-3E7A-4C83-9ACC-362B5196EA42}" name="RPTDKAD" displayName="RPTDKAD" ref="L44:O56" headerRowCount="0" totalsRowCount="1" headerRowDxfId="2278" dataDxfId="2276" headerRowBorderDxfId="2277" tableBorderDxfId="2275" totalsRowBorderDxfId="2274" headerRowCellStyle="Standard 3" dataCellStyle="Standard 3">
  <tableColumns count="4">
    <tableColumn id="1" xr3:uid="{06B15D36-7128-4D5D-920C-214208FC5E03}" name="Spalte1" totalsRowFunction="custom" headerRowDxfId="2273" dataDxfId="2272" totalsRowDxfId="2271" headerRowCellStyle="Standard 3" dataCellStyle="Standard 3">
      <totalsRowFormula>IF(L45="",0,L55/COUNT(L45:L54)/3)</totalsRowFormula>
    </tableColumn>
    <tableColumn id="3" xr3:uid="{3852EA30-5EA8-43BC-A828-0B2850C82431}" name="Spalte3" headerRowDxfId="2270" dataDxfId="2269" totalsRowDxfId="2268" headerRowCellStyle="Standard 3" dataCellStyle="Standard 3"/>
    <tableColumn id="5" xr3:uid="{14EB01C3-3CD7-47CA-842C-19901154D3B5}" name="Spalte5" headerRowDxfId="2267" dataDxfId="2266" totalsRowDxfId="2265" headerRowCellStyle="Standard 3" dataCellStyle="Standard 3"/>
    <tableColumn id="7" xr3:uid="{41917B7C-D6B5-4CE8-AA0E-D73E86C714BB}" name="Spalte7" headerRowDxfId="2264" dataDxfId="2263" totalsRowDxfId="2262" headerRowCellStyle="Standard 3" dataCellStyle="Standard 3"/>
  </tableColumns>
  <tableStyleInfo name="TableStyleMedium2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2" xr:uid="{2551CE4D-28FB-47BF-AF5E-3E3F75D0E62D}" name="RPTDKZE" displayName="RPTDKZE" ref="Q44:T56" headerRowCount="0" totalsRowCount="1" headerRowDxfId="2261" dataDxfId="2259" headerRowBorderDxfId="2260" tableBorderDxfId="2258" totalsRowBorderDxfId="2257" headerRowCellStyle="Standard 3" dataCellStyle="Standard 3">
  <tableColumns count="4">
    <tableColumn id="1" xr3:uid="{0D782A93-51A3-4A14-B018-7F861AAD1488}" name="Spalte1" totalsRowFunction="custom" headerRowDxfId="2256" dataDxfId="2255" totalsRowDxfId="2254" headerRowCellStyle="Standard 3" dataCellStyle="Standard 3">
      <totalsRowFormula>IF(Q45="",0,Q55/COUNT(Q45:Q54)/3)</totalsRowFormula>
    </tableColumn>
    <tableColumn id="3" xr3:uid="{4CBFA6C1-D2F2-4999-B76A-76152DA82C24}" name="Spalte3" headerRowDxfId="2253" dataDxfId="2252" totalsRowDxfId="2251" headerRowCellStyle="Standard 3" dataCellStyle="Standard 3"/>
    <tableColumn id="5" xr3:uid="{87F40AE1-1464-4CC0-9E85-402D25D43206}" name="Spalte5" headerRowDxfId="2250" dataDxfId="2249" totalsRowDxfId="2248" headerRowCellStyle="Standard 3" dataCellStyle="Standard 3"/>
    <tableColumn id="7" xr3:uid="{34E6BBD5-A466-4866-9649-26FC5E94A0C9}" name="Spalte7" headerRowDxfId="2247" dataDxfId="2246" totalsRowDxfId="2245" headerRowCellStyle="Standard 3" dataCellStyle="Standard 3"/>
  </tableColumns>
  <tableStyleInfo name="TableStyleMedium2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3" xr:uid="{473D4385-1335-46BE-B84D-ADE402B60D75}" name="RPTDKFU" displayName="RPTDKFU" ref="V44:Y56" headerRowCount="0" totalsRowCount="1" headerRowDxfId="2244" dataDxfId="2242" headerRowBorderDxfId="2243" tableBorderDxfId="2241" totalsRowBorderDxfId="2240" headerRowCellStyle="Standard 3" dataCellStyle="Standard 3">
  <tableColumns count="4">
    <tableColumn id="1" xr3:uid="{D00623DE-386B-4CF7-9997-4420D6A51B10}" name="Spalte1" totalsRowFunction="custom" headerRowDxfId="2239" dataDxfId="2238" totalsRowDxfId="2237" headerRowCellStyle="Standard 3" dataCellStyle="Standard 3">
      <totalsRowFormula>IF(V45="",0,V55/COUNT(V45:V54)/3)</totalsRowFormula>
    </tableColumn>
    <tableColumn id="3" xr3:uid="{72BF9CE1-1AA1-4802-B7EF-8AC3D5482C28}" name="Spalte3" headerRowDxfId="2236" dataDxfId="2235" totalsRowDxfId="2234" headerRowCellStyle="Standard 3" dataCellStyle="Standard 3"/>
    <tableColumn id="5" xr3:uid="{5538FFC4-703C-406D-995C-EF656AEB7167}" name="Spalte5" headerRowDxfId="2233" dataDxfId="2232" totalsRowDxfId="2231" headerRowCellStyle="Standard 3" dataCellStyle="Standard 3"/>
    <tableColumn id="7" xr3:uid="{328408C6-7D4C-4925-9DF6-A29E7D50F092}" name="Spalte7" headerRowDxfId="2230" dataDxfId="2229" totalsRowDxfId="2228" headerRowCellStyle="Standard 3" dataCellStyle="Standard 3"/>
  </tableColumns>
  <tableStyleInfo name="TableStyleMedium2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5" xr:uid="{99B27547-B83B-4C93-A408-4E421122E764}" name="RPTDKTH" displayName="RPTDKTH" ref="AA44:AD56" headerRowCount="0" totalsRowCount="1" headerRowDxfId="2227" dataDxfId="2225" headerRowBorderDxfId="2226" tableBorderDxfId="2224" totalsRowBorderDxfId="2223" headerRowCellStyle="Standard 3" dataCellStyle="Standard 3">
  <tableColumns count="4">
    <tableColumn id="1" xr3:uid="{3A254962-1029-42E9-83A3-27D4C90CAA23}" name="Spalte1" totalsRowFunction="custom" headerRowDxfId="2222" dataDxfId="2221" totalsRowDxfId="2220" headerRowCellStyle="Standard 3" dataCellStyle="Standard 3">
      <totalsRowFormula>IF(AA45="",0,AA55/COUNT(AA45:AA54)/3)</totalsRowFormula>
    </tableColumn>
    <tableColumn id="3" xr3:uid="{CD627842-C14C-4E5C-BAAF-2D10B0777398}" name="Spalte3" headerRowDxfId="2219" dataDxfId="2218" totalsRowDxfId="2217" headerRowCellStyle="Standard 3" dataCellStyle="Standard 3"/>
    <tableColumn id="5" xr3:uid="{9BAD61DC-7F7C-4FD1-B08E-F789A5A54F10}" name="Spalte5" headerRowDxfId="2216" dataDxfId="2215" totalsRowDxfId="2214" headerRowCellStyle="Standard 3" dataCellStyle="Standard 3"/>
    <tableColumn id="7" xr3:uid="{BBA7435A-BBC5-4905-949A-4C7B7986B5DB}" name="Spalte7" headerRowDxfId="2213" dataDxfId="2212" totalsRowDxfId="2211" headerRowCellStyle="Standard 3" dataCellStyle="Standard 3"/>
  </tableColumns>
  <tableStyleInfo name="TableStyleMedium2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7" xr:uid="{9D6A1CF8-204E-4993-8E01-CEE1E52F34E1}" name="RPTDKHW" displayName="RPTDKHW" ref="AF44:AI56" headerRowCount="0" totalsRowCount="1" headerRowDxfId="2210" dataDxfId="2208" headerRowBorderDxfId="2209" tableBorderDxfId="2207" totalsRowBorderDxfId="2206" headerRowCellStyle="Standard 3" dataCellStyle="Standard 3">
  <tableColumns count="4">
    <tableColumn id="1" xr3:uid="{379132BA-F92F-4D48-B07D-4DF756402B50}" name="Spalte1" totalsRowFunction="custom" headerRowDxfId="2205" dataDxfId="2204" totalsRowDxfId="2203" headerRowCellStyle="Standard 3" dataCellStyle="Standard 3">
      <totalsRowFormula>IF(AF45="",0,AF55/COUNT(AF45:AF54)/3)</totalsRowFormula>
    </tableColumn>
    <tableColumn id="3" xr3:uid="{7B3D8A7B-F2EE-452A-BD54-D59F9516C05E}" name="Spalte3" headerRowDxfId="2202" dataDxfId="2201" totalsRowDxfId="2200" headerRowCellStyle="Standard 3" dataCellStyle="Standard 3"/>
    <tableColumn id="5" xr3:uid="{A81AC404-F6BC-45DC-B3ED-B8F9FC8C2632}" name="Spalte5" headerRowDxfId="2199" dataDxfId="2198" totalsRowDxfId="2197" headerRowCellStyle="Standard 3" dataCellStyle="Standard 3"/>
    <tableColumn id="7" xr3:uid="{ED433A09-B12B-40DF-BFD1-F89117AE3BEC}" name="Spalte7" headerRowDxfId="2196" dataDxfId="2195" totalsRowDxfId="2194" headerRowCellStyle="Standard 3" dataCellStyle="Standard 3"/>
  </tableColumns>
  <tableStyleInfo name="TableStyleMedium2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8" xr:uid="{26E065E4-5958-447D-8940-79C8EC26D615}" name="RPTDKJI" displayName="RPTDKJI" ref="AK44:AN56" headerRowCount="0" totalsRowCount="1" headerRowDxfId="2193" dataDxfId="2191" headerRowBorderDxfId="2192" tableBorderDxfId="2190" totalsRowBorderDxfId="2189" headerRowCellStyle="Standard 3" dataCellStyle="Standard 3">
  <tableColumns count="4">
    <tableColumn id="1" xr3:uid="{A38D2E5F-C1F0-4B1F-AB2B-95AFA76617FE}" name="Spalte1" totalsRowFunction="custom" headerRowDxfId="2188" dataDxfId="2187" totalsRowDxfId="2186" headerRowCellStyle="Standard 3" dataCellStyle="Standard 3">
      <totalsRowFormula>IF(AK45="",0,AK55/COUNT(AK45:AK54)/3)</totalsRowFormula>
    </tableColumn>
    <tableColumn id="3" xr3:uid="{7BCE5F91-9D58-408E-8F44-DFA2094D8192}" name="Spalte3" headerRowDxfId="2185" dataDxfId="2184" totalsRowDxfId="2183" headerRowCellStyle="Standard 3" dataCellStyle="Standard 3"/>
    <tableColumn id="5" xr3:uid="{B73B92E2-D963-43EF-8637-FFA63B5BF843}" name="Spalte5" headerRowDxfId="2182" dataDxfId="2181" totalsRowDxfId="2180" headerRowCellStyle="Standard 3" dataCellStyle="Standard 3"/>
    <tableColumn id="7" xr3:uid="{EE64389C-F42E-48DB-8628-75C887E04218}" name="Spalte7" headerRowDxfId="2179" dataDxfId="2178" totalsRowDxfId="2177" headerRowCellStyle="Standard 3" dataCellStyle="Standard 3"/>
  </tableColumns>
  <tableStyleInfo name="TableStyleMedium2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9" xr:uid="{C17B7BC9-D2D5-4719-9240-B181020FF069}" name="RPTDKPB" displayName="RPTDKPB" ref="AP44:AS56" headerRowCount="0" totalsRowCount="1" headerRowDxfId="2176" dataDxfId="2174" headerRowBorderDxfId="2175" tableBorderDxfId="2173" totalsRowBorderDxfId="2172" headerRowCellStyle="Standard 3" dataCellStyle="Standard 3">
  <tableColumns count="4">
    <tableColumn id="1" xr3:uid="{5B2A6A9E-D268-45B9-9167-0714F8A42C20}" name="Spalte1" totalsRowFunction="custom" headerRowDxfId="2171" dataDxfId="2170" totalsRowDxfId="2169" headerRowCellStyle="Standard 3" dataCellStyle="Standard 3">
      <totalsRowFormula>IF(AP45="",0,AP55/COUNT(AP45:AP54)/3)</totalsRowFormula>
    </tableColumn>
    <tableColumn id="3" xr3:uid="{69EC1284-8432-42D9-8317-89EAE7AD0F90}" name="Spalte3" headerRowDxfId="2168" dataDxfId="2167" totalsRowDxfId="2166" headerRowCellStyle="Standard 3" dataCellStyle="Standard 3"/>
    <tableColumn id="5" xr3:uid="{0DA1FEC4-ACA1-4766-8172-8D9C9FA38D48}" name="Spalte5" headerRowDxfId="2165" dataDxfId="2164" totalsRowDxfId="2163" headerRowCellStyle="Standard 3" dataCellStyle="Standard 3"/>
    <tableColumn id="7" xr3:uid="{C7082FCF-54A3-4EED-9E8E-8713E4BBCEC3}" name="Spalte7" headerRowDxfId="2162" dataDxfId="2161" totalsRowDxfId="2160" headerRowCellStyle="Standard 3" dataCellStyle="Standard 3"/>
  </tableColumns>
  <tableStyleInfo name="TableStyleMedium2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0" xr:uid="{423DE3A2-24C4-4829-826A-F7B462D4032A}" name="RPTDKWW" displayName="RPTDKWW" ref="AU44:AX56" headerRowCount="0" totalsRowCount="1" headerRowDxfId="2159" dataDxfId="2157" headerRowBorderDxfId="2158" tableBorderDxfId="2156" totalsRowBorderDxfId="2155" headerRowCellStyle="Standard 3" dataCellStyle="Standard 3">
  <tableColumns count="4">
    <tableColumn id="1" xr3:uid="{CF20811D-8E2C-4583-ACEC-1D6DF80B8D6E}" name="Spalte1" totalsRowFunction="custom" headerRowDxfId="2154" dataDxfId="2153" totalsRowDxfId="2152" headerRowCellStyle="Standard 3" dataCellStyle="Standard 3">
      <totalsRowFormula>IF(AU45="",0,AU55/COUNT(AU45:AU54)/3)</totalsRowFormula>
    </tableColumn>
    <tableColumn id="3" xr3:uid="{9BA276B1-B1DB-45EA-B6D8-D37E2911DCF5}" name="Spalte3" headerRowDxfId="2151" dataDxfId="2150" totalsRowDxfId="2149" headerRowCellStyle="Standard 3" dataCellStyle="Standard 3"/>
    <tableColumn id="5" xr3:uid="{9E984C09-19E1-48D5-A28C-976B98828CE4}" name="Spalte5" headerRowDxfId="2148" dataDxfId="2147" totalsRowDxfId="2146" headerRowCellStyle="Standard 3" dataCellStyle="Standard 3"/>
    <tableColumn id="7" xr3:uid="{28499FA6-E399-4129-9F51-BDCC961B94B4}" name="Spalte7" headerRowDxfId="2145" dataDxfId="2144" totalsRowDxfId="2143" headerRowCellStyle="Standard 3" dataCellStyle="Standard 3"/>
  </tableColumns>
  <tableStyleInfo name="TableStyleMedium2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1" xr:uid="{0FD06343-856E-4A1B-A300-5F74B109F9F2}" name="RPTDKÖD" displayName="RPTDKÖD" ref="AZ44:BC56" headerRowCount="0" totalsRowCount="1" headerRowDxfId="2142" dataDxfId="2140" headerRowBorderDxfId="2141" tableBorderDxfId="2139" totalsRowBorderDxfId="2138" headerRowCellStyle="Standard 3" dataCellStyle="Standard 3">
  <tableColumns count="4">
    <tableColumn id="1" xr3:uid="{D9D412CD-337E-4705-8CD5-5ED738DF788C}" name="Spalte1" totalsRowFunction="custom" headerRowDxfId="2137" dataDxfId="2136" totalsRowDxfId="2135" headerRowCellStyle="Standard 3" dataCellStyle="Standard 3">
      <totalsRowFormula>IF(AZ45="",0,AZ55/COUNT(AZ45:AZ54)/3)</totalsRowFormula>
    </tableColumn>
    <tableColumn id="3" xr3:uid="{51BBDB61-0702-416B-A886-98A6123F2756}" name="Spalte3" headerRowDxfId="2134" dataDxfId="2133" totalsRowDxfId="2132" headerRowCellStyle="Standard 3" dataCellStyle="Standard 3"/>
    <tableColumn id="5" xr3:uid="{AD315314-184E-4333-B073-9ECF571C436A}" name="Spalte5" headerRowDxfId="2131" dataDxfId="2130" totalsRowDxfId="2129" headerRowCellStyle="Standard 3" dataCellStyle="Standard 3"/>
    <tableColumn id="7" xr3:uid="{0973057A-C8B6-491F-9018-8C872F32450F}" name="Spalte7" headerRowDxfId="2128" dataDxfId="2127" totalsRowDxfId="2126" headerRowCellStyle="Standard 3" dataCellStyle="Standard 3"/>
  </tableColumns>
  <tableStyleInfo name="TableStyleMedium2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2" xr:uid="{555D79A7-4046-4719-B10B-541BDF372D5D}" name="RPTNWKAG" displayName="RPTNWKAG" ref="A62:E74" headerRowCount="0" totalsRowCount="1" headerRowDxfId="2125" dataDxfId="2124" tableBorderDxfId="2123" headerRowCellStyle="Standard 3" dataCellStyle="Standard 3">
  <tableColumns count="5">
    <tableColumn id="1" xr3:uid="{360CA917-6D77-413D-A8B1-E86BBFE63195}" name="Almenrausch Grünthal" headerRowDxfId="2122" dataDxfId="2121" totalsRowDxfId="2120" headerRowCellStyle="Standard 3" dataCellStyle="Standard 3"/>
    <tableColumn id="3" xr3:uid="{163AE3FC-3ED0-4475-953A-609F53262718}" name="Spalte2" totalsRowFunction="custom" headerRowDxfId="2119" dataDxfId="2118" totalsRowDxfId="2117" headerRowCellStyle="Standard 3" dataCellStyle="Standard 3">
      <totalsRowFormula>IF(B63="",0,B73/COUNT(B63:B72)/3)</totalsRowFormula>
    </tableColumn>
    <tableColumn id="4" xr3:uid="{111CFD84-11E2-4DA0-BAAA-F8BC9465D92D}" name="Spalte3" headerRowDxfId="2116" dataDxfId="2115" totalsRowDxfId="2114" headerRowCellStyle="Standard 3" dataCellStyle="Standard 3"/>
    <tableColumn id="5" xr3:uid="{8D035F0D-1489-4781-AF70-7247C8BB969A}" name="Spalte4" headerRowDxfId="2113" dataDxfId="2112" totalsRowDxfId="2111" headerRowCellStyle="Standard 3" dataCellStyle="Standard 3"/>
    <tableColumn id="7" xr3:uid="{0B21F8B7-06ED-44C2-9CD2-1D4C1B3528F9}" name="Spalte6" headerRowDxfId="2110" dataDxfId="2109" totalsRowDxfId="2108" headerRowCellStyle="Standard 3" dataCellStyle="Standard 3"/>
  </tableColumns>
  <tableStyleInfo name="TableStyleMedium2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4" xr:uid="{B25A018F-EC06-4728-BDF5-21E55F92D92F}" name="RPTNWKLE" displayName="RPTNWKLE" ref="G62:J74" headerRowCount="0" totalsRowCount="1" headerRowDxfId="2107" dataDxfId="2105" headerRowBorderDxfId="2106" tableBorderDxfId="2104" totalsRowBorderDxfId="2103" headerRowCellStyle="Standard 3" dataCellStyle="Standard 3">
  <tableColumns count="4">
    <tableColumn id="1" xr3:uid="{D6082CA8-DEED-4840-970C-383B411BA280}" name="Spalte1" totalsRowFunction="custom" headerRowDxfId="2102" dataDxfId="2101" totalsRowDxfId="2100" headerRowCellStyle="Standard 3" dataCellStyle="Standard 3">
      <totalsRowFormula>IF(G63="",0,G73/COUNT(G63:G72)/3)</totalsRowFormula>
    </tableColumn>
    <tableColumn id="3" xr3:uid="{B85D7B47-98E4-4B7A-85E1-8EA449A93864}" name="Spalte3" headerRowDxfId="2099" dataDxfId="2098" totalsRowDxfId="2097" headerRowCellStyle="Standard 3" dataCellStyle="Standard 3"/>
    <tableColumn id="5" xr3:uid="{1BA542E6-558B-4ED9-A5D2-594EB59BA20A}" name="Spalte5" headerRowDxfId="2096" dataDxfId="2095" totalsRowDxfId="2094" headerRowCellStyle="Standard 3" dataCellStyle="Standard 3"/>
    <tableColumn id="7" xr3:uid="{08E5E737-903E-4BC6-834C-560742E57CAF}" name="Spalte7" headerRowDxfId="2093" dataDxfId="2092" totalsRowDxfId="2091" headerRowCellStyle="Standard 3" dataCellStyle="Standard 3"/>
  </tableColumns>
  <tableStyleInfo name="TableStyleMedium2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5" xr:uid="{F800300E-B877-45E9-AFB7-A19093648B5E}" name="RPTNWKAD" displayName="RPTNWKAD" ref="L62:O74" headerRowCount="0" totalsRowCount="1" headerRowDxfId="2090" dataDxfId="2088" headerRowBorderDxfId="2089" tableBorderDxfId="2087" totalsRowBorderDxfId="2086" headerRowCellStyle="Standard 3" dataCellStyle="Standard 3">
  <tableColumns count="4">
    <tableColumn id="1" xr3:uid="{8B90D4CC-6547-4B39-9432-B66FA3AAFF16}" name="Spalte1" totalsRowFunction="custom" headerRowDxfId="2085" dataDxfId="2084" totalsRowDxfId="2083" headerRowCellStyle="Standard 3" dataCellStyle="Standard 3">
      <totalsRowFormula>IF(L63="",0,L73/COUNT(L63:L72)/3)</totalsRowFormula>
    </tableColumn>
    <tableColumn id="3" xr3:uid="{6A1B39B5-27EF-46D8-B6CA-A7FF6DA0D0B2}" name="Spalte3" headerRowDxfId="2082" dataDxfId="2081" totalsRowDxfId="2080" headerRowCellStyle="Standard 3" dataCellStyle="Standard 3"/>
    <tableColumn id="5" xr3:uid="{E80038BB-2CCB-42EE-AC7F-C72C4DC7BD64}" name="Spalte5" headerRowDxfId="2079" dataDxfId="2078" totalsRowDxfId="2077" headerRowCellStyle="Standard 3" dataCellStyle="Standard 3"/>
    <tableColumn id="7" xr3:uid="{08BFD47F-0A5D-4AC2-B39B-E77A4A239E36}" name="Spalte7" headerRowDxfId="2076" dataDxfId="2075" totalsRowDxfId="2074" headerRowCellStyle="Standard 3" dataCellStyle="Standard 3"/>
  </tableColumns>
  <tableStyleInfo name="TableStyleMedium2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7" xr:uid="{7420CD42-D352-4D22-B58B-533E8EA7D558}" name="RPTNWKZE" displayName="RPTNWKZE" ref="Q62:T74" headerRowCount="0" totalsRowCount="1" headerRowDxfId="2073" dataDxfId="2071" headerRowBorderDxfId="2072" tableBorderDxfId="2070" totalsRowBorderDxfId="2069" headerRowCellStyle="Standard 3" dataCellStyle="Standard 3">
  <tableColumns count="4">
    <tableColumn id="1" xr3:uid="{485D37A5-6543-4A52-8E4B-3FA2DBC55F7C}" name="Spalte1" totalsRowFunction="custom" headerRowDxfId="2068" dataDxfId="2067" totalsRowDxfId="2066" headerRowCellStyle="Standard 3" dataCellStyle="Standard 3">
      <totalsRowFormula>IF(Q63="",0,Q73/COUNT(Q63:Q72)/3)</totalsRowFormula>
    </tableColumn>
    <tableColumn id="3" xr3:uid="{7C606CBB-9CA5-430F-92FA-D1E9A9084934}" name="Spalte3" headerRowDxfId="2065" dataDxfId="2064" totalsRowDxfId="2063" headerRowCellStyle="Standard 3" dataCellStyle="Standard 3"/>
    <tableColumn id="5" xr3:uid="{F877D4A6-31F5-46BE-882A-AF32B49B8092}" name="Spalte5" headerRowDxfId="2062" dataDxfId="2061" totalsRowDxfId="2060" headerRowCellStyle="Standard 3" dataCellStyle="Standard 3"/>
    <tableColumn id="7" xr3:uid="{CF072F44-1C78-46E1-9EA5-1F397441A8D7}" name="Spalte7" headerRowDxfId="2059" dataDxfId="2058" totalsRowDxfId="2057" headerRowCellStyle="Standard 3" dataCellStyle="Standard 3"/>
  </tableColumns>
  <tableStyleInfo name="TableStyleMedium2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8" xr:uid="{D721E9A5-D430-4ABD-BF00-30ABFE29C1AE}" name="RPTNWKFU" displayName="RPTNWKFU" ref="V62:Y74" headerRowCount="0" totalsRowCount="1" headerRowDxfId="2056" dataDxfId="2054" headerRowBorderDxfId="2055" tableBorderDxfId="2053" totalsRowBorderDxfId="2052" headerRowCellStyle="Standard 3" dataCellStyle="Standard 3">
  <tableColumns count="4">
    <tableColumn id="1" xr3:uid="{5C75DB83-97FE-4DC1-899A-97BEBAF0E714}" name="Spalte1" totalsRowFunction="custom" headerRowDxfId="2051" dataDxfId="2050" totalsRowDxfId="2049" headerRowCellStyle="Standard 3" dataCellStyle="Standard 3">
      <totalsRowFormula>IF(V63="",0,V73/COUNT(V63:V72)/3)</totalsRowFormula>
    </tableColumn>
    <tableColumn id="3" xr3:uid="{38C4C0E0-E624-4352-8DA3-7DB53110AA39}" name="Spalte3" headerRowDxfId="2048" dataDxfId="2047" totalsRowDxfId="2046" headerRowCellStyle="Standard 3" dataCellStyle="Standard 3"/>
    <tableColumn id="5" xr3:uid="{827C4161-C370-4F0B-8AF0-9A7B6BD4918B}" name="Spalte5" headerRowDxfId="2045" dataDxfId="2044" totalsRowDxfId="2043" headerRowCellStyle="Standard 3" dataCellStyle="Standard 3"/>
    <tableColumn id="7" xr3:uid="{9E4FF355-273E-4644-B5BC-7C7B1AE5AEAD}" name="Spalte7" headerRowDxfId="2042" dataDxfId="2041" totalsRowDxfId="2040" headerRowCellStyle="Standard 3" dataCellStyle="Standard 3"/>
  </tableColumns>
  <tableStyleInfo name="TableStyleMedium2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0" xr:uid="{80949985-6CF1-477E-9414-B10803022FF5}" name="RPTNWKTH" displayName="RPTNWKTH" ref="AA62:AD74" headerRowCount="0" totalsRowCount="1" headerRowDxfId="2039" dataDxfId="2037" headerRowBorderDxfId="2038" tableBorderDxfId="2036" totalsRowBorderDxfId="2035" headerRowCellStyle="Standard 3" dataCellStyle="Standard 3">
  <tableColumns count="4">
    <tableColumn id="1" xr3:uid="{C937E3B3-BF55-4D99-875A-2178EE3BFE98}" name="Spalte1" totalsRowFunction="custom" headerRowDxfId="2034" dataDxfId="2033" totalsRowDxfId="2032" headerRowCellStyle="Standard 3" dataCellStyle="Standard 3">
      <totalsRowFormula>IF(AA63="",0,AA73/COUNT(AA63:AA72)/3)</totalsRowFormula>
    </tableColumn>
    <tableColumn id="3" xr3:uid="{EC829C15-DF58-43E8-A2D6-48EA1429BD68}" name="Spalte3" headerRowDxfId="2031" dataDxfId="2030" totalsRowDxfId="2029" headerRowCellStyle="Standard 3" dataCellStyle="Standard 3"/>
    <tableColumn id="5" xr3:uid="{C74317CF-9496-4F58-B90D-FE1C6E77E3C3}" name="Spalte5" headerRowDxfId="2028" dataDxfId="2027" totalsRowDxfId="2026" headerRowCellStyle="Standard 3" dataCellStyle="Standard 3"/>
    <tableColumn id="7" xr3:uid="{B8F5630F-FECE-480E-8E62-3552A97D49A3}" name="Spalte7" headerRowDxfId="2025" dataDxfId="2024" totalsRowDxfId="2023" headerRowCellStyle="Standard 3" dataCellStyle="Standard 3"/>
  </tableColumns>
  <tableStyleInfo name="TableStyleMedium2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2" xr:uid="{83E9CE32-D92B-46E1-ADB8-EBAD785E10F0}" name="RPTNWKHW" displayName="RPTNWKHW" ref="AF62:AI74" headerRowCount="0" totalsRowCount="1" headerRowDxfId="2022" dataDxfId="2020" headerRowBorderDxfId="2021" tableBorderDxfId="2019" totalsRowBorderDxfId="2018" headerRowCellStyle="Standard 3" dataCellStyle="Standard 3">
  <tableColumns count="4">
    <tableColumn id="1" xr3:uid="{F9075695-1A6F-413F-BC3B-FC5FAE86B125}" name="Spalte1" totalsRowFunction="custom" headerRowDxfId="2017" dataDxfId="2016" totalsRowDxfId="2015" headerRowCellStyle="Standard 3" dataCellStyle="Standard 3">
      <totalsRowFormula>IF(AF63="",0,AF73/COUNT(AF63:AF72)/3)</totalsRowFormula>
    </tableColumn>
    <tableColumn id="3" xr3:uid="{72401A6B-B876-4234-B357-8337D526748D}" name="Spalte3" headerRowDxfId="2014" dataDxfId="2013" totalsRowDxfId="2012" headerRowCellStyle="Standard 3" dataCellStyle="Standard 3"/>
    <tableColumn id="5" xr3:uid="{E154287E-15CD-4A38-B12A-2917AAD739F7}" name="Spalte5" headerRowDxfId="2011" dataDxfId="2010" totalsRowDxfId="2009" headerRowCellStyle="Standard 3" dataCellStyle="Standard 3"/>
    <tableColumn id="7" xr3:uid="{5E06179B-0230-48F8-BEAA-30354481C29F}" name="Spalte7" headerRowDxfId="2008" dataDxfId="2007" totalsRowDxfId="2006" headerRowCellStyle="Standard 3" dataCellStyle="Standard 3"/>
  </tableColumns>
  <tableStyleInfo name="TableStyleMedium2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3" xr:uid="{BD552E97-2CFC-415B-910A-AD85591E6BB3}" name="RPTNWKJI" displayName="RPTNWKJI" ref="AK62:AN74" headerRowCount="0" totalsRowCount="1" headerRowDxfId="2005" dataDxfId="2003" headerRowBorderDxfId="2004" tableBorderDxfId="2002" totalsRowBorderDxfId="2001" headerRowCellStyle="Standard 3" dataCellStyle="Standard 3">
  <tableColumns count="4">
    <tableColumn id="1" xr3:uid="{90F0D22F-82F8-42C4-AAC8-C9D145F9D442}" name="Spalte1" totalsRowFunction="custom" headerRowDxfId="2000" dataDxfId="1999" totalsRowDxfId="1998" headerRowCellStyle="Standard 3" dataCellStyle="Standard 3">
      <totalsRowFormula>IF(AK63="",0,AK73/COUNT(AK63:AK72)/3)</totalsRowFormula>
    </tableColumn>
    <tableColumn id="3" xr3:uid="{6D8F1F38-E6CF-476A-87BB-5772D1FE72C7}" name="Spalte3" headerRowDxfId="1997" dataDxfId="1996" totalsRowDxfId="1995" headerRowCellStyle="Standard 3" dataCellStyle="Standard 3"/>
    <tableColumn id="5" xr3:uid="{8E3894A1-AC33-47F2-9436-70F031BD1AD0}" name="Spalte5" headerRowDxfId="1994" dataDxfId="1993" totalsRowDxfId="1992" headerRowCellStyle="Standard 3" dataCellStyle="Standard 3"/>
    <tableColumn id="7" xr3:uid="{6E0DDFCB-A49E-45E5-B55C-43035D9FE9ED}" name="Spalte7" headerRowDxfId="1991" dataDxfId="1990" totalsRowDxfId="1989" headerRowCellStyle="Standard 3" dataCellStyle="Standard 3"/>
  </tableColumns>
  <tableStyleInfo name="TableStyleMedium2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4" xr:uid="{C2F5258C-27AB-41C0-80C2-6C268550A504}" name="RPTNWKPB" displayName="RPTNWKPB" ref="AP62:AS74" headerRowCount="0" totalsRowCount="1" headerRowDxfId="1988" dataDxfId="1986" headerRowBorderDxfId="1987" tableBorderDxfId="1985" totalsRowBorderDxfId="1984" headerRowCellStyle="Standard 3" dataCellStyle="Standard 3">
  <tableColumns count="4">
    <tableColumn id="1" xr3:uid="{103B24CC-CEF7-4090-8786-0912F16192F8}" name="Spalte1" totalsRowFunction="custom" headerRowDxfId="1983" dataDxfId="1982" totalsRowDxfId="1981" headerRowCellStyle="Standard 3" dataCellStyle="Standard 3">
      <totalsRowFormula>IF(AP63="",0,AP73/COUNT(AP63:AP72)/3)</totalsRowFormula>
    </tableColumn>
    <tableColumn id="3" xr3:uid="{9EE6C445-317A-4E04-88D5-E84BF17AD1DF}" name="Spalte3" headerRowDxfId="1980" dataDxfId="1979" totalsRowDxfId="1978" headerRowCellStyle="Standard 3" dataCellStyle="Standard 3"/>
    <tableColumn id="5" xr3:uid="{7EEB6436-E74A-4995-806B-77CBA0D91933}" name="Spalte5" headerRowDxfId="1977" dataDxfId="1976" totalsRowDxfId="1975" headerRowCellStyle="Standard 3" dataCellStyle="Standard 3"/>
    <tableColumn id="7" xr3:uid="{7A9C110A-B258-45FD-BC05-F3FEC28E5E4F}" name="Spalte7" headerRowDxfId="1974" dataDxfId="1973" totalsRowDxfId="1972" headerRowCellStyle="Standard 3" dataCellStyle="Standard 3"/>
  </tableColumns>
  <tableStyleInfo name="TableStyleMedium2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5" xr:uid="{FBC72E44-1BC9-4EF9-9FF8-0716934D1113}" name="RPTNWKWW" displayName="RPTNWKWW" ref="AU62:AX74" headerRowCount="0" totalsRowCount="1" headerRowDxfId="1971" dataDxfId="1969" headerRowBorderDxfId="1970" tableBorderDxfId="1968" totalsRowBorderDxfId="1967" headerRowCellStyle="Standard 3" dataCellStyle="Standard 3">
  <tableColumns count="4">
    <tableColumn id="1" xr3:uid="{60E4794A-8F0F-4B80-A525-A7875AFC9E5F}" name="Spalte1" totalsRowFunction="custom" headerRowDxfId="1966" dataDxfId="1965" totalsRowDxfId="1964" headerRowCellStyle="Standard 3" dataCellStyle="Standard 3">
      <totalsRowFormula>IF(AU63="",0,AU73/COUNT(AU63:AU72)/3)</totalsRowFormula>
    </tableColumn>
    <tableColumn id="3" xr3:uid="{86D5BD5D-E611-4750-ADC6-53B5BE1CAE7B}" name="Spalte3" headerRowDxfId="1963" dataDxfId="1962" totalsRowDxfId="1961" headerRowCellStyle="Standard 3" dataCellStyle="Standard 3"/>
    <tableColumn id="5" xr3:uid="{153B659B-17C1-4BB3-BBDC-C66F11F229AF}" name="Spalte5" headerRowDxfId="1960" dataDxfId="1959" totalsRowDxfId="1958" headerRowCellStyle="Standard 3" dataCellStyle="Standard 3"/>
    <tableColumn id="7" xr3:uid="{F1AE4C21-F209-496F-9010-27424D8CFAC5}" name="Spalte7" headerRowDxfId="1957" dataDxfId="1956" totalsRowDxfId="1955" headerRowCellStyle="Standard 3" dataCellStyle="Standard 3"/>
  </tableColumns>
  <tableStyleInfo name="TableStyleMedium2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6" xr:uid="{44A20814-F2F6-4219-9E1E-5B78A898B48C}" name="RPTNWKÖD" displayName="RPTNWKÖD" ref="AZ62:BC74" headerRowCount="0" totalsRowCount="1" headerRowDxfId="1954" dataDxfId="1952" headerRowBorderDxfId="1953" tableBorderDxfId="1951" totalsRowBorderDxfId="1950" headerRowCellStyle="Standard 3" dataCellStyle="Standard 3">
  <tableColumns count="4">
    <tableColumn id="1" xr3:uid="{30300EFA-8DB7-4C7B-98CA-AC56846318C0}" name="Spalte1" totalsRowFunction="custom" headerRowDxfId="1949" dataDxfId="1948" totalsRowDxfId="1947" headerRowCellStyle="Standard 3" dataCellStyle="Standard 3">
      <totalsRowFormula>IF(AZ63="",0,AZ73/COUNT(AZ63:AZ72)/3)</totalsRowFormula>
    </tableColumn>
    <tableColumn id="3" xr3:uid="{AA38804E-0E48-425C-90A2-38707CF14295}" name="Spalte3" headerRowDxfId="1946" dataDxfId="1945" totalsRowDxfId="1944" headerRowCellStyle="Standard 3" dataCellStyle="Standard 3"/>
    <tableColumn id="5" xr3:uid="{673BFFE1-E8B7-44E5-9052-DB4142F56BF8}" name="Spalte5" headerRowDxfId="1943" dataDxfId="1942" totalsRowDxfId="1941" headerRowCellStyle="Standard 3" dataCellStyle="Standard 3"/>
    <tableColumn id="7" xr3:uid="{022AD730-B3FC-45D9-8988-5A5F5E2BF498}" name="Spalte7" headerRowDxfId="1940" dataDxfId="1939" totalsRowDxfId="1938" headerRowCellStyle="Standard 3" dataCellStyle="Standard 3"/>
  </tableColumns>
  <tableStyleInfo name="TableStyleMedium2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7" xr:uid="{EE83D028-AF23-4BD3-B616-D785047CA840}" name="RPTJUNAG" displayName="RPTJUNAG" ref="A80:E92" headerRowCount="0" totalsRowCount="1" headerRowDxfId="1937" dataDxfId="1936" tableBorderDxfId="1935" headerRowCellStyle="Standard 3" dataCellStyle="Standard 3">
  <tableColumns count="5">
    <tableColumn id="1" xr3:uid="{2E3586C2-BE5B-40EE-BD4C-7AB4D558736B}" name="Almenrausch Grünthal" headerRowDxfId="1934" dataDxfId="1933" totalsRowDxfId="1932" headerRowCellStyle="Standard 3" dataCellStyle="Standard 3"/>
    <tableColumn id="3" xr3:uid="{FA59797F-8442-4A4B-A5B9-D5EB5CB27AA5}" name="Spalte2" totalsRowFunction="custom" headerRowDxfId="1931" dataDxfId="1930" totalsRowDxfId="1929" headerRowCellStyle="Standard 3" dataCellStyle="Standard 3">
      <totalsRowFormula>IF(B81="",0,B91/COUNT(B81:B90)/3)</totalsRowFormula>
    </tableColumn>
    <tableColumn id="4" xr3:uid="{8F15532A-1B66-424D-BA13-A989D0BF094E}" name="Spalte3" headerRowDxfId="1928" dataDxfId="1927" totalsRowDxfId="1926" headerRowCellStyle="Standard 3" dataCellStyle="Standard 3"/>
    <tableColumn id="5" xr3:uid="{FCF47896-9D52-4A1C-A3D5-B4ED530D2AF5}" name="Spalte4" headerRowDxfId="1925" dataDxfId="1924" totalsRowDxfId="1923" headerRowCellStyle="Standard 3" dataCellStyle="Standard 3"/>
    <tableColumn id="7" xr3:uid="{4A4A187A-4817-4096-9697-54958A5A17FE}" name="Spalte6" headerRowDxfId="1922" dataDxfId="1921" totalsRowDxfId="1920" headerRowCellStyle="Standard 3" dataCellStyle="Standard 3"/>
  </tableColumns>
  <tableStyleInfo name="TableStyleMedium2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9" xr:uid="{8AC0E89B-FCA4-43C0-8D3E-33444FB05CD0}" name="RPTJUNLE" displayName="RPTJUNLE" ref="G80:J92" headerRowCount="0" totalsRowCount="1" headerRowDxfId="1919" dataDxfId="1917" headerRowBorderDxfId="1918" tableBorderDxfId="1916" totalsRowBorderDxfId="1915" headerRowCellStyle="Standard 3" dataCellStyle="Standard 3">
  <tableColumns count="4">
    <tableColumn id="1" xr3:uid="{DBDA7ECE-EF55-41DA-9B95-BBB4F443BD8E}" name="Spalte1" totalsRowFunction="custom" headerRowDxfId="1914" dataDxfId="1913" totalsRowDxfId="1912" headerRowCellStyle="Standard 3" dataCellStyle="Standard 3">
      <totalsRowFormula>IF(G81="",0,G91/COUNT(G81:G90)/3)</totalsRowFormula>
    </tableColumn>
    <tableColumn id="3" xr3:uid="{A74D9611-6418-4396-9648-CC7E65C8109E}" name="Spalte3" headerRowDxfId="1911" dataDxfId="1910" totalsRowDxfId="1909" headerRowCellStyle="Standard 3" dataCellStyle="Standard 3"/>
    <tableColumn id="5" xr3:uid="{E1124C4E-A8DA-48AE-8E84-B797B273C325}" name="Spalte5" headerRowDxfId="1908" dataDxfId="1907" totalsRowDxfId="1906" headerRowCellStyle="Standard 3" dataCellStyle="Standard 3"/>
    <tableColumn id="7" xr3:uid="{CE1259EC-63C0-4DBD-A1BE-9A9F6E08332A}" name="Spalte7" headerRowDxfId="1905" dataDxfId="1904" totalsRowDxfId="1903" headerRowCellStyle="Standard 3"/>
  </tableColumns>
  <tableStyleInfo name="TableStyleMedium2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0" xr:uid="{6E909690-25E6-4E10-8645-73648B296D9A}" name="RPTJUNAD" displayName="RPTJUNAD" ref="L80:O92" headerRowCount="0" totalsRowCount="1" headerRowDxfId="1902" dataDxfId="1900" headerRowBorderDxfId="1901" tableBorderDxfId="1899" totalsRowBorderDxfId="1898" headerRowCellStyle="Standard 3" dataCellStyle="Standard 3">
  <tableColumns count="4">
    <tableColumn id="1" xr3:uid="{BBA29C12-C8D0-4C8A-B3BF-07CA48931C00}" name="Spalte1" totalsRowFunction="custom" headerRowDxfId="1897" dataDxfId="1896" totalsRowDxfId="1895" headerRowCellStyle="Standard 3" dataCellStyle="Standard 3">
      <totalsRowFormula>IF(L81="",0,L91/COUNT(L81:L90)/3)</totalsRowFormula>
    </tableColumn>
    <tableColumn id="3" xr3:uid="{1E8E386C-BA9B-4B1F-90BB-AD7BD95BB5E1}" name="Spalte3" headerRowDxfId="1894" dataDxfId="1893" totalsRowDxfId="1892" headerRowCellStyle="Standard 3" dataCellStyle="Standard 3"/>
    <tableColumn id="5" xr3:uid="{4E7F731D-9694-45FB-BD58-A8CC7E8855A2}" name="Spalte5" headerRowDxfId="1891" dataDxfId="1890" totalsRowDxfId="1889" headerRowCellStyle="Standard 3" dataCellStyle="Standard 3"/>
    <tableColumn id="7" xr3:uid="{5BA750CC-5E8B-41E5-864F-6539F79761B4}" name="Spalte7" headerRowDxfId="1888" dataDxfId="1887" totalsRowDxfId="1886" headerRowCellStyle="Standard 3" dataCellStyle="Standard 3"/>
  </tableColumns>
  <tableStyleInfo name="TableStyleMedium2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2" xr:uid="{90EDC016-A167-4920-9B8A-FA2A0F321C43}" name="RPTJUNZE" displayName="RPTJUNZE" ref="Q80:T92" headerRowCount="0" totalsRowCount="1" headerRowDxfId="1885" dataDxfId="1883" headerRowBorderDxfId="1884" tableBorderDxfId="1882" totalsRowBorderDxfId="1881" headerRowCellStyle="Standard 3" dataCellStyle="Standard 3">
  <tableColumns count="4">
    <tableColumn id="1" xr3:uid="{CB121E26-F8E8-4EB7-A49E-B6DD743199E5}" name="Spalte1" totalsRowFunction="custom" headerRowDxfId="1880" dataDxfId="1879" totalsRowDxfId="1878" headerRowCellStyle="Standard 3" dataCellStyle="Standard 3">
      <totalsRowFormula>IF(Q81="",0,Q91/COUNT(Q81:Q90)/3)</totalsRowFormula>
    </tableColumn>
    <tableColumn id="3" xr3:uid="{A155A3DA-B34B-4343-A863-F5D3AC6065EA}" name="Spalte3" headerRowDxfId="1877" dataDxfId="1876" totalsRowDxfId="1875" headerRowCellStyle="Standard 3" dataCellStyle="Standard 3"/>
    <tableColumn id="5" xr3:uid="{62A67266-4DA2-49AC-AA76-EFED0DEDFD0E}" name="Spalte5" headerRowDxfId="1874" dataDxfId="1873" totalsRowDxfId="1872" headerRowCellStyle="Standard 3" dataCellStyle="Standard 3"/>
    <tableColumn id="7" xr3:uid="{5F10C6AE-5BC6-49E6-99D9-6C9ACB4179D5}" name="Spalte7" headerRowDxfId="1871" dataDxfId="1870" totalsRowDxfId="1869" headerRowCellStyle="Standard 3" dataCellStyle="Standard 3"/>
  </tableColumns>
  <tableStyleInfo name="TableStyleMedium2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3" xr:uid="{A66EDB14-04B2-4E07-B60E-1952E786F50E}" name="RPTJUNFU" displayName="RPTJUNFU" ref="V80:Y92" headerRowCount="0" totalsRowCount="1" headerRowDxfId="1868" dataDxfId="1866" headerRowBorderDxfId="1867" tableBorderDxfId="1865" totalsRowBorderDxfId="1864" headerRowCellStyle="Standard 3" dataCellStyle="Standard 3">
  <tableColumns count="4">
    <tableColumn id="1" xr3:uid="{A53DD7BD-2D35-42C0-B06A-AF575D66EDB0}" name="Spalte1" totalsRowFunction="custom" headerRowDxfId="1863" dataDxfId="1862" totalsRowDxfId="1861" headerRowCellStyle="Standard 3" dataCellStyle="Standard 3">
      <totalsRowFormula>IF(V81="",0,V91/COUNT(V81:V90)/3)</totalsRowFormula>
    </tableColumn>
    <tableColumn id="3" xr3:uid="{F2A2EC85-FC1F-4B1A-A4F1-0989FB1ED6C7}" name="Spalte3" headerRowDxfId="1860" dataDxfId="1859" totalsRowDxfId="1858" headerRowCellStyle="Standard 3" dataCellStyle="Standard 3"/>
    <tableColumn id="5" xr3:uid="{A959DE53-10CE-4769-8652-09FF63422443}" name="Spalte5" headerRowDxfId="1857" dataDxfId="1856" totalsRowDxfId="1855" headerRowCellStyle="Standard 3" dataCellStyle="Standard 3"/>
    <tableColumn id="7" xr3:uid="{BC03722A-08FD-4527-926C-04ECAC64925F}" name="Spalte7" headerRowDxfId="1854" dataDxfId="1853" totalsRowDxfId="1852" headerRowCellStyle="Standard 3" dataCellStyle="Standard 3"/>
  </tableColumns>
  <tableStyleInfo name="TableStyleMedium2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5" xr:uid="{0EE07EA4-66BB-4A6C-A0B6-D521C7FBB173}" name="RPTJUNTH" displayName="RPTJUNTH" ref="AA80:AD92" headerRowCount="0" totalsRowCount="1" headerRowDxfId="1851" dataDxfId="1849" headerRowBorderDxfId="1850" tableBorderDxfId="1848" totalsRowBorderDxfId="1847" headerRowCellStyle="Standard 3" dataCellStyle="Standard 3">
  <tableColumns count="4">
    <tableColumn id="1" xr3:uid="{8953CE65-FCFB-4C8E-BD36-C4155A5313C1}" name="Spalte1" totalsRowFunction="custom" headerRowDxfId="1846" dataDxfId="1845" totalsRowDxfId="1844" headerRowCellStyle="Standard 3" dataCellStyle="Standard 3">
      <totalsRowFormula>IF(AA81="",0,AA91/COUNT(AA81:AA90)/3)</totalsRowFormula>
    </tableColumn>
    <tableColumn id="3" xr3:uid="{A55E02E8-1B10-4198-8218-72165496415A}" name="Spalte3" headerRowDxfId="1843" dataDxfId="1842" totalsRowDxfId="1841" headerRowCellStyle="Standard 3" dataCellStyle="Standard 3"/>
    <tableColumn id="5" xr3:uid="{7FAD801E-3AD3-4B45-AACA-009EDADB5F1D}" name="Spalte5" headerRowDxfId="1840" dataDxfId="1839" totalsRowDxfId="1838" headerRowCellStyle="Standard 3" dataCellStyle="Standard 3"/>
    <tableColumn id="7" xr3:uid="{F15B6520-2BBC-4D03-B7FC-0EBB843D371D}" name="Spalte7" headerRowDxfId="1837" dataDxfId="1836" totalsRowDxfId="1835" headerRowCellStyle="Standard 3" dataCellStyle="Standard 3"/>
  </tableColumns>
  <tableStyleInfo name="TableStyleMedium2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7" xr:uid="{6A62D82F-7CEB-46B9-A17C-4D0B0C19544C}" name="RPTJUNHW" displayName="RPTJUNHW" ref="AF80:AI92" headerRowCount="0" totalsRowCount="1" headerRowDxfId="1834" dataDxfId="1832" headerRowBorderDxfId="1833" tableBorderDxfId="1831" totalsRowBorderDxfId="1830" headerRowCellStyle="Standard 3" dataCellStyle="Standard 3">
  <tableColumns count="4">
    <tableColumn id="1" xr3:uid="{6601CE56-99F9-4829-9683-DB9145DB9EE7}" name="Spalte1" totalsRowFunction="custom" headerRowDxfId="1829" dataDxfId="1828" totalsRowDxfId="1827" headerRowCellStyle="Standard 3" dataCellStyle="Standard 3">
      <totalsRowFormula>IF(AF81="",0,AF91/COUNT(AF81:AF90)/3)</totalsRowFormula>
    </tableColumn>
    <tableColumn id="3" xr3:uid="{362A47B6-34EA-4149-80D9-4F6728AF60BA}" name="Spalte3" headerRowDxfId="1826" dataDxfId="1825" totalsRowDxfId="1824" headerRowCellStyle="Standard 3" dataCellStyle="Standard 3"/>
    <tableColumn id="5" xr3:uid="{A1FE4B64-E5D5-4E7D-ADBA-005B404ECDC4}" name="Spalte5" headerRowDxfId="1823" dataDxfId="1822" totalsRowDxfId="1821" headerRowCellStyle="Standard 3" dataCellStyle="Standard 3"/>
    <tableColumn id="7" xr3:uid="{D775576F-9C93-4AF0-983F-F7CDBAC7F852}" name="Spalte7" headerRowDxfId="1820" dataDxfId="1819" totalsRowDxfId="1818" headerRowCellStyle="Standard 3" dataCellStyle="Standard 3"/>
  </tableColumns>
  <tableStyleInfo name="TableStyleMedium2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8" xr:uid="{035E4334-B0E6-4CBC-8515-98625D595B15}" name="RPTJUNJI" displayName="RPTJUNJI" ref="AK80:AN92" headerRowCount="0" totalsRowCount="1" headerRowDxfId="1817" dataDxfId="1815" headerRowBorderDxfId="1816" tableBorderDxfId="1814" totalsRowBorderDxfId="1813" headerRowCellStyle="Standard 3" dataCellStyle="Standard 3">
  <tableColumns count="4">
    <tableColumn id="1" xr3:uid="{27B7766E-46E7-4CE7-BF7E-91B9DE69DC7F}" name="Spalte1" totalsRowFunction="custom" headerRowDxfId="1812" dataDxfId="1811" totalsRowDxfId="1810" headerRowCellStyle="Standard 3" dataCellStyle="Standard 3">
      <totalsRowFormula>IF(AK81="",0,AK91/COUNT(AK81:AK90)/3)</totalsRowFormula>
    </tableColumn>
    <tableColumn id="3" xr3:uid="{A96F6A88-C6BE-4677-B81B-5EA7AC339BA0}" name="Spalte3" headerRowDxfId="1809" dataDxfId="1808" totalsRowDxfId="1807" headerRowCellStyle="Standard 3" dataCellStyle="Standard 3"/>
    <tableColumn id="5" xr3:uid="{51FF9621-1C4A-4408-BAC7-F52F0F78BA17}" name="Spalte5" headerRowDxfId="1806" dataDxfId="1805" totalsRowDxfId="1804" headerRowCellStyle="Standard 3" dataCellStyle="Standard 3"/>
    <tableColumn id="7" xr3:uid="{56F9C6B4-2DDB-4A44-AFC8-CC0A67361436}" name="Spalte7" headerRowDxfId="1803" dataDxfId="1802" totalsRowDxfId="1801" headerRowCellStyle="Standard 3" dataCellStyle="Standard 3"/>
  </tableColumns>
  <tableStyleInfo name="TableStyleMedium2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9" xr:uid="{693A152D-449F-4F11-9682-A102DC76D62B}" name="RPTJUNPB" displayName="RPTJUNPB" ref="AP80:AS92" headerRowCount="0" totalsRowCount="1" headerRowDxfId="1800" dataDxfId="1798" headerRowBorderDxfId="1799" tableBorderDxfId="1797" totalsRowBorderDxfId="1796" headerRowCellStyle="Standard 3" dataCellStyle="Standard 3">
  <tableColumns count="4">
    <tableColumn id="1" xr3:uid="{9EA9D0B1-050A-4395-90DA-3720DB584FA8}" name="Spalte1" totalsRowFunction="custom" headerRowDxfId="1795" dataDxfId="1794" totalsRowDxfId="1793" headerRowCellStyle="Standard 3" dataCellStyle="Standard 3">
      <totalsRowFormula>IF(AP81="",0,AP91/COUNT(AP81:AP90)/3)</totalsRowFormula>
    </tableColumn>
    <tableColumn id="3" xr3:uid="{FE757C9F-6E35-464A-9038-CBB7ECE32DC5}" name="Spalte3" headerRowDxfId="1792" dataDxfId="1791" totalsRowDxfId="1790" headerRowCellStyle="Standard 3" dataCellStyle="Standard 3"/>
    <tableColumn id="5" xr3:uid="{FF0D7C68-F24A-4265-84C1-446494205978}" name="Spalte5" headerRowDxfId="1789" dataDxfId="1788" totalsRowDxfId="1787" headerRowCellStyle="Standard 3" dataCellStyle="Standard 3"/>
    <tableColumn id="7" xr3:uid="{9ADB504D-382C-4728-A625-4037C2557F82}" name="Spalte7" headerRowDxfId="1786" dataDxfId="1785" totalsRowDxfId="1784" headerRowCellStyle="Standard 3" dataCellStyle="Standard 3"/>
  </tableColumns>
  <tableStyleInfo name="TableStyleMedium2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0" xr:uid="{7544DDAD-08BB-43EF-994E-180B621AB048}" name="RPTJUNWW" displayName="RPTJUNWW" ref="AU80:AX92" headerRowCount="0" totalsRowCount="1" headerRowDxfId="1783" dataDxfId="1781" headerRowBorderDxfId="1782" tableBorderDxfId="1780" totalsRowBorderDxfId="1779" headerRowCellStyle="Standard 3" dataCellStyle="Standard 3">
  <tableColumns count="4">
    <tableColumn id="1" xr3:uid="{36B00B50-01B4-424B-AE65-EDE02FE25AD4}" name="Spalte1" totalsRowFunction="custom" headerRowDxfId="1778" dataDxfId="1777" totalsRowDxfId="1776" headerRowCellStyle="Standard 3" dataCellStyle="Standard 3">
      <totalsRowFormula>IF(AU81="",0,AU91/COUNT(AU81:AU90)/3)</totalsRowFormula>
    </tableColumn>
    <tableColumn id="3" xr3:uid="{4876F9E5-3036-4151-BEF5-41833F0E3B07}" name="Spalte3" headerRowDxfId="1775" dataDxfId="1774" totalsRowDxfId="1773" headerRowCellStyle="Standard 3" dataCellStyle="Standard 3"/>
    <tableColumn id="5" xr3:uid="{0D9AD519-ED13-4D6F-B7AC-E539E9FF46E3}" name="Spalte5" headerRowDxfId="1772" dataDxfId="1771" totalsRowDxfId="1770" headerRowCellStyle="Standard 3" dataCellStyle="Standard 3"/>
    <tableColumn id="7" xr3:uid="{93A6A6F7-F756-4000-926E-C017BBF8157A}" name="Spalte7" headerRowDxfId="1769" dataDxfId="1768" totalsRowDxfId="1767" headerRowCellStyle="Standard 3" dataCellStyle="Standard 3"/>
  </tableColumns>
  <tableStyleInfo name="TableStyleMedium2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1" xr:uid="{87312B3D-7149-44B1-BE0E-802798FBF8E8}" name="RPTJUNÖD" displayName="RPTJUNÖD" ref="AZ80:BC92" headerRowCount="0" totalsRowCount="1" headerRowDxfId="1766" dataDxfId="1764" headerRowBorderDxfId="1765" tableBorderDxfId="1763" totalsRowBorderDxfId="1762" headerRowCellStyle="Standard 3" dataCellStyle="Standard 3">
  <tableColumns count="4">
    <tableColumn id="1" xr3:uid="{CB3FEED2-EF9C-4989-9893-B875FA6350C4}" name="Spalte1" totalsRowFunction="custom" headerRowDxfId="1761" dataDxfId="1760" totalsRowDxfId="1759" headerRowCellStyle="Standard 3" dataCellStyle="Standard 3">
      <totalsRowFormula>IF(AZ81="",0,AZ91/COUNT(AZ81:AZ90)/3)</totalsRowFormula>
    </tableColumn>
    <tableColumn id="3" xr3:uid="{4419AAB8-3174-4A6E-9DC7-FF6ABD69C5A3}" name="Spalte3" headerRowDxfId="1758" dataDxfId="1757" totalsRowDxfId="1756" headerRowCellStyle="Standard 3" dataCellStyle="Standard 3"/>
    <tableColumn id="5" xr3:uid="{8A27D726-CBE2-4204-A895-A167340557CB}" name="Spalte5" headerRowDxfId="1755" dataDxfId="1754" totalsRowDxfId="1753" headerRowCellStyle="Standard 3" dataCellStyle="Standard 3"/>
    <tableColumn id="7" xr3:uid="{56751854-5412-49DB-AFC2-1D980D06E3C9}" name="Spalte7" headerRowDxfId="1752" dataDxfId="1751" totalsRowDxfId="1750" headerRowCellStyle="Standard 3" dataCellStyle="Standard 3"/>
  </tableColumns>
  <tableStyleInfo name="TableStyleMedium2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2" xr:uid="{724D138B-B445-4150-930C-E969B170888A}" name="RPTAKAG" displayName="RPTAKAG" ref="A98:E110" headerRowCount="0" totalsRowCount="1" headerRowDxfId="1749" dataDxfId="1748" tableBorderDxfId="1747" headerRowCellStyle="Standard 3" dataCellStyle="Standard 3">
  <tableColumns count="5">
    <tableColumn id="1" xr3:uid="{0FFD3029-781E-45DE-8757-37DF9EA6CC5D}" name="Almenrausch Grünthal" headerRowDxfId="1746" dataDxfId="1745" totalsRowDxfId="1744" headerRowCellStyle="Standard 3" dataCellStyle="Standard 3"/>
    <tableColumn id="3" xr3:uid="{E06C4F9C-EDD0-4EA7-9305-651579F1530B}" name="Spalte2" totalsRowFunction="custom" headerRowDxfId="1743" dataDxfId="1742" totalsRowDxfId="1741" headerRowCellStyle="Standard 3" dataCellStyle="Standard 3">
      <totalsRowFormula>IF(B99="",0,B109/COUNT(B99:B108)/3)</totalsRowFormula>
    </tableColumn>
    <tableColumn id="4" xr3:uid="{188FBB8F-E042-42E6-A8DA-DBAC6768FD9B}" name="Spalte3" headerRowDxfId="1740" dataDxfId="1739" totalsRowDxfId="1738" headerRowCellStyle="Standard 3" dataCellStyle="Standard 3"/>
    <tableColumn id="5" xr3:uid="{5E44C8EA-8F8B-402C-8773-FF49550B8BFE}" name="Spalte4" headerRowDxfId="1737" dataDxfId="1736" totalsRowDxfId="1735" headerRowCellStyle="Standard 3" dataCellStyle="Standard 3"/>
    <tableColumn id="7" xr3:uid="{DB44A1E5-3DCE-4754-9A4F-21136A331523}" name="Spalte6" headerRowDxfId="1734" dataDxfId="1733" totalsRowDxfId="1732" headerRowCellStyle="Standard 3" dataCellStyle="Standard 3"/>
  </tableColumns>
  <tableStyleInfo name="TableStyleMedium2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4" xr:uid="{BCF90017-7B2F-4AFF-9E96-041612B72BA4}" name="RPTAKLE" displayName="RPTAKLE" ref="G98:J110" headerRowCount="0" totalsRowCount="1" headerRowDxfId="1731" dataDxfId="1729" headerRowBorderDxfId="1730" tableBorderDxfId="1728" totalsRowBorderDxfId="1727" headerRowCellStyle="Standard 3" dataCellStyle="Standard 3">
  <tableColumns count="4">
    <tableColumn id="1" xr3:uid="{D48CDDB5-3EE1-48E6-87A0-E3398C7E2BB2}" name="Spalte1" totalsRowFunction="custom" headerRowDxfId="1726" dataDxfId="1725" totalsRowDxfId="1724" headerRowCellStyle="Standard 3" dataCellStyle="Standard 3">
      <totalsRowFormula>IF(G99="",0,G109/COUNT(G99:G108)/3)</totalsRowFormula>
    </tableColumn>
    <tableColumn id="3" xr3:uid="{4685A56B-EC17-4955-99FA-B51E252BCEAB}" name="Spalte3" headerRowDxfId="1723" dataDxfId="1722" totalsRowDxfId="1721" headerRowCellStyle="Standard 3" dataCellStyle="Standard 3"/>
    <tableColumn id="5" xr3:uid="{6C95FA8D-8949-462B-B487-CD949CA6D2CD}" name="Spalte5" headerRowDxfId="1720" dataDxfId="1719" totalsRowDxfId="1718" headerRowCellStyle="Standard 3" dataCellStyle="Standard 3"/>
    <tableColumn id="7" xr3:uid="{24FE6FB9-0A01-4132-895C-B87478C11855}" name="Spalte7" headerRowDxfId="1717" dataDxfId="1716" totalsRowDxfId="1715" headerRowCellStyle="Standard 3" dataCellStyle="Standard 3"/>
  </tableColumns>
  <tableStyleInfo name="TableStyleMedium2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5" xr:uid="{378427EE-C5A5-45C7-877B-66506F1003FE}" name="RPTAKAD" displayName="RPTAKAD" ref="L98:O110" headerRowCount="0" totalsRowCount="1" headerRowDxfId="1714" dataDxfId="1712" headerRowBorderDxfId="1713" tableBorderDxfId="1711" totalsRowBorderDxfId="1710" headerRowCellStyle="Standard 3" dataCellStyle="Standard 3">
  <tableColumns count="4">
    <tableColumn id="1" xr3:uid="{E35A17E9-80F0-41E0-8DFA-C362D67141C5}" name="Spalte1" totalsRowFunction="custom" headerRowDxfId="1709" dataDxfId="1708" totalsRowDxfId="1707" headerRowCellStyle="Standard 3" dataCellStyle="Standard 3">
      <totalsRowFormula>IF(L99="",0,L109/COUNT(L99:L108)/3)</totalsRowFormula>
    </tableColumn>
    <tableColumn id="3" xr3:uid="{EB64C39B-0F5A-491B-8077-486D4901F948}" name="Spalte3" headerRowDxfId="1706" dataDxfId="1705" totalsRowDxfId="1704" headerRowCellStyle="Standard 3" dataCellStyle="Standard 3"/>
    <tableColumn id="5" xr3:uid="{0407EEF0-C49B-46CE-AACE-F9B0D85AD71F}" name="Spalte5" headerRowDxfId="1703" dataDxfId="1702" totalsRowDxfId="1701" headerRowCellStyle="Standard 3" dataCellStyle="Standard 3"/>
    <tableColumn id="7" xr3:uid="{92819264-1339-4873-A567-62BF9A934F70}" name="Spalte7" headerRowDxfId="1700" dataDxfId="1699" totalsRowDxfId="1698" headerRowCellStyle="Standard 3" dataCellStyle="Standard 3"/>
  </tableColumns>
  <tableStyleInfo name="TableStyleMedium2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7" xr:uid="{C8E0CCA3-8CC1-4373-AC80-C5F03BA7DBAB}" name="RPTAKZE" displayName="RPTAKZE" ref="Q98:T110" headerRowCount="0" totalsRowCount="1" headerRowDxfId="1697" dataDxfId="1695" headerRowBorderDxfId="1696" tableBorderDxfId="1694" totalsRowBorderDxfId="1693" headerRowCellStyle="Standard 3" dataCellStyle="Standard 3">
  <tableColumns count="4">
    <tableColumn id="1" xr3:uid="{E5FF0CB1-8AB4-49F3-A246-160C5E8B34D7}" name="Spalte1" totalsRowFunction="custom" headerRowDxfId="1692" dataDxfId="1691" totalsRowDxfId="1690" headerRowCellStyle="Standard 3" dataCellStyle="Standard 3">
      <totalsRowFormula>IF(Q99="",0,Q109/COUNT(Q99:Q108)/3)</totalsRowFormula>
    </tableColumn>
    <tableColumn id="3" xr3:uid="{4A6F82C4-E49E-4BE2-834A-BACE72108DE1}" name="Spalte3" headerRowDxfId="1689" dataDxfId="1688" totalsRowDxfId="1687" headerRowCellStyle="Standard 3" dataCellStyle="Standard 3"/>
    <tableColumn id="5" xr3:uid="{A446CE57-0AAF-4BD3-8334-98776DD2D98A}" name="Spalte5" headerRowDxfId="1686" dataDxfId="1685" totalsRowDxfId="1684" headerRowCellStyle="Standard 3" dataCellStyle="Standard 3"/>
    <tableColumn id="7" xr3:uid="{B5170E8C-89C5-4E78-B1FE-EF23129F91D1}" name="Spalte7" headerRowDxfId="1683" dataDxfId="1682" totalsRowDxfId="1681" headerRowCellStyle="Standard 3" dataCellStyle="Standard 3"/>
  </tableColumns>
  <tableStyleInfo name="TableStyleMedium2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8" xr:uid="{53BD3CB0-80F5-4C89-AC4A-AEA07392757C}" name="RPTAKFU" displayName="RPTAKFU" ref="V98:Y110" headerRowCount="0" totalsRowCount="1" headerRowDxfId="1680" dataDxfId="1678" headerRowBorderDxfId="1679" tableBorderDxfId="1677" totalsRowBorderDxfId="1676" headerRowCellStyle="Standard 3" dataCellStyle="Standard 3">
  <tableColumns count="4">
    <tableColumn id="1" xr3:uid="{99055395-D165-4535-80A9-712114016CDD}" name="Spalte1" totalsRowFunction="custom" headerRowDxfId="1675" dataDxfId="1674" totalsRowDxfId="1673" headerRowCellStyle="Standard 3" dataCellStyle="Standard 3">
      <totalsRowFormula>IF(V99="",0,V109/COUNT(V99:V108)/3)</totalsRowFormula>
    </tableColumn>
    <tableColumn id="3" xr3:uid="{1FCC46A2-3AE2-407B-9B45-C7625147BAD5}" name="Spalte3" headerRowDxfId="1672" dataDxfId="1671" totalsRowDxfId="1670" headerRowCellStyle="Standard 3" dataCellStyle="Standard 3"/>
    <tableColumn id="5" xr3:uid="{2CAD313F-3845-44EB-8813-6181987E816E}" name="Spalte5" headerRowDxfId="1669" dataDxfId="1668" totalsRowDxfId="1667" headerRowCellStyle="Standard 3" dataCellStyle="Standard 3"/>
    <tableColumn id="7" xr3:uid="{4C08767F-9E97-437E-8BCA-9F7B18683AE5}" name="Spalte7" headerRowDxfId="1666" dataDxfId="1665" totalsRowDxfId="1664" headerRowCellStyle="Standard 3" dataCellStyle="Standard 3"/>
  </tableColumns>
  <tableStyleInfo name="TableStyleMedium2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0" xr:uid="{4AFF3712-7C35-40BB-B970-108F36548E24}" name="RPTAKTH" displayName="RPTAKTH" ref="AA98:AD110" headerRowCount="0" totalsRowCount="1" headerRowDxfId="1663" dataDxfId="1661" headerRowBorderDxfId="1662" tableBorderDxfId="1660" totalsRowBorderDxfId="1659" headerRowCellStyle="Standard 3" dataCellStyle="Standard 3">
  <tableColumns count="4">
    <tableColumn id="1" xr3:uid="{D3000217-2B32-4961-A76A-93A7274022A0}" name="Spalte1" totalsRowFunction="custom" headerRowDxfId="1658" dataDxfId="1657" totalsRowDxfId="1656" headerRowCellStyle="Standard 3" dataCellStyle="Standard 3">
      <totalsRowFormula>IF(AA99="",0,AA109/COUNT(AA99:AA108)/3)</totalsRowFormula>
    </tableColumn>
    <tableColumn id="3" xr3:uid="{9C84684E-0368-4518-90D5-0348941913D6}" name="Spalte3" headerRowDxfId="1655" dataDxfId="1654" totalsRowDxfId="1653" headerRowCellStyle="Standard 3" dataCellStyle="Standard 3"/>
    <tableColumn id="5" xr3:uid="{7EA95A43-12BB-4F0C-85C2-5728396DDA3E}" name="Spalte5" headerRowDxfId="1652" dataDxfId="1651" totalsRowDxfId="1650" headerRowCellStyle="Standard 3" dataCellStyle="Standard 3"/>
    <tableColumn id="7" xr3:uid="{B05971B2-4151-4ACD-8171-699E864BEC0F}" name="Spalte7" headerRowDxfId="1649" dataDxfId="1648" totalsRowDxfId="1647" headerRowCellStyle="Standard 3" dataCellStyle="Standard 3"/>
  </tableColumns>
  <tableStyleInfo name="TableStyleMedium2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2" xr:uid="{8681129F-3F3F-421A-9469-9358725887C7}" name="RPTAKHW" displayName="RPTAKHW" ref="AF98:AI110" headerRowCount="0" totalsRowCount="1" headerRowDxfId="1646" dataDxfId="1644" headerRowBorderDxfId="1645" tableBorderDxfId="1643" totalsRowBorderDxfId="1642" headerRowCellStyle="Standard 3" dataCellStyle="Standard 3">
  <tableColumns count="4">
    <tableColumn id="1" xr3:uid="{09889CF0-7CFC-4A5A-BC47-5212D11F640A}" name="Spalte1" totalsRowFunction="custom" headerRowDxfId="1641" dataDxfId="1640" totalsRowDxfId="1639" headerRowCellStyle="Standard 3" dataCellStyle="Standard 3">
      <totalsRowFormula>IF(AF99="",0,AF109/COUNT(AF99:AF108)/3)</totalsRowFormula>
    </tableColumn>
    <tableColumn id="3" xr3:uid="{2BE82E05-7C62-493A-BCC3-AA8913DF385D}" name="Spalte3" headerRowDxfId="1638" dataDxfId="1637" totalsRowDxfId="1636" headerRowCellStyle="Standard 3" dataCellStyle="Standard 3"/>
    <tableColumn id="5" xr3:uid="{34730D59-54E3-447D-B1AD-CD909A5380AB}" name="Spalte5" headerRowDxfId="1635" dataDxfId="1634" totalsRowDxfId="1633" headerRowCellStyle="Standard 3" dataCellStyle="Standard 3"/>
    <tableColumn id="7" xr3:uid="{2C323763-07EE-41DF-857A-19AB0050E6AF}" name="Spalte7" headerRowDxfId="1632" dataDxfId="1631" totalsRowDxfId="1630" headerRowCellStyle="Standard 3" dataCellStyle="Standard 3"/>
  </tableColumns>
  <tableStyleInfo name="TableStyleMedium2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3" xr:uid="{F44B5123-F5BC-4171-B7CB-261398BCFBB3}" name="RPTAKJI" displayName="RPTAKJI" ref="AK98:AN110" headerRowCount="0" totalsRowCount="1" headerRowDxfId="1629" dataDxfId="1627" headerRowBorderDxfId="1628" tableBorderDxfId="1626" totalsRowBorderDxfId="1625" headerRowCellStyle="Standard 3" dataCellStyle="Standard 3">
  <tableColumns count="4">
    <tableColumn id="1" xr3:uid="{BC07F8AD-6F0E-433A-B457-6A5F6BDFA5C9}" name="Spalte1" totalsRowFunction="custom" headerRowDxfId="1624" dataDxfId="1623" totalsRowDxfId="1622" headerRowCellStyle="Standard 3" dataCellStyle="Standard 3">
      <totalsRowFormula>IF(AK99="",0,AK109/COUNT(AK99:AK108)/3)</totalsRowFormula>
    </tableColumn>
    <tableColumn id="3" xr3:uid="{63D3673F-8483-4775-A423-2D50493403C3}" name="Spalte3" headerRowDxfId="1621" dataDxfId="1620" totalsRowDxfId="1619" headerRowCellStyle="Standard 3" dataCellStyle="Standard 3"/>
    <tableColumn id="5" xr3:uid="{BEEA2B5E-72DA-4820-AEB2-3B5C034F995A}" name="Spalte5" headerRowDxfId="1618" dataDxfId="1617" totalsRowDxfId="1616" headerRowCellStyle="Standard 3" dataCellStyle="Standard 3"/>
    <tableColumn id="7" xr3:uid="{3DBE2C3F-27AE-4908-88BD-3046769298E9}" name="Spalte7" headerRowDxfId="1615" dataDxfId="1614" totalsRowDxfId="1613" headerRowCellStyle="Standard 3" dataCellStyle="Standard 3"/>
  </tableColumns>
  <tableStyleInfo name="TableStyleMedium2" showFirstColumn="0" showLastColumn="0" showRowStripes="1" showColumnStripes="0"/>
</table>
</file>

<file path=xl/tables/table6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4" xr:uid="{39919B61-5469-48BE-92A7-178B7CB43D58}" name="RPTAKPB" displayName="RPTAKPB" ref="AP98:AS110" headerRowCount="0" totalsRowCount="1" headerRowDxfId="1612" dataDxfId="1610" headerRowBorderDxfId="1611" tableBorderDxfId="1609" totalsRowBorderDxfId="1608" headerRowCellStyle="Standard 3" dataCellStyle="Standard 3">
  <tableColumns count="4">
    <tableColumn id="1" xr3:uid="{2BE6BB96-9924-40AA-B8FA-F3B442F9B5E2}" name="Spalte1" totalsRowFunction="custom" headerRowDxfId="1607" dataDxfId="1606" totalsRowDxfId="1605" headerRowCellStyle="Standard 3" dataCellStyle="Standard 3">
      <totalsRowFormula>IF(AP99="",0,AP109/COUNT(AP99:AP108)/3)</totalsRowFormula>
    </tableColumn>
    <tableColumn id="3" xr3:uid="{11519A79-71D1-422A-8253-4824B0520B35}" name="Spalte3" headerRowDxfId="1604" dataDxfId="1603" totalsRowDxfId="1602" headerRowCellStyle="Standard 3" dataCellStyle="Standard 3"/>
    <tableColumn id="5" xr3:uid="{79DD662C-766B-43A2-827C-8D7DC72ACBA7}" name="Spalte5" headerRowDxfId="1601" dataDxfId="1600" totalsRowDxfId="1599" headerRowCellStyle="Standard 3" dataCellStyle="Standard 3"/>
    <tableColumn id="7" xr3:uid="{23F49DA3-3A56-4E79-8DA8-A2865A437C95}" name="Spalte7" headerRowDxfId="1598" dataDxfId="1597" totalsRowDxfId="1596" headerRowCellStyle="Standard 3" dataCellStyle="Standard 3"/>
  </tableColumns>
  <tableStyleInfo name="TableStyleMedium2" showFirstColumn="0" showLastColumn="0" showRowStripes="1" showColumnStripes="0"/>
</table>
</file>

<file path=xl/tables/table6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5" xr:uid="{8FF42D9B-1111-4D2E-BA69-F6500D8B8B35}" name="RPTAKWW" displayName="RPTAKWW" ref="AU98:AX110" headerRowCount="0" totalsRowCount="1" headerRowDxfId="1595" dataDxfId="1593" headerRowBorderDxfId="1594" tableBorderDxfId="1592" totalsRowBorderDxfId="1591" headerRowCellStyle="Standard 3" dataCellStyle="Standard 3">
  <tableColumns count="4">
    <tableColumn id="1" xr3:uid="{A494EBF6-E3D0-4225-96DC-3369A5A3D8A7}" name="Spalte1" totalsRowFunction="custom" headerRowDxfId="1590" dataDxfId="1589" totalsRowDxfId="1588" headerRowCellStyle="Standard 3" dataCellStyle="Standard 3">
      <totalsRowFormula>IF(AU99="",0,AU109/COUNT(AU99:AU108)/3)</totalsRowFormula>
    </tableColumn>
    <tableColumn id="3" xr3:uid="{2322FC95-1B38-40D6-8F61-900F12C3202A}" name="Spalte3" headerRowDxfId="1587" dataDxfId="1586" totalsRowDxfId="1585" headerRowCellStyle="Standard 3" dataCellStyle="Standard 3"/>
    <tableColumn id="5" xr3:uid="{13770936-D2B4-4E22-A43A-0BD9EDEBFC4E}" name="Spalte5" headerRowDxfId="1584" dataDxfId="1583" totalsRowDxfId="1582" headerRowCellStyle="Standard 3" dataCellStyle="Standard 3"/>
    <tableColumn id="7" xr3:uid="{4CF61D8E-01ED-4CC0-8784-1CC47744E883}" name="Spalte7" headerRowDxfId="1581" dataDxfId="1580" totalsRowDxfId="1579" headerRowCellStyle="Standard 3" dataCellStyle="Standard 3"/>
  </tableColumns>
  <tableStyleInfo name="TableStyleMedium2" showFirstColumn="0" showLastColumn="0" showRowStripes="1" showColumnStripes="0"/>
</table>
</file>

<file path=xl/tables/table6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6" xr:uid="{72E0A286-84E0-43CC-A112-257F5C834CB0}" name="RPTAKÖD" displayName="RPTAKÖD" ref="AZ98:BC110" headerRowCount="0" totalsRowCount="1" headerRowDxfId="1578" dataDxfId="1576" headerRowBorderDxfId="1577" tableBorderDxfId="1575" totalsRowBorderDxfId="1574" headerRowCellStyle="Standard 3" dataCellStyle="Standard 3">
  <tableColumns count="4">
    <tableColumn id="1" xr3:uid="{EDB2EEE2-7B65-4DD0-8A87-6E7156554E0D}" name="Spalte1" totalsRowFunction="custom" headerRowDxfId="1573" dataDxfId="1572" totalsRowDxfId="1571" headerRowCellStyle="Standard 3" dataCellStyle="Standard 3">
      <totalsRowFormula>IF(AZ99="",0,AZ109/COUNT(AZ99:AZ108)/3)</totalsRowFormula>
    </tableColumn>
    <tableColumn id="3" xr3:uid="{E4F3E9C1-31B5-4A58-A512-71BEEA472C79}" name="Spalte3" headerRowDxfId="1570" dataDxfId="1569" totalsRowDxfId="1568" headerRowCellStyle="Standard 3" dataCellStyle="Standard 3"/>
    <tableColumn id="5" xr3:uid="{8C48EAC9-D7EC-492C-9C58-B422879CF6EA}" name="Spalte5" headerRowDxfId="1567" dataDxfId="1566" totalsRowDxfId="1565" headerRowCellStyle="Standard 3" dataCellStyle="Standard 3"/>
    <tableColumn id="7" xr3:uid="{7AC078E8-0A0F-40B6-B4D2-47B48650648E}" name="Spalte7" headerRowDxfId="1564" dataDxfId="1563" totalsRowDxfId="1562" headerRowCellStyle="Standard 3" dataCellStyle="Standard 3"/>
  </tableColumns>
  <tableStyleInfo name="TableStyleMedium2" showFirstColumn="0" showLastColumn="0" showRowStripes="1" showColumnStripes="0"/>
</table>
</file>

<file path=xl/tables/table6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7" xr:uid="{CA47D23C-49DC-4331-847F-16CC962D2D1B}" name="RPTLPAG" displayName="RPTLPAG" ref="A116:E128" headerRowCount="0" totalsRowCount="1" headerRowDxfId="1561" dataDxfId="1560" tableBorderDxfId="1559" headerRowCellStyle="Standard 3" dataCellStyle="Standard 3">
  <tableColumns count="5">
    <tableColumn id="1" xr3:uid="{9DDCD23D-DB86-470D-82A1-B04B92DFF9BB}" name="Almenrausch Grünthal" headerRowDxfId="1558" dataDxfId="1557" totalsRowDxfId="1556" headerRowCellStyle="Standard 3" dataCellStyle="Standard 3"/>
    <tableColumn id="3" xr3:uid="{7303643F-6072-4C1B-B9A2-430D6303D468}" name="Spalte2" totalsRowFunction="custom" headerRowDxfId="1555" dataDxfId="1554" totalsRowDxfId="1553" headerRowCellStyle="Standard 3" dataCellStyle="Standard 3">
      <totalsRowFormula>IF(B117="",0,B127/COUNT(B117:B126)/3)</totalsRowFormula>
    </tableColumn>
    <tableColumn id="4" xr3:uid="{F86F830D-1283-4DBE-9397-691DAC6F7A58}" name="Spalte3" headerRowDxfId="1552" dataDxfId="1551" totalsRowDxfId="1550" headerRowCellStyle="Standard 3" dataCellStyle="Standard 3"/>
    <tableColumn id="5" xr3:uid="{764E4350-8C2B-48FA-A7B0-24FB6861A96E}" name="Spalte4" headerRowDxfId="1549" dataDxfId="1548" totalsRowDxfId="1547" headerRowCellStyle="Standard 3" dataCellStyle="Standard 3"/>
    <tableColumn id="7" xr3:uid="{B4CFBC2F-F184-427B-BA5E-917F8480D6F9}" name="Spalte6" headerRowDxfId="1546" dataDxfId="1545" totalsRowDxfId="1544" headerRowCellStyle="Standard 3" dataCellStyle="Standard 3"/>
  </tableColumns>
  <tableStyleInfo name="TableStyleMedium2" showFirstColumn="0" showLastColumn="0" showRowStripes="1" showColumnStripes="0"/>
</table>
</file>

<file path=xl/tables/table6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9" xr:uid="{C2890526-4E41-4514-AE63-1C260C8A6489}" name="RPTLPLE" displayName="RPTLPLE" ref="G116:J128" headerRowCount="0" totalsRowCount="1" headerRowDxfId="1543" dataDxfId="1541" headerRowBorderDxfId="1542" tableBorderDxfId="1540" totalsRowBorderDxfId="1539" headerRowCellStyle="Standard 3" dataCellStyle="Standard 3">
  <tableColumns count="4">
    <tableColumn id="1" xr3:uid="{EA59F5B2-A07C-4BD0-8E68-CDC025A1AA5F}" name="Spalte1" totalsRowFunction="custom" headerRowDxfId="1538" dataDxfId="1537" totalsRowDxfId="1536" headerRowCellStyle="Standard 3" dataCellStyle="Standard 3">
      <totalsRowFormula>IF(G117="",0,G127/COUNT(G117:G126)/3)</totalsRowFormula>
    </tableColumn>
    <tableColumn id="3" xr3:uid="{25961A23-7C49-41E3-BC79-A3F6BDA4E933}" name="Spalte3" headerRowDxfId="1535" dataDxfId="1534" totalsRowDxfId="1533" headerRowCellStyle="Standard 3" dataCellStyle="Standard 3"/>
    <tableColumn id="5" xr3:uid="{1DB7973E-75C4-42D3-A35D-5E5EC7B77635}" name="Spalte5" headerRowDxfId="1532" dataDxfId="1531" totalsRowDxfId="1530" headerRowCellStyle="Standard 3" dataCellStyle="Standard 3"/>
    <tableColumn id="7" xr3:uid="{30D57BEE-B3E5-47B1-B662-251A7DA51B57}" name="Spalte7" headerRowDxfId="1529" dataDxfId="1528" totalsRowDxfId="1527" headerRowCellStyle="Standard 3" dataCellStyle="Standard 3"/>
  </tableColumns>
  <tableStyleInfo name="TableStyleMedium2" showFirstColumn="0" showLastColumn="0" showRowStripes="1" showColumnStripes="0"/>
</table>
</file>

<file path=xl/tables/table7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0" xr:uid="{C6D8BE96-1859-4A46-8B73-1ECDA1697100}" name="RPTLPAD" displayName="RPTLPAD" ref="L116:O127" headerRowCount="0" totalsRowShown="0" headerRowDxfId="1526" dataDxfId="1524" headerRowBorderDxfId="1525" tableBorderDxfId="1523" totalsRowBorderDxfId="1522" headerRowCellStyle="Standard 3" dataCellStyle="Standard 3">
  <tableColumns count="4">
    <tableColumn id="1" xr3:uid="{B29CCF03-9E94-4528-B001-89490FA8FAA8}" name="Spalte1" headerRowDxfId="1521" dataDxfId="1520" headerRowCellStyle="Standard 3" dataCellStyle="Standard 3"/>
    <tableColumn id="3" xr3:uid="{29D0DB22-E28F-495B-B245-A1DAD8A1D526}" name="Spalte3" headerRowDxfId="1519" dataDxfId="1518" headerRowCellStyle="Standard 3" dataCellStyle="Standard 3"/>
    <tableColumn id="5" xr3:uid="{EA123A0B-349D-4758-929C-6B75452FF061}" name="Spalte5" headerRowDxfId="1517" dataDxfId="1516" headerRowCellStyle="Standard 3" dataCellStyle="Standard 3"/>
    <tableColumn id="7" xr3:uid="{F22029EE-469B-4FF3-A20B-5F1DEA4F86D0}" name="Spalte7" headerRowDxfId="1515" dataDxfId="1514" headerRowCellStyle="Standard 3"/>
  </tableColumns>
  <tableStyleInfo name="TableStyleMedium2" showFirstColumn="0" showLastColumn="0" showRowStripes="1" showColumnStripes="0"/>
</table>
</file>

<file path=xl/tables/table7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2" xr:uid="{AF9D27BF-0326-4E13-97E0-072371EC71CA}" name="RPTLPZE" displayName="RPTLPZE" ref="Q116:T127" headerRowCount="0" totalsRowShown="0" headerRowDxfId="1513" dataDxfId="1511" headerRowBorderDxfId="1512" tableBorderDxfId="1510" totalsRowBorderDxfId="1509" headerRowCellStyle="Standard 3" dataCellStyle="Standard 3">
  <tableColumns count="4">
    <tableColumn id="1" xr3:uid="{DA2D1516-AC1F-4E37-9887-B88D4A58770A}" name="Spalte1" headerRowDxfId="1508" dataDxfId="1507" headerRowCellStyle="Standard 3" dataCellStyle="Standard 3"/>
    <tableColumn id="3" xr3:uid="{95F48D39-CA6B-4EE8-94C0-26AB03C66580}" name="Spalte3" headerRowDxfId="1506" dataDxfId="1505" headerRowCellStyle="Standard 3" dataCellStyle="Standard 3"/>
    <tableColumn id="5" xr3:uid="{A8AA61B0-B6D4-446E-BEE5-EF258A04592A}" name="Spalte5" headerRowDxfId="1504" dataDxfId="1503" headerRowCellStyle="Standard 3" dataCellStyle="Standard 3"/>
    <tableColumn id="7" xr3:uid="{01021EE9-CE23-4EF4-B822-5AAAA37888B1}" name="Spalte7" headerRowDxfId="1502" dataDxfId="1501" headerRowCellStyle="Standard 3"/>
  </tableColumns>
  <tableStyleInfo name="TableStyleMedium2" showFirstColumn="0" showLastColumn="0" showRowStripes="1" showColumnStripes="0"/>
</table>
</file>

<file path=xl/tables/table7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3" xr:uid="{6AB25E0F-CBE6-49DB-B9CF-80F4AC27B56F}" name="RPTLPFU" displayName="RPTLPFU" ref="V116:Y127" headerRowCount="0" totalsRowShown="0" headerRowDxfId="1500" dataDxfId="1498" headerRowBorderDxfId="1499" tableBorderDxfId="1497" totalsRowBorderDxfId="1496" headerRowCellStyle="Standard 3" dataCellStyle="Standard 3">
  <tableColumns count="4">
    <tableColumn id="1" xr3:uid="{044F62EA-BCF7-4F49-A5BA-403371954EB6}" name="Spalte1" headerRowDxfId="1495" dataDxfId="1494" headerRowCellStyle="Standard 3" dataCellStyle="Standard 3"/>
    <tableColumn id="3" xr3:uid="{0A919F7D-EB1E-4B4E-BC4C-34C749F7E00A}" name="Spalte3" headerRowDxfId="1493" dataDxfId="1492" headerRowCellStyle="Standard 3" dataCellStyle="Standard 3"/>
    <tableColumn id="5" xr3:uid="{5D08B4E8-52D4-476B-9D73-F62CD5ED4147}" name="Spalte5" headerRowDxfId="1491" dataDxfId="1490" headerRowCellStyle="Standard 3" dataCellStyle="Standard 3"/>
    <tableColumn id="7" xr3:uid="{9F44BBF6-99E5-4CF2-8A22-66C93444001F}" name="Spalte7" headerRowDxfId="1489" dataDxfId="1488" headerRowCellStyle="Standard 3"/>
  </tableColumns>
  <tableStyleInfo name="TableStyleMedium2" showFirstColumn="0" showLastColumn="0" showRowStripes="1" showColumnStripes="0"/>
</table>
</file>

<file path=xl/tables/table7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5" xr:uid="{DB3265F1-3523-42CA-8488-8E1A49A672AB}" name="RPTLPTH" displayName="RPTLPTH" ref="AA116:AD127" headerRowCount="0" totalsRowShown="0" headerRowDxfId="1487" dataDxfId="1485" headerRowBorderDxfId="1486" tableBorderDxfId="1484" totalsRowBorderDxfId="1483" headerRowCellStyle="Standard 3" dataCellStyle="Standard 3">
  <tableColumns count="4">
    <tableColumn id="1" xr3:uid="{1803438F-B48D-4FF7-B13A-819815106F51}" name="Spalte1" headerRowDxfId="1482" dataDxfId="1481" headerRowCellStyle="Standard 3" dataCellStyle="Standard 3"/>
    <tableColumn id="3" xr3:uid="{DE9EDE8B-BB6A-4C82-9189-B688393D783D}" name="Spalte3" headerRowDxfId="1480" dataDxfId="1479" headerRowCellStyle="Standard 3" dataCellStyle="Standard 3"/>
    <tableColumn id="5" xr3:uid="{C69E6D4A-DFB0-4845-9827-F807F3F97B44}" name="Spalte5" headerRowDxfId="1478" dataDxfId="1477" headerRowCellStyle="Standard 3" dataCellStyle="Standard 3"/>
    <tableColumn id="7" xr3:uid="{A1BC8FEE-4CF5-4DAC-8E0D-4345515199B1}" name="Spalte7" headerRowDxfId="1476" dataDxfId="1475" headerRowCellStyle="Standard 3"/>
  </tableColumns>
  <tableStyleInfo name="TableStyleMedium2" showFirstColumn="0" showLastColumn="0" showRowStripes="1" showColumnStripes="0"/>
</table>
</file>

<file path=xl/tables/table7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7" xr:uid="{62F66D33-05B4-4004-8058-36C28B6024C6}" name="RPTLPHW" displayName="RPTLPHW" ref="AF116:AI127" headerRowCount="0" totalsRowShown="0" headerRowDxfId="1474" dataDxfId="1472" headerRowBorderDxfId="1473" tableBorderDxfId="1471" totalsRowBorderDxfId="1470" headerRowCellStyle="Standard 3" dataCellStyle="Standard 3">
  <tableColumns count="4">
    <tableColumn id="1" xr3:uid="{8D55552F-C0CE-4333-B81A-15B8BBA93834}" name="Spalte1" headerRowDxfId="1469" dataDxfId="1468" headerRowCellStyle="Standard 3" dataCellStyle="Standard 3"/>
    <tableColumn id="3" xr3:uid="{136165D8-C2BC-4FA8-B71C-4516FE3CFCE5}" name="Spalte3" headerRowDxfId="1467" dataDxfId="1466" headerRowCellStyle="Standard 3" dataCellStyle="Standard 3"/>
    <tableColumn id="5" xr3:uid="{BE6C8DEC-7466-4AEC-B290-1084F8145BE2}" name="Spalte5" headerRowDxfId="1465" dataDxfId="1464" headerRowCellStyle="Standard 3" dataCellStyle="Standard 3"/>
    <tableColumn id="7" xr3:uid="{C35F7E99-9402-4B16-8991-3A7ECC43DA1A}" name="Spalte7" headerRowDxfId="1463" dataDxfId="1462" headerRowCellStyle="Standard 3"/>
  </tableColumns>
  <tableStyleInfo name="TableStyleMedium2" showFirstColumn="0" showLastColumn="0" showRowStripes="1" showColumnStripes="0"/>
</table>
</file>

<file path=xl/tables/table7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8" xr:uid="{9E496BF9-27C4-4AC8-B68D-7B63CDA445B2}" name="RPTLPJI" displayName="RPTLPJI" ref="AK116:AN127" headerRowCount="0" totalsRowShown="0" headerRowDxfId="1461" dataDxfId="1459" headerRowBorderDxfId="1460" tableBorderDxfId="1458" totalsRowBorderDxfId="1457" headerRowCellStyle="Standard 3" dataCellStyle="Standard 3">
  <tableColumns count="4">
    <tableColumn id="1" xr3:uid="{186A532E-0A64-46BB-B070-FBD95B7079E3}" name="Spalte1" headerRowDxfId="1456" dataDxfId="1455" headerRowCellStyle="Standard 3" dataCellStyle="Standard 3"/>
    <tableColumn id="3" xr3:uid="{A86FA12B-FD51-4705-ADAC-5EACF43565ED}" name="Spalte3" headerRowDxfId="1454" dataDxfId="1453" headerRowCellStyle="Standard 3" dataCellStyle="Standard 3"/>
    <tableColumn id="5" xr3:uid="{FD4CAB9E-B8E5-4056-8410-628D0FB342B5}" name="Spalte5" headerRowDxfId="1452" dataDxfId="1451" headerRowCellStyle="Standard 3" dataCellStyle="Standard 3"/>
    <tableColumn id="7" xr3:uid="{45161E64-CA75-4865-993F-8AD6BFFFC5D9}" name="Spalte7" headerRowDxfId="1450" dataDxfId="1449" headerRowCellStyle="Standard 3"/>
  </tableColumns>
  <tableStyleInfo name="TableStyleMedium2" showFirstColumn="0" showLastColumn="0" showRowStripes="1" showColumnStripes="0"/>
</table>
</file>

<file path=xl/tables/table7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9" xr:uid="{7AA90542-077E-4488-A019-11E4BE619981}" name="RPTLPPB" displayName="RPTLPPB" ref="AP116:AS127" headerRowCount="0" totalsRowShown="0" headerRowDxfId="1448" dataDxfId="1446" headerRowBorderDxfId="1447" tableBorderDxfId="1445" totalsRowBorderDxfId="1444" headerRowCellStyle="Standard 3" dataCellStyle="Standard 3">
  <tableColumns count="4">
    <tableColumn id="1" xr3:uid="{669EA992-DFED-45E4-A33B-617FAD53A89E}" name="Spalte1" headerRowDxfId="1443" dataDxfId="1442" headerRowCellStyle="Standard 3" dataCellStyle="Standard 3"/>
    <tableColumn id="3" xr3:uid="{D6ED9F53-3A83-4BFE-B3E4-C514850743C3}" name="Spalte3" headerRowDxfId="1441" dataDxfId="1440" headerRowCellStyle="Standard 3" dataCellStyle="Standard 3"/>
    <tableColumn id="5" xr3:uid="{4CF58211-4D41-4F7E-92CC-342BE9601225}" name="Spalte5" headerRowDxfId="1439" dataDxfId="1438" headerRowCellStyle="Standard 3" dataCellStyle="Standard 3"/>
    <tableColumn id="7" xr3:uid="{B3A09FFC-C5F9-43A4-BC98-1206D95471AB}" name="Spalte7" headerRowDxfId="1437" dataDxfId="1436" headerRowCellStyle="Standard 3"/>
  </tableColumns>
  <tableStyleInfo name="TableStyleMedium2" showFirstColumn="0" showLastColumn="0" showRowStripes="1" showColumnStripes="0"/>
</table>
</file>

<file path=xl/tables/table7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0" xr:uid="{A0462180-95D5-4009-B87B-E82A0D326731}" name="RPTLPWW" displayName="RPTLPWW" ref="AU116:AX127" headerRowCount="0" totalsRowShown="0" headerRowDxfId="1435" dataDxfId="1433" headerRowBorderDxfId="1434" tableBorderDxfId="1432" totalsRowBorderDxfId="1431" headerRowCellStyle="Standard 3" dataCellStyle="Standard 3">
  <tableColumns count="4">
    <tableColumn id="1" xr3:uid="{E4C70AEC-9EAC-4FF0-82C8-561043897311}" name="Spalte1" headerRowDxfId="1430" dataDxfId="1429" headerRowCellStyle="Standard 3" dataCellStyle="Standard 3"/>
    <tableColumn id="3" xr3:uid="{3FB9AC04-E49F-4436-81FB-03E3444D78AC}" name="Spalte3" headerRowDxfId="1428" dataDxfId="1427" headerRowCellStyle="Standard 3" dataCellStyle="Standard 3"/>
    <tableColumn id="5" xr3:uid="{D723D10A-FCD0-4B4E-B9A3-E67917D8514F}" name="Spalte5" headerRowDxfId="1426" dataDxfId="1425" headerRowCellStyle="Standard 3" dataCellStyle="Standard 3"/>
    <tableColumn id="7" xr3:uid="{FB81E2F9-D8E3-4BB7-A948-8E87D2ED46C4}" name="Spalte7" headerRowDxfId="1424" dataDxfId="1423" headerRowCellStyle="Standard 3"/>
  </tableColumns>
  <tableStyleInfo name="TableStyleMedium2" showFirstColumn="0" showLastColumn="0" showRowStripes="1" showColumnStripes="0"/>
</table>
</file>

<file path=xl/tables/table7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1" xr:uid="{40C6707D-1B7B-487C-9A7F-696DF4CDAC80}" name="RPTLPÖD" displayName="RPTLPÖD" ref="AZ116:BC127" headerRowCount="0" totalsRowShown="0" headerRowDxfId="1422" dataDxfId="1420" headerRowBorderDxfId="1421" tableBorderDxfId="1419" totalsRowBorderDxfId="1418" headerRowCellStyle="Standard 3" dataCellStyle="Standard 3">
  <tableColumns count="4">
    <tableColumn id="1" xr3:uid="{C81E1948-CDAE-4234-B1FA-BD726972456D}" name="Spalte1" headerRowDxfId="1417" dataDxfId="1416" headerRowCellStyle="Standard 3" dataCellStyle="Standard 3"/>
    <tableColumn id="3" xr3:uid="{FB0A112C-A2C7-46B2-9B6A-30E8E599D196}" name="Spalte3" headerRowDxfId="1415" dataDxfId="1414" headerRowCellStyle="Standard 3" dataCellStyle="Standard 3"/>
    <tableColumn id="5" xr3:uid="{96CEE90B-F596-4334-800F-09E341EE35AB}" name="Spalte5" headerRowDxfId="1413" dataDxfId="1412" headerRowCellStyle="Standard 3" dataCellStyle="Standard 3"/>
    <tableColumn id="7" xr3:uid="{67F7C783-3AA6-4008-84F7-3091623EB3E5}" name="Spalte7" headerRowDxfId="1411" dataDxfId="1410" headerRowCellStyle="Standard 3"/>
  </tableColumns>
  <tableStyleInfo name="TableStyleMedium2" showFirstColumn="0" showLastColumn="0" showRowStripes="1" showColumnStripes="0"/>
</table>
</file>

<file path=xl/tables/table7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7" xr:uid="{EA5C61D5-A7AE-4216-841D-19CB7560E319}" name="RPTLGAAG" displayName="RPTLGAAG" ref="A134:E146" headerRowCount="0" totalsRowCount="1" headerRowDxfId="1409" dataDxfId="1408" tableBorderDxfId="1407" headerRowCellStyle="Standard 3" dataCellStyle="Standard 3">
  <tableColumns count="5">
    <tableColumn id="1" xr3:uid="{7C16D619-178E-41D2-83C6-E1B3C03B35FF}" name="Almenrausch Grünthal" headerRowDxfId="1406" dataDxfId="1405" totalsRowDxfId="1404" headerRowCellStyle="Standard 3" dataCellStyle="Standard 3"/>
    <tableColumn id="3" xr3:uid="{50D58AB0-ED0A-45CA-AD0A-637AAA0A4C17}" name="Spalte2" totalsRowFunction="custom" headerRowDxfId="1403" dataDxfId="1402" totalsRowDxfId="1401" headerRowCellStyle="Standard 3" dataCellStyle="Standard 3">
      <totalsRowFormula>IF(B135="",0,B145/COUNT(B135:B144)/3)</totalsRowFormula>
    </tableColumn>
    <tableColumn id="4" xr3:uid="{C0A05394-5912-4807-8598-8B5A2EB47AA0}" name="Spalte3" headerRowDxfId="1400" dataDxfId="1399" totalsRowDxfId="1398" headerRowCellStyle="Standard 3" dataCellStyle="Standard 3"/>
    <tableColumn id="5" xr3:uid="{F7C72C59-9720-4B0C-BD26-1079840F40C1}" name="Spalte4" headerRowDxfId="1397" dataDxfId="1396" totalsRowDxfId="1395" headerRowCellStyle="Standard 3" dataCellStyle="Standard 3"/>
    <tableColumn id="7" xr3:uid="{1D2FCD99-B191-43F9-B9CD-6BC4AE275D6C}" name="Spalte6" headerRowDxfId="1394" dataDxfId="1393" totalsRowDxfId="1392" headerRowCellStyle="Standard 3" dataCellStyle="Standard 3"/>
  </tableColumns>
  <tableStyleInfo name="TableStyleMedium2" showFirstColumn="0" showLastColumn="0" showRowStripes="1" showColumnStripes="0"/>
</table>
</file>

<file path=xl/tables/table8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9" xr:uid="{F72EC528-9353-4AC3-B3C8-BBCFC8F57C06}" name="RPTLGALE" displayName="RPTLGALE" ref="G134:J145" headerRowCount="0" totalsRowShown="0" headerRowDxfId="1391" dataDxfId="1389" headerRowBorderDxfId="1390" tableBorderDxfId="1388" totalsRowBorderDxfId="1387" headerRowCellStyle="Standard 3" dataCellStyle="Standard 3">
  <tableColumns count="4">
    <tableColumn id="1" xr3:uid="{D53D53F9-CE77-4678-87C1-F648FB4FFDA8}" name="Spalte1" headerRowDxfId="1386" dataDxfId="1385" headerRowCellStyle="Standard 3" dataCellStyle="Standard 3"/>
    <tableColumn id="3" xr3:uid="{170371DA-C2CA-47C7-830F-9B48BE2BD65B}" name="Spalte3" headerRowDxfId="1384" dataDxfId="1383" headerRowCellStyle="Standard 3" dataCellStyle="Standard 3"/>
    <tableColumn id="5" xr3:uid="{BFC019E4-E87E-4F83-B92A-C82ADD09E511}" name="Spalte5" headerRowDxfId="1382" dataDxfId="1381" headerRowCellStyle="Standard 3" dataCellStyle="Standard 3"/>
    <tableColumn id="7" xr3:uid="{081C7514-2230-41C6-BB15-B9CFD4AC4F2D}" name="Spalte7" headerRowDxfId="1380" dataDxfId="1379" headerRowCellStyle="Standard 3"/>
  </tableColumns>
  <tableStyleInfo name="TableStyleMedium2" showFirstColumn="0" showLastColumn="0" showRowStripes="1" showColumnStripes="0"/>
</table>
</file>

<file path=xl/tables/table8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0" xr:uid="{CDA35EE3-1CD7-4657-8FEF-FC2AE5736565}" name="RPTLGAAD" displayName="RPTLGAAD" ref="L134:O145" headerRowCount="0" totalsRowShown="0" headerRowDxfId="1378" dataDxfId="1376" headerRowBorderDxfId="1377" tableBorderDxfId="1375" totalsRowBorderDxfId="1374" headerRowCellStyle="Standard 3" dataCellStyle="Standard 3">
  <tableColumns count="4">
    <tableColumn id="1" xr3:uid="{76ECE23F-3D0E-4443-BADE-817E0FF0034B}" name="Spalte1" headerRowDxfId="1373" dataDxfId="1372" headerRowCellStyle="Standard 3" dataCellStyle="Standard 3"/>
    <tableColumn id="3" xr3:uid="{DB72D9F7-4E6D-4515-BDDC-8B827D1368CF}" name="Spalte3" headerRowDxfId="1371" dataDxfId="1370" headerRowCellStyle="Standard 3" dataCellStyle="Standard 3"/>
    <tableColumn id="5" xr3:uid="{EFE8AB10-42F5-4C3C-AA63-D83CE697A7AE}" name="Spalte5" headerRowDxfId="1369" dataDxfId="1368" headerRowCellStyle="Standard 3" dataCellStyle="Standard 3"/>
    <tableColumn id="7" xr3:uid="{129682BC-2A3D-4AFC-ABEC-A467C603C6D2}" name="Spalte7" headerRowDxfId="1367" dataDxfId="1366" headerRowCellStyle="Standard 3"/>
  </tableColumns>
  <tableStyleInfo name="TableStyleMedium2" showFirstColumn="0" showLastColumn="0" showRowStripes="1" showColumnStripes="0"/>
</table>
</file>

<file path=xl/tables/table8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2" xr:uid="{574F130A-BCDC-443B-AA10-CF5F3BDEF836}" name="RPTLGAZE" displayName="RPTLGAZE" ref="Q134:T145" headerRowCount="0" totalsRowShown="0" headerRowDxfId="1365" dataDxfId="1363" headerRowBorderDxfId="1364" tableBorderDxfId="1362" totalsRowBorderDxfId="1361" headerRowCellStyle="Standard 3" dataCellStyle="Standard 3">
  <tableColumns count="4">
    <tableColumn id="1" xr3:uid="{7277A0F2-EE66-4F86-9A1D-B9023A6FD474}" name="Spalte1" headerRowDxfId="1360" dataDxfId="1359" headerRowCellStyle="Standard 3" dataCellStyle="Standard 3"/>
    <tableColumn id="3" xr3:uid="{B5200A24-9A80-4F68-85F3-FCFD40C5888D}" name="Spalte3" headerRowDxfId="1358" dataDxfId="1357" headerRowCellStyle="Standard 3" dataCellStyle="Standard 3"/>
    <tableColumn id="5" xr3:uid="{AB412A01-B239-4EFC-966D-2DAFE93B1A32}" name="Spalte5" headerRowDxfId="1356" dataDxfId="1355" headerRowCellStyle="Standard 3" dataCellStyle="Standard 3"/>
    <tableColumn id="7" xr3:uid="{FBA91EB9-2078-48DC-898E-EDD48A140C33}" name="Spalte7" headerRowDxfId="1354" dataDxfId="1353" headerRowCellStyle="Standard 3"/>
  </tableColumns>
  <tableStyleInfo name="TableStyleMedium2" showFirstColumn="0" showLastColumn="0" showRowStripes="1" showColumnStripes="0"/>
</table>
</file>

<file path=xl/tables/table8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3" xr:uid="{7B4B71DB-2A1F-4464-A80F-34277B14A058}" name="RPTLGAFU" displayName="RPTLGAFU" ref="V134:Y145" headerRowCount="0" totalsRowShown="0" headerRowDxfId="1352" dataDxfId="1350" headerRowBorderDxfId="1351" tableBorderDxfId="1349" totalsRowBorderDxfId="1348" headerRowCellStyle="Standard 3" dataCellStyle="Standard 3">
  <tableColumns count="4">
    <tableColumn id="1" xr3:uid="{D9E9D23E-36A0-4FE5-9FB5-989FEC91282F}" name="Spalte1" headerRowDxfId="1347" dataDxfId="1346" headerRowCellStyle="Standard 3" dataCellStyle="Standard 3"/>
    <tableColumn id="3" xr3:uid="{07132BA4-C782-41AF-9245-E026A537E328}" name="Spalte3" headerRowDxfId="1345" dataDxfId="1344" headerRowCellStyle="Standard 3" dataCellStyle="Standard 3"/>
    <tableColumn id="5" xr3:uid="{4BAE1D81-8C51-4A9E-A6DE-3707BCF938B4}" name="Spalte5" headerRowDxfId="1343" dataDxfId="1342" headerRowCellStyle="Standard 3" dataCellStyle="Standard 3"/>
    <tableColumn id="7" xr3:uid="{CED603FE-4AE7-48A4-A31A-E3AA292BFE11}" name="Spalte7" headerRowDxfId="1341" dataDxfId="1340" headerRowCellStyle="Standard 3"/>
  </tableColumns>
  <tableStyleInfo name="TableStyleMedium2" showFirstColumn="0" showLastColumn="0" showRowStripes="1" showColumnStripes="0"/>
</table>
</file>

<file path=xl/tables/table8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5" xr:uid="{1E467E94-5933-4EBD-B009-3DDBBDB4647E}" name="RPTLGATH" displayName="RPTLGATH" ref="AA134:AD145" headerRowCount="0" totalsRowShown="0" headerRowDxfId="1339" dataDxfId="1337" headerRowBorderDxfId="1338" tableBorderDxfId="1336" totalsRowBorderDxfId="1335" headerRowCellStyle="Standard 3" dataCellStyle="Standard 3">
  <tableColumns count="4">
    <tableColumn id="1" xr3:uid="{0D35382F-FB6E-409A-BA2A-D3B84083DAEE}" name="Spalte1" headerRowDxfId="1334" dataDxfId="1333" headerRowCellStyle="Standard 3" dataCellStyle="Standard 3"/>
    <tableColumn id="3" xr3:uid="{C67FED0B-CDAE-49F2-948E-C6136AF177B9}" name="Spalte3" headerRowDxfId="1332" dataDxfId="1331" headerRowCellStyle="Standard 3" dataCellStyle="Standard 3"/>
    <tableColumn id="5" xr3:uid="{FD4339C6-29D5-47D0-BC8F-50B185FA462E}" name="Spalte5" headerRowDxfId="1330" dataDxfId="1329" headerRowCellStyle="Standard 3" dataCellStyle="Standard 3"/>
    <tableColumn id="7" xr3:uid="{29700F49-31E7-44A3-AE41-3CB471D6CA83}" name="Spalte7" headerRowDxfId="1328" dataDxfId="1327" headerRowCellStyle="Standard 3"/>
  </tableColumns>
  <tableStyleInfo name="TableStyleMedium2" showFirstColumn="0" showLastColumn="0" showRowStripes="1" showColumnStripes="0"/>
</table>
</file>

<file path=xl/tables/table8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7" xr:uid="{F78AA4FD-C02D-49CC-B20B-4CF6C5AC07D7}" name="RPTLGAHW" displayName="RPTLGAHW" ref="AF134:AI145" headerRowCount="0" totalsRowShown="0" headerRowDxfId="1326" dataDxfId="1324" headerRowBorderDxfId="1325" tableBorderDxfId="1323" totalsRowBorderDxfId="1322" headerRowCellStyle="Standard 3" dataCellStyle="Standard 3">
  <tableColumns count="4">
    <tableColumn id="1" xr3:uid="{F8571F0D-C4CD-4CA4-86DF-2EFC9C0500EA}" name="Spalte1" headerRowDxfId="1321" dataDxfId="1320" headerRowCellStyle="Standard 3" dataCellStyle="Standard 3"/>
    <tableColumn id="3" xr3:uid="{258107F7-651E-431A-9971-2BB2803CD8B7}" name="Spalte3" headerRowDxfId="1319" dataDxfId="1318" headerRowCellStyle="Standard 3" dataCellStyle="Standard 3"/>
    <tableColumn id="5" xr3:uid="{CDE62921-6CA7-4949-832E-4EA3816B21AB}" name="Spalte5" headerRowDxfId="1317" dataDxfId="1316" headerRowCellStyle="Standard 3" dataCellStyle="Standard 3"/>
    <tableColumn id="7" xr3:uid="{7A4ED8FB-579F-46DE-9D4F-2DA2F9116697}" name="Spalte7" headerRowDxfId="1315" dataDxfId="1314" headerRowCellStyle="Standard 3"/>
  </tableColumns>
  <tableStyleInfo name="TableStyleMedium2" showFirstColumn="0" showLastColumn="0" showRowStripes="1" showColumnStripes="0"/>
</table>
</file>

<file path=xl/tables/table8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8" xr:uid="{CB3BEC19-C44C-4314-B3E8-866158AD0200}" name="RPTLGAJI" displayName="RPTLGAJI" ref="AK134:AN145" headerRowCount="0" totalsRowShown="0" headerRowDxfId="1313" dataDxfId="1311" headerRowBorderDxfId="1312" tableBorderDxfId="1310" totalsRowBorderDxfId="1309" headerRowCellStyle="Standard 3" dataCellStyle="Standard 3">
  <tableColumns count="4">
    <tableColumn id="1" xr3:uid="{F9D5B0C2-DE77-4BBD-A8B1-17FAE00129E1}" name="Spalte1" headerRowDxfId="1308" dataDxfId="1307" headerRowCellStyle="Standard 3" dataCellStyle="Standard 3"/>
    <tableColumn id="3" xr3:uid="{2728FF82-4486-45F5-93FC-E417421509FF}" name="Spalte3" headerRowDxfId="1306" dataDxfId="1305" headerRowCellStyle="Standard 3" dataCellStyle="Standard 3"/>
    <tableColumn id="5" xr3:uid="{66BDC450-F31D-4C26-80A3-BB9F607B2C39}" name="Spalte5" headerRowDxfId="1304" dataDxfId="1303" headerRowCellStyle="Standard 3" dataCellStyle="Standard 3"/>
    <tableColumn id="7" xr3:uid="{B7853010-E0CC-446E-A2B6-F8EC6140B224}" name="Spalte7" headerRowDxfId="1302" dataDxfId="1301" headerRowCellStyle="Standard 3"/>
  </tableColumns>
  <tableStyleInfo name="TableStyleMedium2" showFirstColumn="0" showLastColumn="0" showRowStripes="1" showColumnStripes="0"/>
</table>
</file>

<file path=xl/tables/table8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9" xr:uid="{8A710321-FF68-42B7-BA77-8A483710BF21}" name="RPTLGAPB" displayName="RPTLGAPB" ref="AP134:AS145" headerRowCount="0" totalsRowShown="0" headerRowDxfId="1300" dataDxfId="1298" headerRowBorderDxfId="1299" tableBorderDxfId="1297" totalsRowBorderDxfId="1296" headerRowCellStyle="Standard 3" dataCellStyle="Standard 3">
  <tableColumns count="4">
    <tableColumn id="1" xr3:uid="{3D0A495E-11D4-420E-8163-21A840B46A32}" name="Spalte1" headerRowDxfId="1295" dataDxfId="1294" headerRowCellStyle="Standard 3" dataCellStyle="Standard 3"/>
    <tableColumn id="3" xr3:uid="{65F94473-C7A0-409C-8CDE-49BC25A4D87E}" name="Spalte3" headerRowDxfId="1293" dataDxfId="1292" headerRowCellStyle="Standard 3" dataCellStyle="Standard 3"/>
    <tableColumn id="5" xr3:uid="{F85774D6-B921-4CD2-A6E3-DDEA9F788555}" name="Spalte5" headerRowDxfId="1291" dataDxfId="1290" headerRowCellStyle="Standard 3" dataCellStyle="Standard 3"/>
    <tableColumn id="7" xr3:uid="{977946FC-E190-421F-A2C4-66C73E8CDA9E}" name="Spalte7" headerRowDxfId="1289" dataDxfId="1288" headerRowCellStyle="Standard 3"/>
  </tableColumns>
  <tableStyleInfo name="TableStyleMedium2" showFirstColumn="0" showLastColumn="0" showRowStripes="1" showColumnStripes="0"/>
</table>
</file>

<file path=xl/tables/table8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0" xr:uid="{34B96D49-1CBE-4FB2-A635-473A269305CC}" name="RPTLGAWW" displayName="RPTLGAWW" ref="AU134:AX145" headerRowCount="0" totalsRowShown="0" headerRowDxfId="1287" dataDxfId="1285" headerRowBorderDxfId="1286" tableBorderDxfId="1284" totalsRowBorderDxfId="1283" headerRowCellStyle="Standard 3" dataCellStyle="Standard 3">
  <tableColumns count="4">
    <tableColumn id="1" xr3:uid="{FCC258B4-65BC-4CAF-9F20-713D14E5F3BC}" name="Spalte1" headerRowDxfId="1282" dataDxfId="1281" headerRowCellStyle="Standard 3" dataCellStyle="Standard 3"/>
    <tableColumn id="3" xr3:uid="{6449DA3B-3966-4FD5-B081-9AECFB48FC08}" name="Spalte3" headerRowDxfId="1280" dataDxfId="1279" headerRowCellStyle="Standard 3" dataCellStyle="Standard 3"/>
    <tableColumn id="5" xr3:uid="{6998BB42-04B7-4A4B-BDFD-5FF8EC78F452}" name="Spalte5" headerRowDxfId="1278" dataDxfId="1277" headerRowCellStyle="Standard 3" dataCellStyle="Standard 3"/>
    <tableColumn id="7" xr3:uid="{0C3ECFFB-D86C-4EED-B19C-2CDE433FCE7E}" name="Spalte7" headerRowDxfId="1276" dataDxfId="1275" headerRowCellStyle="Standard 3"/>
  </tableColumns>
  <tableStyleInfo name="TableStyleMedium2" showFirstColumn="0" showLastColumn="0" showRowStripes="1" showColumnStripes="0"/>
</table>
</file>

<file path=xl/tables/table8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1" xr:uid="{5937A434-252F-479E-82F5-CF484DDC8FF6}" name="RPTLGAÖD" displayName="RPTLGAÖD" ref="AZ134:BC145" headerRowCount="0" totalsRowShown="0" headerRowDxfId="1274" dataDxfId="1272" headerRowBorderDxfId="1273" tableBorderDxfId="1271" totalsRowBorderDxfId="1270" headerRowCellStyle="Standard 3" dataCellStyle="Standard 3">
  <tableColumns count="4">
    <tableColumn id="1" xr3:uid="{DADA6733-7C30-4D31-9EC7-1912CDE4F20A}" name="Spalte1" headerRowDxfId="1269" dataDxfId="1268" headerRowCellStyle="Standard 3" dataCellStyle="Standard 3"/>
    <tableColumn id="3" xr3:uid="{8AACB776-286C-4EDC-9395-753B620547C0}" name="Spalte3" headerRowDxfId="1267" dataDxfId="1266" headerRowCellStyle="Standard 3" dataCellStyle="Standard 3"/>
    <tableColumn id="5" xr3:uid="{D08C6182-17E9-4071-B7E7-14C587FC4A62}" name="Spalte5" headerRowDxfId="1265" dataDxfId="1264" headerRowCellStyle="Standard 3" dataCellStyle="Standard 3"/>
    <tableColumn id="7" xr3:uid="{F70F09FD-7F6D-4BAD-8F10-AC1C518EEE1C}" name="Spalte7" headerRowDxfId="1263" dataDxfId="1262" headerRowCellStyle="Standard 3"/>
  </tableColumns>
  <tableStyleInfo name="TableStyleMedium2" showFirstColumn="0" showLastColumn="0" showRowStripes="1" showColumnStripes="0"/>
</table>
</file>

<file path=xl/tables/table9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1" xr:uid="{BD51B422-1C47-476B-9A1A-5325D83D2177}" name="RPT1MÖD" displayName="RPT1MÖD" ref="BJ8:BN20" headerRowCount="0" totalsRowCount="1" headerRowDxfId="1261" dataDxfId="1259" headerRowBorderDxfId="1260" tableBorderDxfId="1258" totalsRowBorderDxfId="1257" headerRowCellStyle="Standard 3" dataCellStyle="Standard 3">
  <tableColumns count="5">
    <tableColumn id="1" xr3:uid="{6C6B8DC5-0364-43CD-92CA-5E2D362D50B4}" name="Spalte1" totalsRowFunction="custom" headerRowDxfId="1256" dataDxfId="1255" totalsRowDxfId="1254" headerRowCellStyle="Standard 3" dataCellStyle="Standard 3">
      <totalsRowFormula>IF(BJ9="",0,BJ19/COUNT(BJ9:BJ18)/6)</totalsRowFormula>
    </tableColumn>
    <tableColumn id="3" xr3:uid="{EC86EE3A-047E-45B4-A5ED-55341447D2F1}" name="Spalte3" headerRowDxfId="1253" dataDxfId="1252" totalsRowDxfId="1251" headerRowCellStyle="Standard 3" dataCellStyle="Standard 3"/>
    <tableColumn id="5" xr3:uid="{507C6B02-FD83-49D4-9550-11A98C1FDAF0}" name="Spalte5" headerRowDxfId="1250" dataDxfId="1249" totalsRowDxfId="1248" headerRowCellStyle="Standard 3" dataCellStyle="Standard 3"/>
    <tableColumn id="7" xr3:uid="{E40EC72C-3EF8-4BF8-9E76-2673BB91C00E}" name="Spalte7" headerRowDxfId="1247" dataDxfId="1246" totalsRowDxfId="1245" headerRowCellStyle="Standard 3" dataCellStyle="Standard 3"/>
    <tableColumn id="4" xr3:uid="{B70C98CA-06EC-4C83-8A5D-8EB337FADFD0}" name="Spalte2" headerRowDxfId="1244" dataDxfId="1243" totalsRowDxfId="1242" headerRowCellStyle="Standard 3" dataCellStyle="Standard 3"/>
  </tableColumns>
  <tableStyleInfo name="TableStyleMedium2" showFirstColumn="0" showLastColumn="0" showRowStripes="1" showColumnStripes="0"/>
</table>
</file>

<file path=xl/tables/table9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79F37DF3-D785-4461-8143-DFCCFEB7C585}" name="RPTSPAG" displayName="RPTSPAG" ref="A150:B161" totalsRowCount="1" headerRowDxfId="1241" dataDxfId="1240">
  <autoFilter ref="A150:B160" xr:uid="{79F37DF3-D785-4461-8143-DFCCFEB7C585}"/>
  <tableColumns count="2">
    <tableColumn id="1" xr3:uid="{07A3B0AA-B9C5-462F-880A-AC7949C460E1}" name="Nr." dataDxfId="1239" totalsRowDxfId="1238" dataCellStyle="Standard 3" totalsRowCellStyle="Standard 3"/>
    <tableColumn id="2" xr3:uid="{7E1DCFBB-E422-45E2-92F9-10497BC3E4AA}" name="SP" totalsRowFunction="sum" dataDxfId="1237" totalsRowDxfId="1236" dataCellStyle="Standard 3" totalsRowCellStyle="Standard 3"/>
  </tableColumns>
  <tableStyleInfo name="TableStyleMedium2" showFirstColumn="0" showLastColumn="0" showRowStripes="1" showColumnStripes="0"/>
</table>
</file>

<file path=xl/tables/table9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19AC7706-EE76-4552-B832-AB295B7B2476}" name="RPTSPLE" displayName="RPTSPLE" ref="D150:E161" totalsRowCount="1" headerRowDxfId="1235" dataDxfId="1234">
  <autoFilter ref="D150:E160" xr:uid="{19AC7706-EE76-4552-B832-AB295B7B2476}"/>
  <tableColumns count="2">
    <tableColumn id="1" xr3:uid="{91D63E7E-08D7-47C6-BED0-5D5A3BA97985}" name="Nr." dataDxfId="1233" totalsRowDxfId="1232" dataCellStyle="Standard 3" totalsRowCellStyle="Standard 3"/>
    <tableColumn id="2" xr3:uid="{94D2AF57-A814-4598-AE47-124A32301405}" name="SP" totalsRowFunction="sum" dataDxfId="1231" totalsRowDxfId="1230" dataCellStyle="Standard 3" totalsRowCellStyle="Standard 3"/>
  </tableColumns>
  <tableStyleInfo name="TableStyleMedium2" showFirstColumn="0" showLastColumn="0" showRowStripes="1" showColumnStripes="0"/>
</table>
</file>

<file path=xl/tables/table9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79C8C25A-F945-4D0E-B438-D963FF510241}" name="RPTSPAD" displayName="RPTSPAD" ref="G150:H161" totalsRowCount="1" headerRowDxfId="1229" dataDxfId="1228">
  <autoFilter ref="G150:H160" xr:uid="{79C8C25A-F945-4D0E-B438-D963FF510241}"/>
  <tableColumns count="2">
    <tableColumn id="1" xr3:uid="{E35BC8C8-D808-4258-87C6-FCC8B6E2AE4A}" name="Nr." dataDxfId="1227" totalsRowDxfId="1226" dataCellStyle="Standard 3" totalsRowCellStyle="Standard 3"/>
    <tableColumn id="2" xr3:uid="{3FA4A8EA-52D0-4C9E-9B84-8E632B6CC581}" name="SP" totalsRowFunction="sum" dataDxfId="1225" totalsRowDxfId="1224" dataCellStyle="Standard 3" totalsRowCellStyle="Standard 3"/>
  </tableColumns>
  <tableStyleInfo name="TableStyleMedium2" showFirstColumn="0" showLastColumn="0" showRowStripes="1" showColumnStripes="0"/>
</table>
</file>

<file path=xl/tables/table9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72242181-DCBF-4973-9E5B-30CEB1FE8360}" name="RPTSPZE" displayName="RPTSPZE" ref="J150:K161" totalsRowCount="1" headerRowDxfId="1223" dataDxfId="1222">
  <autoFilter ref="J150:K160" xr:uid="{72242181-DCBF-4973-9E5B-30CEB1FE8360}"/>
  <tableColumns count="2">
    <tableColumn id="1" xr3:uid="{4F418663-72A0-4C5C-93A0-417FAA6FBE5D}" name="Nr." dataDxfId="1221" totalsRowDxfId="1220" dataCellStyle="Standard 3" totalsRowCellStyle="Standard 3"/>
    <tableColumn id="2" xr3:uid="{B00CCB5E-112F-4B10-B4B3-9D093A89800C}" name="SP" totalsRowFunction="sum" dataDxfId="1219" totalsRowDxfId="1218" dataCellStyle="Standard 3" totalsRowCellStyle="Standard 3"/>
  </tableColumns>
  <tableStyleInfo name="TableStyleMedium2" showFirstColumn="0" showLastColumn="0" showRowStripes="1" showColumnStripes="0"/>
</table>
</file>

<file path=xl/tables/table9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225B6960-80E5-4E42-A6C9-899DC22870DE}" name="RPTSPFU" displayName="RPTSPFU" ref="M150:N161" totalsRowCount="1" headerRowDxfId="1217" dataDxfId="1216">
  <autoFilter ref="M150:N160" xr:uid="{225B6960-80E5-4E42-A6C9-899DC22870DE}"/>
  <tableColumns count="2">
    <tableColumn id="1" xr3:uid="{98D87C3B-56DF-4F31-84F9-EBF9C5F403B8}" name="Nr." dataDxfId="1215" totalsRowDxfId="1214" dataCellStyle="Standard 3" totalsRowCellStyle="Standard 3"/>
    <tableColumn id="2" xr3:uid="{1A99CC4A-5944-4BDC-879C-F49ED443F39C}" name="SP" totalsRowFunction="sum" dataDxfId="1213" totalsRowDxfId="1212" dataCellStyle="Standard 3" totalsRowCellStyle="Standard 3"/>
  </tableColumns>
  <tableStyleInfo name="TableStyleMedium2" showFirstColumn="0" showLastColumn="0" showRowStripes="1" showColumnStripes="0"/>
</table>
</file>

<file path=xl/tables/table9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D8F0939F-5EF0-48DE-A72B-E2DD65C054CB}" name="RPTSPTH" displayName="RPTSPTH" ref="P150:Q161" totalsRowCount="1" headerRowDxfId="1211" dataDxfId="1210">
  <autoFilter ref="P150:Q160" xr:uid="{D8F0939F-5EF0-48DE-A72B-E2DD65C054CB}"/>
  <tableColumns count="2">
    <tableColumn id="1" xr3:uid="{04C44831-78F0-4000-A54D-7431ED1D1DF3}" name="Nr." dataDxfId="1209" totalsRowDxfId="1208" dataCellStyle="Standard 3" totalsRowCellStyle="Standard 3"/>
    <tableColumn id="2" xr3:uid="{4F600252-3024-48AB-8A06-2FF97B9DEB83}" name="SP" totalsRowFunction="sum" dataDxfId="1207" totalsRowDxfId="1206" dataCellStyle="Standard 3" totalsRowCellStyle="Standard 3"/>
  </tableColumns>
  <tableStyleInfo name="TableStyleMedium2" showFirstColumn="0" showLastColumn="0" showRowStripes="1" showColumnStripes="0"/>
</table>
</file>

<file path=xl/tables/table9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520269EA-5BCE-49E9-A7FD-A3017CDAE24C}" name="RPTSPHW" displayName="RPTSPHW" ref="S150:T161" totalsRowCount="1" headerRowDxfId="1205" dataDxfId="1204">
  <autoFilter ref="S150:T160" xr:uid="{520269EA-5BCE-49E9-A7FD-A3017CDAE24C}"/>
  <tableColumns count="2">
    <tableColumn id="1" xr3:uid="{9D3F6628-225D-4D51-A7A2-8C2D417B1C93}" name="Nr." dataDxfId="1203" totalsRowDxfId="1202" dataCellStyle="Standard 3" totalsRowCellStyle="Standard 3"/>
    <tableColumn id="2" xr3:uid="{4863D6B5-3C28-419E-BE7A-5815D025C669}" name="SP" totalsRowFunction="sum" dataDxfId="1201" totalsRowDxfId="1200" dataCellStyle="Standard 3" totalsRowCellStyle="Standard 3"/>
  </tableColumns>
  <tableStyleInfo name="TableStyleMedium2" showFirstColumn="0" showLastColumn="0" showRowStripes="1" showColumnStripes="0"/>
</table>
</file>

<file path=xl/tables/table9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DD72C4ED-F18C-4F49-9618-D3DE0B01650B}" name="RPTSPJI" displayName="RPTSPJI" ref="V150:W161" totalsRowCount="1" headerRowDxfId="1199" dataDxfId="1198">
  <autoFilter ref="V150:W160" xr:uid="{DD72C4ED-F18C-4F49-9618-D3DE0B01650B}"/>
  <tableColumns count="2">
    <tableColumn id="1" xr3:uid="{3B4134B3-F2F1-4A9E-A132-C55F45C4D8E0}" name="Nr." dataDxfId="1197" totalsRowDxfId="1196" dataCellStyle="Standard 3" totalsRowCellStyle="Standard 3"/>
    <tableColumn id="2" xr3:uid="{B6C8FF04-0CB6-4B83-BC0E-1A2139B38D3D}" name="SP" totalsRowFunction="sum" dataDxfId="1195" totalsRowDxfId="1194" dataCellStyle="Standard 3" totalsRowCellStyle="Standard 3"/>
  </tableColumns>
  <tableStyleInfo name="TableStyleMedium2" showFirstColumn="0" showLastColumn="0" showRowStripes="1" showColumnStripes="0"/>
</table>
</file>

<file path=xl/tables/table9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17286089-8553-4ABD-BA76-E75762641699}" name="RPTSPPB" displayName="RPTSPPB" ref="Y150:Z161" totalsRowCount="1" headerRowDxfId="1193" dataDxfId="1192">
  <autoFilter ref="Y150:Z160" xr:uid="{17286089-8553-4ABD-BA76-E75762641699}"/>
  <tableColumns count="2">
    <tableColumn id="1" xr3:uid="{831F7490-3BF4-498A-892F-4F24DC697B9B}" name="Nr." dataDxfId="1191" totalsRowDxfId="1190" dataCellStyle="Standard 3" totalsRowCellStyle="Standard 3"/>
    <tableColumn id="2" xr3:uid="{FDB9780D-AD4C-41D4-90F3-05E425971D93}" name="SP" totalsRowFunction="sum" dataDxfId="1189" totalsRowDxfId="1188" dataCellStyle="Standard 3" totalsRowCellStyle="Standard 3"/>
  </tableColumns>
  <tableStyleInfo name="TableStyleMedium2" showFirstColumn="0" showLastColumn="0" showRowStripes="1" showColumnStripes="0"/>
</table>
</file>

<file path=xl/tables/table10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1F0005D1-9B0C-4356-9831-E0CE187CBD0F}" name="RPTSPWW" displayName="RPTSPWW" ref="AB150:AC161" totalsRowCount="1" headerRowDxfId="1187" dataDxfId="1186">
  <autoFilter ref="AB150:AC160" xr:uid="{1F0005D1-9B0C-4356-9831-E0CE187CBD0F}"/>
  <tableColumns count="2">
    <tableColumn id="1" xr3:uid="{4D6F0FFC-F113-4F71-827A-1E3CB3DD1A09}" name="Nr." dataDxfId="1185" totalsRowDxfId="1184" dataCellStyle="Standard 3" totalsRowCellStyle="Standard 3"/>
    <tableColumn id="2" xr3:uid="{5F7253F7-F39E-442E-94D0-B436C9E94CE1}" name="SP" totalsRowFunction="sum" dataDxfId="1183" totalsRowDxfId="1182" dataCellStyle="Standard 3" totalsRowCellStyle="Standard 3"/>
  </tableColumns>
  <tableStyleInfo name="TableStyleMedium2" showFirstColumn="0" showLastColumn="0" showRowStripes="1" showColumnStripes="0"/>
</table>
</file>

<file path=xl/tables/table10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F4A4BF7A-7034-4D73-862F-82910AB3CF36}" name="RPTSPÖD" displayName="RPTSPÖD" ref="AE150:AF161" totalsRowCount="1" headerRowDxfId="1181" dataDxfId="1180">
  <autoFilter ref="AE150:AF160" xr:uid="{F4A4BF7A-7034-4D73-862F-82910AB3CF36}"/>
  <tableColumns count="2">
    <tableColumn id="1" xr3:uid="{E2855A54-ACC9-47EF-B878-654AD1EB49BC}" name="Nr." dataDxfId="1179" totalsRowDxfId="1178" dataCellStyle="Standard 3" totalsRowCellStyle="Standard 3"/>
    <tableColumn id="2" xr3:uid="{CC2C128B-E92B-425D-947C-69EE9BBD7376}" name="SP" totalsRowFunction="sum" dataDxfId="1177" totalsRowDxfId="1176" dataCellStyle="Standard 3" totalsRowCellStyle="Standard 3"/>
  </tableColumns>
  <tableStyleInfo name="TableStyleMedium2" showFirstColumn="0" showLastColumn="0" showRowStripes="1" showColumnStripes="0"/>
</table>
</file>

<file path=xl/tables/table10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0BDCF0A-BE47-4391-AD0D-8177D7D5D0C4}" name="Tabelle1" displayName="Tabelle1" ref="B8:F19" totalsRowShown="0" headerRowDxfId="1175" dataDxfId="1173" headerRowBorderDxfId="1174" tableBorderDxfId="1172" totalsRowBorderDxfId="1171">
  <autoFilter ref="B8:F19" xr:uid="{A0BDCF0A-BE47-4391-AD0D-8177D7D5D0C4}">
    <filterColumn colId="0" hiddenButton="1"/>
    <filterColumn colId="1" hiddenButton="1"/>
    <filterColumn colId="2" hiddenButton="1"/>
    <filterColumn colId="3" hiddenButton="1"/>
    <filterColumn colId="4" hiddenButton="1"/>
  </autoFilter>
  <sortState xmlns:xlrd2="http://schemas.microsoft.com/office/spreadsheetml/2017/richdata2" ref="B9:F19">
    <sortCondition descending="1" ref="E9:E19"/>
    <sortCondition descending="1" ref="D9:D19"/>
    <sortCondition descending="1" ref="C9:C19"/>
  </sortState>
  <tableColumns count="5">
    <tableColumn id="2" xr3:uid="{A57BAE71-0214-4BFB-A50D-2AC6994C33E7}" name="Verein" dataDxfId="1170"/>
    <tableColumn id="3" xr3:uid="{29BBE22F-9C69-4E95-A143-8FEEE12C3E9C}" name="Ringe" dataDxfId="1169"/>
    <tableColumn id="4" xr3:uid="{0391BAFA-7660-469C-BC25-7AC14AEDE1D6}" name="MP" dataDxfId="1168"/>
    <tableColumn id="5" xr3:uid="{3BD676F9-B45A-46BC-A0FC-E93B9D110763}" name="SP" dataDxfId="1167"/>
    <tableColumn id="1" xr3:uid="{0C2F77D8-ABC6-4848-863A-EE3EB641884F}" name="Kampf" dataDxfId="1166"/>
  </tableColumns>
  <tableStyleInfo name="TableStyleMedium2" showFirstColumn="0" showLastColumn="0" showRowStripes="1" showColumnStripes="0"/>
</table>
</file>

<file path=xl/tables/table10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2C1A58C-9D08-49BB-992B-808B307299EC}" name="Tabelle4" displayName="Tabelle4" ref="S8:W19" totalsRowShown="0" headerRowDxfId="1165" dataDxfId="1163" headerRowBorderDxfId="1164" tableBorderDxfId="1162" totalsRowBorderDxfId="1161">
  <autoFilter ref="S8:W19" xr:uid="{32C1A58C-9D08-49BB-992B-808B307299EC}">
    <filterColumn colId="0" hiddenButton="1"/>
    <filterColumn colId="1" hiddenButton="1"/>
    <filterColumn colId="2" hiddenButton="1"/>
    <filterColumn colId="3" hiddenButton="1"/>
    <filterColumn colId="4" hiddenButton="1"/>
  </autoFilter>
  <sortState xmlns:xlrd2="http://schemas.microsoft.com/office/spreadsheetml/2017/richdata2" ref="S9:W19">
    <sortCondition descending="1" ref="T9:T19"/>
  </sortState>
  <tableColumns count="5">
    <tableColumn id="2" xr3:uid="{580BCD3A-42FC-40E0-A151-65CD8BDA07E8}" name="Verein" dataDxfId="1160"/>
    <tableColumn id="3" xr3:uid="{DCF9ECB3-D63E-48E6-A320-C778426CB52B}" name="Ringe" dataDxfId="1159"/>
    <tableColumn id="4" xr3:uid="{D197085A-8787-4827-8D9D-63A6A189459C}" name="Schnitt" dataDxfId="1158"/>
    <tableColumn id="5" xr3:uid="{C4208DD9-0AA5-470B-AD16-90BDA80EB15B}" name="MP" dataDxfId="1157"/>
    <tableColumn id="1" xr3:uid="{48A5DB66-7C72-48E8-BAFE-4E951BAE7631}" name="Kampf" dataDxfId="1156"/>
  </tableColumns>
  <tableStyleInfo name="TableStyleMedium2" showFirstColumn="0" showLastColumn="0" showRowStripes="1" showColumnStripes="0"/>
</table>
</file>

<file path=xl/tables/table10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F548369-E0BE-412D-8700-9509CCEBFAF3}" name="Tabelle5" displayName="Tabelle5" ref="K8:P19" totalsRowShown="0" headerRowDxfId="1155" dataDxfId="1153" headerRowBorderDxfId="1154" tableBorderDxfId="1152" totalsRowBorderDxfId="1151">
  <sortState xmlns:xlrd2="http://schemas.microsoft.com/office/spreadsheetml/2017/richdata2" ref="K9:P19">
    <sortCondition descending="1" ref="L9:L19"/>
  </sortState>
  <tableColumns count="6">
    <tableColumn id="2" xr3:uid="{E11DD71C-1B1F-4BE6-8A9D-45616BB87D36}" name="Verein" dataDxfId="1150"/>
    <tableColumn id="3" xr3:uid="{4AD4C648-0A69-4F05-8444-91D2F4C5F9B9}" name="Ringe" dataDxfId="1149"/>
    <tableColumn id="4" xr3:uid="{123FF762-61C6-4AEF-A057-55F919FE1E34}" name="Schnitt" dataDxfId="1148"/>
    <tableColumn id="5" xr3:uid="{4CC4068B-EC70-4A0B-B0A2-834211BD5351}" name="EP" dataDxfId="1147"/>
    <tableColumn id="6" xr3:uid="{15349AE5-18B9-4018-AE80-3EED59D95BE9}" name="MP" dataDxfId="1146"/>
    <tableColumn id="1" xr3:uid="{E1FA8B8D-C074-4D61-94A4-376AB463827D}" name="Kampf" dataDxfId="1145"/>
  </tableColumns>
  <tableStyleInfo name="TableStyleMedium2" showFirstColumn="0" showLastColumn="0" showRowStripes="1" showColumnStripes="0"/>
</table>
</file>

<file path=xl/tables/table10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194835E8-55FD-4449-8F67-DFAB866F6436}" name="Tabelle7" displayName="Tabelle7" ref="K23:O34" totalsRowShown="0" headerRowDxfId="1144" dataDxfId="1142" headerRowBorderDxfId="1143" tableBorderDxfId="1141" totalsRowBorderDxfId="1140">
  <autoFilter ref="K23:O34" xr:uid="{194835E8-55FD-4449-8F67-DFAB866F6436}">
    <filterColumn colId="0" hiddenButton="1"/>
    <filterColumn colId="1" hiddenButton="1"/>
    <filterColumn colId="2" hiddenButton="1"/>
    <filterColumn colId="3" hiddenButton="1"/>
    <filterColumn colId="4" hiddenButton="1"/>
  </autoFilter>
  <sortState xmlns:xlrd2="http://schemas.microsoft.com/office/spreadsheetml/2017/richdata2" ref="K24:O34">
    <sortCondition descending="1" ref="L24:L34"/>
  </sortState>
  <tableColumns count="5">
    <tableColumn id="2" xr3:uid="{CC3C323F-6631-42D5-9387-497A49F44FE8}" name="Verein" dataDxfId="1139"/>
    <tableColumn id="3" xr3:uid="{02A8B2CA-60C0-47AA-8DD8-9D2AFF4D8943}" name="Ringe" dataDxfId="1138"/>
    <tableColumn id="4" xr3:uid="{9FF3603F-CC2E-489C-BD0A-F32BE46FB364}" name="Schnitt" dataDxfId="1137"/>
    <tableColumn id="5" xr3:uid="{7A916A43-EE77-4BB1-98FA-CE4EAA5F7ACF}" name="MP" dataDxfId="1136"/>
    <tableColumn id="1" xr3:uid="{B52962E3-7510-41D3-968A-3A4A7BDC5FC6}" name="Kampf" dataDxfId="1135"/>
  </tableColumns>
  <tableStyleInfo name="TableStyleMedium2" showFirstColumn="0" showLastColumn="0" showRowStripes="1" showColumnStripes="0"/>
</table>
</file>

<file path=xl/tables/table10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7A6FF423-59DB-453B-8A30-4799A8B64A29}" name="Tabelle8" displayName="Tabelle8" ref="S23:W34" totalsRowShown="0" headerRowDxfId="1134" dataDxfId="1132" headerRowBorderDxfId="1133" tableBorderDxfId="1131" totalsRowBorderDxfId="1130">
  <autoFilter ref="S23:W34" xr:uid="{7A6FF423-59DB-453B-8A30-4799A8B64A29}">
    <filterColumn colId="0" hiddenButton="1"/>
    <filterColumn colId="1" hiddenButton="1"/>
    <filterColumn colId="2" hiddenButton="1"/>
    <filterColumn colId="3" hiddenButton="1"/>
    <filterColumn colId="4" hiddenButton="1"/>
  </autoFilter>
  <sortState xmlns:xlrd2="http://schemas.microsoft.com/office/spreadsheetml/2017/richdata2" ref="S24:W34">
    <sortCondition descending="1" ref="T24:T34"/>
  </sortState>
  <tableColumns count="5">
    <tableColumn id="2" xr3:uid="{CD8218A4-708A-4942-9E92-03AEC51B0245}" name="Verein" dataDxfId="1129"/>
    <tableColumn id="3" xr3:uid="{542BF8D8-7EDE-49BB-99C6-6678FF6F7619}" name="Ringe" dataDxfId="1128"/>
    <tableColumn id="4" xr3:uid="{8F36DF3B-B022-4E41-A564-A2700560C454}" name="Schnitt" dataDxfId="1127"/>
    <tableColumn id="5" xr3:uid="{681204E0-67F5-497F-9534-84516D5F87FE}" name="MP" dataDxfId="1126"/>
    <tableColumn id="1" xr3:uid="{28071599-AF29-47A5-8A57-5CE0FAA0A83A}" name="Kampf" dataDxfId="1125"/>
  </tableColumns>
  <tableStyleInfo name="TableStyleMedium2" showFirstColumn="0" showLastColumn="0" showRowStripes="1" showColumnStripes="0"/>
</table>
</file>

<file path=xl/tables/table10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8F9F24D4-8063-405B-981F-E66EB0992B5B}" name="Tabelle9" displayName="Tabelle9" ref="B38:F49" totalsRowShown="0" headerRowDxfId="1124" headerRowBorderDxfId="1123" tableBorderDxfId="1122" totalsRowBorderDxfId="1121">
  <autoFilter ref="B38:F49" xr:uid="{8F9F24D4-8063-405B-981F-E66EB0992B5B}">
    <filterColumn colId="0" hiddenButton="1"/>
    <filterColumn colId="1" hiddenButton="1"/>
    <filterColumn colId="2" hiddenButton="1"/>
    <filterColumn colId="3" hiddenButton="1"/>
    <filterColumn colId="4" hiddenButton="1"/>
  </autoFilter>
  <sortState xmlns:xlrd2="http://schemas.microsoft.com/office/spreadsheetml/2017/richdata2" ref="B39:F49">
    <sortCondition descending="1" ref="C39:C49"/>
  </sortState>
  <tableColumns count="5">
    <tableColumn id="2" xr3:uid="{5A74AA85-7E43-42CA-9ACD-A008F5D4B66E}" name="Verein" dataDxfId="1120"/>
    <tableColumn id="3" xr3:uid="{4293D9E0-A219-4C61-8EA2-736F6E3C151E}" name="Ringe" dataDxfId="1119"/>
    <tableColumn id="4" xr3:uid="{59E8F047-4CF6-40C7-B3B7-3958B1C4B426}" name="Schnitt" dataDxfId="1118"/>
    <tableColumn id="5" xr3:uid="{4A60B528-2564-40C9-AE87-4B4C3ED707F6}" name="MP" dataDxfId="1117"/>
    <tableColumn id="1" xr3:uid="{9F070AE4-89E8-4F25-9587-177426DD97D6}" name="Kampf" dataDxfId="1116"/>
  </tableColumns>
  <tableStyleInfo name="TableStyleMedium2" showFirstColumn="0" showLastColumn="0" showRowStripes="1" showColumnStripes="0"/>
</table>
</file>

<file path=xl/tables/table10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C5AB67CB-7F59-46DF-BC8D-E4F098D940F8}" name="Tabelle10" displayName="Tabelle10" ref="B23:F34" totalsRowShown="0" headerRowDxfId="1115" headerRowBorderDxfId="1114" tableBorderDxfId="1113" totalsRowBorderDxfId="1112">
  <autoFilter ref="B23:F34" xr:uid="{C5AB67CB-7F59-46DF-BC8D-E4F098D940F8}">
    <filterColumn colId="0" hiddenButton="1"/>
    <filterColumn colId="1" hiddenButton="1"/>
    <filterColumn colId="2" hiddenButton="1"/>
    <filterColumn colId="3" hiddenButton="1"/>
    <filterColumn colId="4" hiddenButton="1"/>
  </autoFilter>
  <sortState xmlns:xlrd2="http://schemas.microsoft.com/office/spreadsheetml/2017/richdata2" ref="B24:F34">
    <sortCondition descending="1" ref="C24:C34"/>
  </sortState>
  <tableColumns count="5">
    <tableColumn id="2" xr3:uid="{3252DAC7-EDDF-4F27-BE84-E7CABD90A5FC}" name="Verein" dataDxfId="1111"/>
    <tableColumn id="3" xr3:uid="{7C890811-D290-4FEA-BDA6-97227B652E22}" name="Ringe" dataDxfId="1110"/>
    <tableColumn id="4" xr3:uid="{096501C5-C8C4-48D2-888F-0ED5396AF062}" name="Schnitt" dataDxfId="1109"/>
    <tableColumn id="5" xr3:uid="{97B5E89C-30E3-4C0C-A161-A0D4596A3001}" name="MP" dataDxfId="1108"/>
    <tableColumn id="1" xr3:uid="{747AD2AC-2E6C-4A46-AC54-EC3FF54EC403}" name="Kampf" dataDxfId="1107"/>
  </tableColumns>
  <tableStyleInfo name="TableStyleMedium2" showFirstColumn="0" showLastColumn="0" showRowStripes="1" showColumnStripes="0"/>
</table>
</file>

<file path=xl/tables/table10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1AF98099-C376-4F5D-AE1C-BCAEE892F836}" name="Tabelle11" displayName="Tabelle11" ref="K38:O49" totalsRowShown="0" headerRowDxfId="1106" headerRowBorderDxfId="1105" tableBorderDxfId="1104" totalsRowBorderDxfId="1103">
  <autoFilter ref="K38:O49" xr:uid="{1AF98099-C376-4F5D-AE1C-BCAEE892F836}">
    <filterColumn colId="0" hiddenButton="1"/>
    <filterColumn colId="1" hiddenButton="1"/>
    <filterColumn colId="2" hiddenButton="1"/>
    <filterColumn colId="3" hiddenButton="1"/>
    <filterColumn colId="4" hiddenButton="1"/>
  </autoFilter>
  <sortState xmlns:xlrd2="http://schemas.microsoft.com/office/spreadsheetml/2017/richdata2" ref="K39:O49">
    <sortCondition descending="1" ref="L39:L49"/>
  </sortState>
  <tableColumns count="5">
    <tableColumn id="2" xr3:uid="{BC0EE070-6BE1-4EDA-8E0A-96140C8F37D4}" name="Verein" dataDxfId="1102"/>
    <tableColumn id="3" xr3:uid="{BDD497B8-63C1-479B-B74A-F366C64A97B9}" name="Ringe" dataDxfId="1101"/>
    <tableColumn id="4" xr3:uid="{55DB440D-750A-4CDC-94EB-EFC37BE18748}" name="Schnitt" dataDxfId="1100"/>
    <tableColumn id="5" xr3:uid="{EDFE47BF-1823-4BA1-A5BA-DCCB5DA2E788}" name="MP" dataDxfId="1099"/>
    <tableColumn id="1" xr3:uid="{4A0BD8F2-249C-4541-BB80-F6984AB2A13C}" name="Kampf" dataDxfId="1098"/>
  </tableColumns>
  <tableStyleInfo name="TableStyleMedium2" showFirstColumn="0" showLastColumn="0" showRowStripes="1" showColumnStripes="0"/>
</table>
</file>

<file path=xl/tables/table1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90CA10C1-8527-4831-9C7F-E6448336DBAB}" name="Tabelle12" displayName="Tabelle12" ref="S38:W49" totalsRowShown="0" headerRowDxfId="1097" headerRowBorderDxfId="1096" tableBorderDxfId="1095" totalsRowBorderDxfId="1094">
  <autoFilter ref="S38:W49" xr:uid="{90CA10C1-8527-4831-9C7F-E6448336DBAB}">
    <filterColumn colId="0" hiddenButton="1"/>
    <filterColumn colId="1" hiddenButton="1"/>
    <filterColumn colId="2" hiddenButton="1"/>
    <filterColumn colId="3" hiddenButton="1"/>
    <filterColumn colId="4" hiddenButton="1"/>
  </autoFilter>
  <sortState xmlns:xlrd2="http://schemas.microsoft.com/office/spreadsheetml/2017/richdata2" ref="S39:W49">
    <sortCondition descending="1" ref="T39:T49"/>
  </sortState>
  <tableColumns count="5">
    <tableColumn id="2" xr3:uid="{FE85787A-B856-445E-BE02-C64AC7123027}" name="Verein" dataDxfId="1093"/>
    <tableColumn id="3" xr3:uid="{CE28FEEC-27FE-48FA-8E0C-D34DF8403A0B}" name="Ringe" dataDxfId="1092"/>
    <tableColumn id="4" xr3:uid="{59612B28-2D86-4059-922B-E7F17C9B08A1}" name="Schnitt" dataDxfId="1091"/>
    <tableColumn id="5" xr3:uid="{87C29B4E-B2F9-47B9-96AC-B660765AC5A0}" name="MP" dataDxfId="1090"/>
    <tableColumn id="1" xr3:uid="{C94EF15B-C172-45BC-8AAA-565FE15F7EF1}" name="Kampf" dataDxfId="1089"/>
  </tableColumns>
  <tableStyleInfo name="TableStyleMedium2" showFirstColumn="0" showLastColumn="0" showRowStripes="1" showColumnStripes="0"/>
</table>
</file>

<file path=xl/tables/table1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4E7512D-868A-40D2-B336-F49B472A9B6B}" name="Tabelle2" displayName="Tabelle2" ref="A3:AP69" headerRowDxfId="1022" dataDxfId="1021" totalsRowDxfId="1019" tableBorderDxfId="1020" headerRowCellStyle="Standard 3">
  <autoFilter ref="A3:AP69" xr:uid="{C4E7512D-868A-40D2-B336-F49B472A9B6B}"/>
  <tableColumns count="42">
    <tableColumn id="1" xr3:uid="{47B33A3A-8855-434F-81DA-B714E351AAAA}" name="Datum" totalsRowLabel="Ergebnis" dataDxfId="1018" totalsRowDxfId="1017" dataCellStyle="Standard 3"/>
    <tableColumn id="42" xr3:uid="{F4D8B104-74E0-4DDE-9763-F1780BD965F3}" name="Rnd" dataDxfId="1016" totalsRowDxfId="1015" dataCellStyle="Standard 3"/>
    <tableColumn id="2" xr3:uid="{10AF9B81-DA18-4121-A7B8-488BB3DBA56B}" name="Heim" dataDxfId="1014" totalsRowDxfId="1013" dataCellStyle="Standard 3"/>
    <tableColumn id="3" xr3:uid="{A71E6AF9-C6BE-4C6F-8B17-ADF1B8B3E3E1}" name="Gast" dataDxfId="1012" totalsRowDxfId="1011" dataCellStyle="Standard 3"/>
    <tableColumn id="4" xr3:uid="{4B41C8F7-8C4F-4432-81FE-F1E8F757411D}" name="Heim2" dataDxfId="1010" totalsRowDxfId="1009"/>
    <tableColumn id="5" xr3:uid="{3BDA19E2-7224-42B1-956B-2CFD24D44FC0}" name="Gast2" dataDxfId="1008" totalsRowDxfId="1007" dataCellStyle="Standard 3"/>
    <tableColumn id="6" xr3:uid="{A6FDA712-CC43-4098-BAD3-985C0FDC85EB}" name="EP" dataDxfId="1006"/>
    <tableColumn id="7" xr3:uid="{69C4577F-AFD4-4082-9372-D3C928F1B34F}" name="EP2" dataDxfId="1005"/>
    <tableColumn id="8" xr3:uid="{907825D5-8110-418E-BB16-41A5AEB0C596}" name="MP" dataDxfId="1004" totalsRowDxfId="1003">
      <calculatedColumnFormula>IF(G4="","",IF(G4&gt;H4,2,IF(G4&lt;H4,0,1)))</calculatedColumnFormula>
    </tableColumn>
    <tableColumn id="9" xr3:uid="{FBDF6A29-AD88-42FB-B545-3CB930B63631}" name="MP2" dataDxfId="1002" totalsRowDxfId="1001">
      <calculatedColumnFormula>IF(G4="","",IF(G4&gt;H4,0,IF(G4&lt;H4,2,1)))</calculatedColumnFormula>
    </tableColumn>
    <tableColumn id="10" xr3:uid="{04253BD6-A71C-412D-96BB-84D6F429C8A8}" name="SK" dataDxfId="1000"/>
    <tableColumn id="11" xr3:uid="{C06EAA86-8BF2-45DA-8652-33E54E30321E}" name="SK2" dataDxfId="999"/>
    <tableColumn id="12" xr3:uid="{E98D2A40-1785-4426-95D6-E3CD3F9638E7}" name="MP3" dataDxfId="998" totalsRowDxfId="997">
      <calculatedColumnFormula>IF(K4="","",IF(K4&gt;L4,2,IF(K4&lt;L4,0,1)))</calculatedColumnFormula>
    </tableColumn>
    <tableColumn id="13" xr3:uid="{3A7B8C6B-1B8A-4D0C-A63F-FF0127ACF696}" name="MP4" dataDxfId="996" totalsRowDxfId="995">
      <calculatedColumnFormula>IF(K4="","",IF(K4&gt;L4,0,IF(K4&lt;L4,2,1)))</calculatedColumnFormula>
    </tableColumn>
    <tableColumn id="14" xr3:uid="{A1608E34-5069-45CF-BBC8-6EB56E8E4B63}" name="DK" dataDxfId="994"/>
    <tableColumn id="15" xr3:uid="{FEDEA601-B1E6-427E-99BE-5F6C4093230B}" name="DK2" dataDxfId="993" totalsRowDxfId="992" dataCellStyle="Standard 3"/>
    <tableColumn id="16" xr3:uid="{62326ABA-62DA-4A73-BD3C-5D5D0E9E8D5A}" name="MP5" dataDxfId="991" totalsRowDxfId="990">
      <calculatedColumnFormula>IF(O4="","",IF(O4&gt;P4,2,IF(O4&lt;P4,0,1)))</calculatedColumnFormula>
    </tableColumn>
    <tableColumn id="17" xr3:uid="{F56DD332-68AC-421C-A26F-086DDF76CCDF}" name="MP6" dataDxfId="989" totalsRowDxfId="988">
      <calculatedColumnFormula>IF(O4="","",IF(O4&gt;P4,0,IF(O4&lt;P4,2,1)))</calculatedColumnFormula>
    </tableColumn>
    <tableColumn id="18" xr3:uid="{6110898E-5B4C-4D4F-B3DA-F2C753B21370}" name="NWK" dataDxfId="987"/>
    <tableColumn id="19" xr3:uid="{760509BF-2771-474F-AAF1-0B31C250EF6D}" name="NWK2" dataDxfId="986" totalsRowDxfId="985" dataCellStyle="Standard 3"/>
    <tableColumn id="20" xr3:uid="{C8A1F43D-D0F0-465C-97F4-E10558C5B087}" name="MP7" dataDxfId="984" totalsRowDxfId="983">
      <calculatedColumnFormula>IF(S4="","",IF(S4&gt;T4,2,IF(S4&lt;T4,0,1)))</calculatedColumnFormula>
    </tableColumn>
    <tableColumn id="21" xr3:uid="{2835C406-6ED2-4092-9225-5B99CCAC9E4C}" name="MP8" dataDxfId="982" totalsRowDxfId="981">
      <calculatedColumnFormula>IF(S4="","",IF(S4&gt;T4,0,IF(S4&lt;T4,2,1)))</calculatedColumnFormula>
    </tableColumn>
    <tableColumn id="22" xr3:uid="{09D5469B-4C6E-44C3-8B89-2E699D99583E}" name="JUN" dataDxfId="980"/>
    <tableColumn id="23" xr3:uid="{4DB02D7B-5C47-4D31-8A9D-BEC32EADFF53}" name="JUN2" dataDxfId="979"/>
    <tableColumn id="24" xr3:uid="{3BF5E00A-8E19-4ABA-AA10-7D93B9824EE2}" name="MP9" dataDxfId="978" totalsRowDxfId="977">
      <calculatedColumnFormula>IF(W4="","",IF(W4&gt;X4,2,IF(W4&lt;X4,0,1)))</calculatedColumnFormula>
    </tableColumn>
    <tableColumn id="25" xr3:uid="{624D7020-B878-4C03-9F1D-CB5F04B0BE7C}" name="MP10" dataDxfId="976" totalsRowDxfId="975">
      <calculatedColumnFormula>IF(W4="","",IF(W4&gt;X4,0,IF(W4&lt;X4,2,1)))</calculatedColumnFormula>
    </tableColumn>
    <tableColumn id="26" xr3:uid="{4906CFA2-87D4-4A7B-BD51-3086BF5DE7DF}" name="AK" dataDxfId="974"/>
    <tableColumn id="27" xr3:uid="{7DF709F2-64AB-4F82-BCB3-D4A313D98D19}" name="AK2" dataDxfId="973" totalsRowDxfId="972" dataCellStyle="Standard 3"/>
    <tableColumn id="28" xr3:uid="{E248A2A4-141E-4E53-BE49-990ABE464335}" name="MP11" dataDxfId="971" totalsRowDxfId="970">
      <calculatedColumnFormula>IF(AA4="","",IF(AA4&gt;AB4,2,IF(AA4&lt;AB4,0,1)))</calculatedColumnFormula>
    </tableColumn>
    <tableColumn id="29" xr3:uid="{C6F52E4A-2719-4AB0-9B7E-D46AF14472E5}" name="MP12" dataDxfId="969" totalsRowDxfId="968">
      <calculatedColumnFormula>IF(AA4="","",IF(AA4&gt;AB4,0,IF(AA4&lt;AB4,2,1)))</calculatedColumnFormula>
    </tableColumn>
    <tableColumn id="30" xr3:uid="{B49FB395-558F-4989-825B-E4675277F60E}" name="LP" dataDxfId="967"/>
    <tableColumn id="31" xr3:uid="{B0CACC48-74D2-4CBC-8B32-70641AC39708}" name="LP2" dataDxfId="966" totalsRowDxfId="965" dataCellStyle="Standard 3"/>
    <tableColumn id="32" xr3:uid="{CCB44D4F-1A74-4F48-BF1D-3CBEE63203D9}" name="MP13" dataDxfId="964" totalsRowDxfId="963">
      <calculatedColumnFormula>IF(AE4="","",IF(AE4&gt;AF4,2,IF(AE4&lt;AF4,0,1)))</calculatedColumnFormula>
    </tableColumn>
    <tableColumn id="33" xr3:uid="{9F54D0D8-5288-4000-9740-8C730673C555}" name="MP14" dataDxfId="962" totalsRowDxfId="961">
      <calculatedColumnFormula>IF(AE4="","",IF(AE4&gt;AF4,0,IF(AE4&lt;AF4,2,1)))</calculatedColumnFormula>
    </tableColumn>
    <tableColumn id="34" xr3:uid="{902067EE-3E9F-4F8A-AA03-3CAB9ACA8E9C}" name="LGA" dataDxfId="960" totalsRowDxfId="959" dataCellStyle="Standard 3"/>
    <tableColumn id="35" xr3:uid="{0F56D0C1-886E-4FB1-A174-4D7C629905D1}" name="LGA2" dataDxfId="958" totalsRowDxfId="957" dataCellStyle="Standard 3"/>
    <tableColumn id="36" xr3:uid="{326A06CF-A9C7-4DF9-BB0F-0CECC2056DDE}" name="MP15" dataDxfId="956" totalsRowDxfId="955">
      <calculatedColumnFormula>IF(AI4="","",IF(AI4&gt;AJ4,2,IF(AI4&lt;AJ4,0,1)))</calculatedColumnFormula>
    </tableColumn>
    <tableColumn id="37" xr3:uid="{C4C3D4A5-15FE-4BBE-9270-5D52B0E0C261}" name="MP16" dataDxfId="954" totalsRowDxfId="953">
      <calculatedColumnFormula>IF(AI4="","",IF(AI4&gt;AJ4,0,IF(AI4&lt;AJ4,2,1)))</calculatedColumnFormula>
    </tableColumn>
    <tableColumn id="38" xr3:uid="{164BF1BF-7BF1-4030-83F9-4ED2B2F95AD2}" name="MP17" dataDxfId="952" totalsRowDxfId="951">
      <calculatedColumnFormula>IF(E4="","",I4+M4+Q4+U4+Y4+AC4+AG4+AK4)</calculatedColumnFormula>
    </tableColumn>
    <tableColumn id="39" xr3:uid="{2DBD4BA5-86B2-4956-BC4C-C146D2DE3786}" name="MP18" dataDxfId="950" totalsRowDxfId="949">
      <calculatedColumnFormula>IF(F4="","",J4+N4+R4+V4+Z4+AD4+AH4+AL4)</calculatedColumnFormula>
    </tableColumn>
    <tableColumn id="40" xr3:uid="{268C7172-19B6-4DC5-8CFA-4407C4B51069}" name="SP" dataDxfId="948" totalsRowDxfId="947">
      <calculatedColumnFormula>IF(AM4="","",IF(AM4&gt;AN4,2,IF(AM4&lt;AN4,0,1)))</calculatedColumnFormula>
    </tableColumn>
    <tableColumn id="41" xr3:uid="{C0B066FE-EFEB-4860-BF49-766968DCB00D}" name="SP2" totalsRowFunction="count" dataDxfId="946" totalsRowDxfId="945">
      <calculatedColumnFormula>IF(AN4="","",IF(AM4&gt;AN4,0,IF(AM4&lt;AN4,2,1)))</calculatedColumnFormula>
    </tableColumn>
  </tableColumns>
  <tableStyleInfo name="TableStyleLight4" showFirstColumn="0" showLastColumn="0" showRowStripes="1" showColumnStripes="0"/>
</table>
</file>

<file path=xl/tables/table1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8" xr:uid="{6F32CBCF-FD31-4A17-AC9D-E1EFCB381F41}" name="SK" displayName="SK" ref="A4:S62" totalsRowShown="0" headerRowDxfId="944" dataDxfId="942" headerRowBorderDxfId="943" tableBorderDxfId="941" dataCellStyle="Standard 3">
  <autoFilter ref="A4:S62" xr:uid="{6F32CBCF-FD31-4A17-AC9D-E1EFCB381F41}"/>
  <sortState xmlns:xlrd2="http://schemas.microsoft.com/office/spreadsheetml/2017/richdata2" ref="A5:S62">
    <sortCondition descending="1" ref="S5:S62"/>
    <sortCondition descending="1" ref="R5:R62"/>
  </sortState>
  <tableColumns count="19">
    <tableColumn id="2" xr3:uid="{B9481681-6BA0-4A0A-B422-2FE9AD59A8EF}" name="Verein" dataDxfId="940"/>
    <tableColumn id="18" xr3:uid="{17D99BF9-B585-4819-BCEE-052E3E0C2A9D}" name="Vorname" dataDxfId="939"/>
    <tableColumn id="3" xr3:uid="{9A7CFEF2-E74A-4024-8A8D-BE2B0F944A97}" name="Name" dataDxfId="938"/>
    <tableColumn id="4" xr3:uid="{7916E921-AE49-41A9-8AF4-B50351CDD263}" name="Klasse" dataDxfId="937"/>
    <tableColumn id="1" xr3:uid="{0CAB5DD2-1D91-4019-9EAF-1D59843403A6}" name="Disziplin" dataDxfId="936"/>
    <tableColumn id="19" xr3:uid="{89769194-BDEB-4483-8E86-56F5F0A1542D}" name="1" dataDxfId="935" dataCellStyle="Standard 3">
      <calculatedColumnFormula array="1">_xlfn.IFNA(INDEX(SetupR1Tabelle[Ringe],MATCH($A5&amp;$B5&amp;$C5&amp;$E5,SetupR1Tabelle[Verein]&amp;SetupR1Tabelle[Vorname]&amp;SetupR1Tabelle[Name]&amp;SetupR1Tabelle[Disziplin],0)),"-")</calculatedColumnFormula>
    </tableColumn>
    <tableColumn id="6" xr3:uid="{169283BB-1DBE-4F41-8B8F-E8FE87DCCB6B}" name="2" dataDxfId="934" dataCellStyle="Standard 3">
      <calculatedColumnFormula array="1">_xlfn.IFNA(INDEX(SetupR2Tabelle[Ringe],MATCH($A5&amp;$B5&amp;$C5&amp;$E5,SetupR2Tabelle[Verein]&amp;SetupR2Tabelle[Vorname]&amp;SetupR2Tabelle[Name]&amp;SetupR2Tabelle[Disziplin],0)),"-")</calculatedColumnFormula>
    </tableColumn>
    <tableColumn id="7" xr3:uid="{71A8BD00-74DF-41C7-AD5D-CDCE4067C3EF}" name="3" dataDxfId="933" dataCellStyle="Standard 3">
      <calculatedColumnFormula array="1">_xlfn.IFNA(INDEX(SetupR3Tabelle[Ringe],MATCH($A5&amp;$B5&amp;$C5&amp;$E5,SetupR3Tabelle[Verein]&amp;SetupR3Tabelle[Vorname]&amp;SetupR3Tabelle[Name]&amp;SetupR3Tabelle[Disziplin],0)),"-")</calculatedColumnFormula>
    </tableColumn>
    <tableColumn id="8" xr3:uid="{EE64F45D-42A0-445E-9400-3E865D2C8144}" name="4" dataDxfId="932" dataCellStyle="Standard 3">
      <calculatedColumnFormula array="1">_xlfn.IFNA(INDEX(SetupR4Tabelle[Ringe],MATCH($A5&amp;$B5&amp;$C5&amp;$E5,SetupR4Tabelle[Verein]&amp;SetupR4Tabelle[Vorname]&amp;SetupR4Tabelle[Name]&amp;SetupR4Tabelle[Disziplin],0)),"-")</calculatedColumnFormula>
    </tableColumn>
    <tableColumn id="9" xr3:uid="{75755152-1239-4A7C-ADE5-C752CB631300}" name="5" dataDxfId="931" dataCellStyle="Standard 3">
      <calculatedColumnFormula array="1">_xlfn.IFNA(INDEX(SetupR5Tabelle[Ringe],MATCH($A5&amp;$B5&amp;$C5&amp;$E5,SetupR5Tabelle[Verein]&amp;SetupR5Tabelle[Vorname]&amp;SetupR5Tabelle[Name]&amp;SetupR5Tabelle[Disziplin],0)),"-")</calculatedColumnFormula>
    </tableColumn>
    <tableColumn id="10" xr3:uid="{A74E74F4-4C18-4D30-9BB2-71875524F3C9}" name="6" dataDxfId="930" dataCellStyle="Standard 3">
      <calculatedColumnFormula array="1">_xlfn.IFNA(INDEX(SetupR6Tabelle[Ringe],MATCH($A5&amp;$B5&amp;$C5&amp;$E5,SetupR6Tabelle[Verein]&amp;SetupR6Tabelle[Vorname]&amp;SetupR6Tabelle[Name]&amp;SetupR6Tabelle[Disziplin],0)),"-")</calculatedColumnFormula>
    </tableColumn>
    <tableColumn id="11" xr3:uid="{D13B91C4-86F7-48C7-A478-21134ED4E363}" name="7" dataDxfId="929" dataCellStyle="Standard 3">
      <calculatedColumnFormula array="1">_xlfn.IFNA(INDEX(SetupR7Tabelle[Ringe],MATCH($A5&amp;$B5&amp;$C5&amp;$E5,SetupR7Tabelle[Verein]&amp;SetupR7Tabelle[Vorname]&amp;SetupR7Tabelle[Name]&amp;SetupR7Tabelle[Disziplin],0)),"-")</calculatedColumnFormula>
    </tableColumn>
    <tableColumn id="12" xr3:uid="{7248F9D9-EF30-4F6A-82DD-A3F9D8747E79}" name="8" dataDxfId="928" dataCellStyle="Standard 3">
      <calculatedColumnFormula array="1">_xlfn.IFNA(INDEX(SetupR8Tabelle[Ringe],MATCH($A5&amp;$B5&amp;$C5&amp;$E5,SetupR8Tabelle[Verein]&amp;SetupR8Tabelle[Vorname]&amp;SetupR8Tabelle[Name]&amp;SetupR8Tabelle[Disziplin],0)),"-")</calculatedColumnFormula>
    </tableColumn>
    <tableColumn id="13" xr3:uid="{E8E21794-487C-4AA4-A6C7-9576D40BAC24}" name="9" dataDxfId="927" dataCellStyle="Standard 3">
      <calculatedColumnFormula array="1">_xlfn.IFNA(INDEX(SetupR9Tabelle[Ringe],MATCH($A5&amp;$B5&amp;$C5&amp;$E5,SetupR9Tabelle[Verein]&amp;SetupR9Tabelle[Vorname]&amp;SetupR9Tabelle[Name]&amp;SetupR9Tabelle[Disziplin],0)),"-")</calculatedColumnFormula>
    </tableColumn>
    <tableColumn id="14" xr3:uid="{7C8A2CB5-C8A3-406A-9A6C-99B2A12C0C29}" name="10" dataDxfId="926" dataCellStyle="Standard 3">
      <calculatedColumnFormula array="1">_xlfn.IFNA(INDEX(SetupR10Tabelle[Ringe],MATCH($A5&amp;$B5&amp;$C5&amp;$E5,SetupR10Tabelle[Verein]&amp;SetupR10Tabelle[Vorname]&amp;SetupR10Tabelle[Name]&amp;SetupR10Tabelle[Disziplin],0)),"-")</calculatedColumnFormula>
    </tableColumn>
    <tableColumn id="20" xr3:uid="{7AC2EA97-FA59-49BB-9958-587BAE7567D8}" name="11" dataDxfId="925" dataCellStyle="Standard 3">
      <calculatedColumnFormula array="1">_xlfn.IFNA(INDEX(SetupR11Tabelle[Ringe],MATCH($A5&amp;$B5&amp;$C5&amp;$E5,SetupR11Tabelle[Verein]&amp;SetupR11Tabelle[Vorname]&amp;SetupR11Tabelle[Name]&amp;SetupR11Tabelle[Disziplin],0)),"-")</calculatedColumnFormula>
    </tableColumn>
    <tableColumn id="15" xr3:uid="{DBDBDF0B-09D1-4AFC-9362-E011DD639EE1}" name="Summe" dataDxfId="924" dataCellStyle="Standard 3">
      <calculatedColumnFormula>IF(SK[[#This Row],[1]]="","",SUM(SK[[#This Row],[1]:[11]]))</calculatedColumnFormula>
    </tableColumn>
    <tableColumn id="16" xr3:uid="{9E97D5CD-F49E-406F-952F-4CA5B0E4AD62}" name="Schnitt" dataDxfId="923" dataCellStyle="Standard 3">
      <calculatedColumnFormula>IF(SK[[#This Row],[Summe]]="","",AVERAGE(Q5/S5))</calculatedColumnFormula>
    </tableColumn>
    <tableColumn id="21" xr3:uid="{3ED0E3C8-CC6A-4150-AA41-A12CA3F57FA9}" name="Anzahl" dataDxfId="922">
      <calculatedColumnFormula>IF(SK[[#This Row],[1]]="","",COUNT(F5:P5))</calculatedColumnFormula>
    </tableColumn>
  </tableColumns>
  <tableStyleInfo name="TableStyleMedium2" showFirstColumn="0" showLastColumn="0" showRowStripes="1" showColumnStripes="0"/>
</table>
</file>

<file path=xl/tables/table1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9" xr:uid="{602A033F-2A4F-4B8B-9070-BF1FF15B907A}" name="DK" displayName="DK" ref="A4:S62" headerRowDxfId="921" dataDxfId="919" totalsRowDxfId="917" headerRowBorderDxfId="920" tableBorderDxfId="918">
  <autoFilter ref="A4:S62" xr:uid="{602A033F-2A4F-4B8B-9070-BF1FF15B907A}">
    <filterColumn colId="17">
      <filters>
        <filter val="124,5"/>
        <filter val="130,4"/>
        <filter val="131,0"/>
        <filter val="138,3"/>
        <filter val="138,4"/>
        <filter val="140,1"/>
        <filter val="142,0"/>
        <filter val="144,7"/>
        <filter val="146,8"/>
        <filter val="149,7"/>
        <filter val="151,3"/>
        <filter val="153,7"/>
        <filter val="155,1"/>
        <filter val="160,0"/>
        <filter val="161,2"/>
        <filter val="161,8"/>
        <filter val="162,0"/>
        <filter val="165,4"/>
        <filter val="167,5"/>
        <filter val="169,0"/>
        <filter val="170,5"/>
        <filter val="170,8"/>
        <filter val="170,9"/>
        <filter val="171,1"/>
        <filter val="172,7"/>
        <filter val="173,1"/>
        <filter val="173,3"/>
        <filter val="173,6"/>
        <filter val="174,2"/>
        <filter val="175,5"/>
        <filter val="176,0"/>
        <filter val="177,3"/>
        <filter val="177,6"/>
        <filter val="178,6"/>
        <filter val="179,0"/>
        <filter val="180,0"/>
        <filter val="180,1"/>
        <filter val="182,0"/>
        <filter val="183,3"/>
        <filter val="184,0"/>
        <filter val="184,2"/>
        <filter val="184,4"/>
        <filter val="184,8"/>
        <filter val="185,1"/>
        <filter val="185,3"/>
        <filter val="185,8"/>
        <filter val="186,4"/>
        <filter val="186,7"/>
        <filter val="187,2"/>
        <filter val="189,2"/>
        <filter val="189,9"/>
        <filter val="192,1"/>
        <filter val="195,3"/>
      </filters>
    </filterColumn>
  </autoFilter>
  <sortState xmlns:xlrd2="http://schemas.microsoft.com/office/spreadsheetml/2017/richdata2" ref="A5:S61">
    <sortCondition descending="1" ref="S5:S62"/>
    <sortCondition descending="1" ref="R5:R62"/>
  </sortState>
  <tableColumns count="19">
    <tableColumn id="18" xr3:uid="{7BB820D8-EC33-423A-93D4-6593FBBAD08E}" name="Verein" totalsRowLabel="Ergebnis" dataDxfId="916" totalsRowDxfId="915"/>
    <tableColumn id="2" xr3:uid="{5C96EDB3-42AC-42B3-80EC-B3ED9DE8DBD8}" name="Vorname" dataDxfId="914" totalsRowDxfId="913"/>
    <tableColumn id="3" xr3:uid="{7813C931-C521-4EC1-AC2C-19FB7EC2F181}" name="Name" dataDxfId="912" totalsRowDxfId="911"/>
    <tableColumn id="4" xr3:uid="{EAC24787-CBE9-4A5A-BF18-648697693926}" name="Klasse" dataDxfId="910" totalsRowDxfId="909"/>
    <tableColumn id="1" xr3:uid="{7B820C22-5D1E-4C04-BBE8-10DBF3CE0976}" name="Disziplin" dataDxfId="908" totalsRowDxfId="907"/>
    <tableColumn id="5" xr3:uid="{175B1D85-22B2-4917-9629-E8C628B365E9}" name="1" dataDxfId="906" totalsRowDxfId="905" dataCellStyle="Standard 3">
      <calculatedColumnFormula array="1">_xlfn.IFNA(INDEX(SetupR1Tabelle[Ringe],MATCH($A5&amp;$B5&amp;$C5&amp;$E5,SetupR1Tabelle[Verein]&amp;SetupR1Tabelle[Vorname]&amp;SetupR1Tabelle[Name]&amp;SetupR1Tabelle[Disziplin],0)),"-")</calculatedColumnFormula>
    </tableColumn>
    <tableColumn id="6" xr3:uid="{891E5ED1-0218-4FCB-8380-5B130932672E}" name="2" dataDxfId="904" totalsRowDxfId="903" dataCellStyle="Standard 3">
      <calculatedColumnFormula array="1">_xlfn.IFNA(INDEX(SetupR2Tabelle[Ringe],MATCH($A5&amp;$B5&amp;$C5&amp;$E5,SetupR2Tabelle[Verein]&amp;SetupR2Tabelle[Vorname]&amp;SetupR2Tabelle[Name]&amp;SetupR2Tabelle[Disziplin],0)),"-")</calculatedColumnFormula>
    </tableColumn>
    <tableColumn id="7" xr3:uid="{2B019E83-C899-48AF-9DF8-2303955414C2}" name="3" dataDxfId="902" totalsRowDxfId="901" dataCellStyle="Standard 3">
      <calculatedColumnFormula array="1">_xlfn.IFNA(INDEX(SetupR3Tabelle[Ringe],MATCH($A5&amp;$B5&amp;$C5&amp;$E5,SetupR3Tabelle[Verein]&amp;SetupR3Tabelle[Vorname]&amp;SetupR3Tabelle[Name]&amp;SetupR3Tabelle[Disziplin],0)),"-")</calculatedColumnFormula>
    </tableColumn>
    <tableColumn id="8" xr3:uid="{5F5E0368-573B-4655-8238-4420CDC761EE}" name="4" dataDxfId="900" totalsRowDxfId="899" dataCellStyle="Standard 3">
      <calculatedColumnFormula array="1">_xlfn.IFNA(INDEX(SetupR4Tabelle[Ringe],MATCH($A5&amp;$B5&amp;$C5&amp;$E5,SetupR4Tabelle[Verein]&amp;SetupR4Tabelle[Vorname]&amp;SetupR4Tabelle[Name]&amp;SetupR4Tabelle[Disziplin],0)),"-")</calculatedColumnFormula>
    </tableColumn>
    <tableColumn id="9" xr3:uid="{E4D881F6-188E-4F91-9A13-1F20E2D9E680}" name="5" dataDxfId="898" totalsRowDxfId="897" dataCellStyle="Standard 3">
      <calculatedColumnFormula array="1">_xlfn.IFNA(INDEX(SetupR5Tabelle[Ringe],MATCH($A5&amp;$B5&amp;$C5&amp;$E5,SetupR5Tabelle[Verein]&amp;SetupR5Tabelle[Vorname]&amp;SetupR5Tabelle[Name]&amp;SetupR5Tabelle[Disziplin],0)),"-")</calculatedColumnFormula>
    </tableColumn>
    <tableColumn id="10" xr3:uid="{235A5FCE-E6D5-422D-8353-1361EFE8951C}" name="6" dataDxfId="896" totalsRowDxfId="895" dataCellStyle="Standard 3">
      <calculatedColumnFormula array="1">_xlfn.IFNA(INDEX(SetupR6Tabelle[Ringe],MATCH($A5&amp;$B5&amp;$C5&amp;$E5,SetupR6Tabelle[Verein]&amp;SetupR6Tabelle[Vorname]&amp;SetupR6Tabelle[Name]&amp;SetupR6Tabelle[Disziplin],0)),"-")</calculatedColumnFormula>
    </tableColumn>
    <tableColumn id="11" xr3:uid="{8C8A869B-9003-4623-9755-070743053E66}" name="7" dataDxfId="894" totalsRowDxfId="893" dataCellStyle="Standard 3">
      <calculatedColumnFormula array="1">_xlfn.IFNA(INDEX(SetupR7Tabelle[Ringe],MATCH($A5&amp;$B5&amp;$C5&amp;$E5,SetupR7Tabelle[Verein]&amp;SetupR7Tabelle[Vorname]&amp;SetupR7Tabelle[Name]&amp;SetupR7Tabelle[Disziplin],0)),"-")</calculatedColumnFormula>
    </tableColumn>
    <tableColumn id="12" xr3:uid="{21E201EC-B7A1-4EA0-92D7-9B5A666F0BD1}" name="8" dataDxfId="892" totalsRowDxfId="891" dataCellStyle="Standard 3">
      <calculatedColumnFormula array="1">_xlfn.IFNA(INDEX(SetupR8Tabelle[Ringe],MATCH($A5&amp;$B5&amp;$C5&amp;$E5,SetupR8Tabelle[Verein]&amp;SetupR8Tabelle[Vorname]&amp;SetupR8Tabelle[Name]&amp;SetupR8Tabelle[Disziplin],0)),"-")</calculatedColumnFormula>
    </tableColumn>
    <tableColumn id="13" xr3:uid="{FBD6057F-9530-4A54-AB0B-173EEE54A26D}" name="9" dataDxfId="890" totalsRowDxfId="889" dataCellStyle="Standard 3">
      <calculatedColumnFormula array="1">_xlfn.IFNA(INDEX(SetupR9Tabelle[Ringe],MATCH($A5&amp;$B5&amp;$C5&amp;$E5,SetupR9Tabelle[Verein]&amp;SetupR9Tabelle[Vorname]&amp;SetupR9Tabelle[Name]&amp;SetupR9Tabelle[Disziplin],0)),"-")</calculatedColumnFormula>
    </tableColumn>
    <tableColumn id="14" xr3:uid="{8699BDDD-F4C6-47CC-BAF4-03539E325ED6}" name="10" dataDxfId="888" totalsRowDxfId="887" dataCellStyle="Standard 3">
      <calculatedColumnFormula array="1">_xlfn.IFNA(INDEX(SetupR10Tabelle[Ringe],MATCH($A5&amp;$B5&amp;$C5&amp;$E5,SetupR10Tabelle[Verein]&amp;SetupR10Tabelle[Vorname]&amp;SetupR10Tabelle[Name]&amp;SetupR10Tabelle[Disziplin],0)),"-")</calculatedColumnFormula>
    </tableColumn>
    <tableColumn id="19" xr3:uid="{F46EA06D-68B4-4903-95BB-B0834E40326B}" name="11" dataDxfId="886" totalsRowDxfId="885" dataCellStyle="Standard 3">
      <calculatedColumnFormula array="1">_xlfn.IFNA(INDEX(SetupR11Tabelle[Ringe],MATCH($A5&amp;$B5&amp;$C5&amp;$E5,SetupR11Tabelle[Verein]&amp;SetupR11Tabelle[Vorname]&amp;SetupR11Tabelle[Name]&amp;SetupR11Tabelle[Disziplin],0)),"-")</calculatedColumnFormula>
    </tableColumn>
    <tableColumn id="15" xr3:uid="{D410A5F6-3010-4735-9BA6-5C5C94F7AB89}" name="Summe" dataDxfId="884" totalsRowDxfId="883" dataCellStyle="Standard 3">
      <calculatedColumnFormula>IF(DK[[#This Row],[1]]="","",SUM(DK[[#This Row],[1]:[11]]))</calculatedColumnFormula>
    </tableColumn>
    <tableColumn id="16" xr3:uid="{3CED1AC8-0D73-4AA2-AE0A-CEED63823EAE}" name="Schnitt" dataDxfId="882" totalsRowDxfId="881" dataCellStyle="Standard 3">
      <calculatedColumnFormula>IF(DK[[#This Row],[Summe]]="","",AVERAGE(Q5/S5))</calculatedColumnFormula>
    </tableColumn>
    <tableColumn id="20" xr3:uid="{5A18FE9D-AC81-4344-8757-BFB5E5D39876}" name="Anzahl" dataDxfId="880" totalsRowDxfId="879">
      <calculatedColumnFormula>IF(DK[[#This Row],[1]]="","",COUNT(F5:P5))</calculatedColumnFormula>
    </tableColumn>
  </tableColumns>
  <tableStyleInfo name="TableStyleMedium2" showFirstColumn="0" showLastColumn="0" showRowStripes="1" showColumnStripes="0"/>
</table>
</file>

<file path=xl/tables/table1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4" xr:uid="{7F6EA210-C102-49CB-A6CA-3A3C5ED38A28}" name="AK" displayName="AK" ref="A4:S49" totalsRowShown="0" headerRowDxfId="878" dataDxfId="876" headerRowBorderDxfId="877" tableBorderDxfId="875">
  <autoFilter ref="A4:S49" xr:uid="{7F6EA210-C102-49CB-A6CA-3A3C5ED38A28}">
    <filterColumn colId="17">
      <filters>
        <filter val="107,3"/>
        <filter val="122,5"/>
        <filter val="123,5"/>
        <filter val="124,0"/>
        <filter val="126,0"/>
        <filter val="131,0"/>
        <filter val="137,8"/>
        <filter val="139,6"/>
        <filter val="141,0"/>
        <filter val="141,5"/>
        <filter val="141,6"/>
        <filter val="147,7"/>
        <filter val="150,7"/>
        <filter val="151,8"/>
        <filter val="152,9"/>
        <filter val="153,1"/>
        <filter val="155,0"/>
        <filter val="157,0"/>
        <filter val="157,7"/>
        <filter val="159,5"/>
        <filter val="160,4"/>
        <filter val="162,1"/>
        <filter val="162,6"/>
        <filter val="163,8"/>
        <filter val="164,8"/>
        <filter val="165,3"/>
        <filter val="166,0"/>
        <filter val="168,1"/>
        <filter val="168,7"/>
        <filter val="169,5"/>
        <filter val="170,4"/>
        <filter val="173,1"/>
        <filter val="174,3"/>
        <filter val="176,4"/>
        <filter val="178,7"/>
        <filter val="178,9"/>
        <filter val="179,1"/>
        <filter val="179,3"/>
        <filter val="180,2"/>
        <filter val="181,2"/>
        <filter val="182,0"/>
        <filter val="182,5"/>
        <filter val="188,8"/>
      </filters>
    </filterColumn>
  </autoFilter>
  <sortState xmlns:xlrd2="http://schemas.microsoft.com/office/spreadsheetml/2017/richdata2" ref="A5:S48">
    <sortCondition descending="1" ref="S5:S49"/>
    <sortCondition descending="1" ref="R5:R49"/>
  </sortState>
  <tableColumns count="19">
    <tableColumn id="18" xr3:uid="{149D3FB6-2508-4D2F-9235-4431E293301F}" name="Verein" dataDxfId="874"/>
    <tableColumn id="2" xr3:uid="{A878389D-7DB3-4B95-9763-DBD07B44332B}" name="Vorname" dataDxfId="873"/>
    <tableColumn id="3" xr3:uid="{AFD0439E-22DC-498E-85A4-3684B468D83F}" name="Name" dataDxfId="872"/>
    <tableColumn id="4" xr3:uid="{B4E25BC8-0626-4F51-B755-698F68B4C833}" name="Klasse" dataDxfId="871"/>
    <tableColumn id="1" xr3:uid="{2481D541-7CFB-4860-AC29-268795EC4597}" name="Disziplin" dataDxfId="870"/>
    <tableColumn id="5" xr3:uid="{18D225CE-0DC5-45BF-845B-EAA9D9CBC1C6}" name="1" dataDxfId="869">
      <calculatedColumnFormula array="1">_xlfn.IFNA(INDEX(SetupR1Tabelle[Ringe],MATCH($A5&amp;$B5&amp;$C5&amp;$E5,SetupR1Tabelle[Verein]&amp;SetupR1Tabelle[Vorname]&amp;SetupR1Tabelle[Name]&amp;SetupR1Tabelle[Disziplin],0)),"-")</calculatedColumnFormula>
    </tableColumn>
    <tableColumn id="6" xr3:uid="{BC117DE3-8FAF-4A82-804A-7BA4FB47E3A7}" name="2" dataDxfId="868">
      <calculatedColumnFormula array="1">_xlfn.IFNA(INDEX(SetupR2Tabelle[Ringe],MATCH($A5&amp;$B5&amp;$C5&amp;$E5,SetupR2Tabelle[Verein]&amp;SetupR2Tabelle[Vorname]&amp;SetupR2Tabelle[Name]&amp;SetupR2Tabelle[Disziplin],0)),"-")</calculatedColumnFormula>
    </tableColumn>
    <tableColumn id="7" xr3:uid="{F05B7BB4-0D08-4D1C-A513-447F33059261}" name="3" dataDxfId="867">
      <calculatedColumnFormula array="1">_xlfn.IFNA(INDEX(SetupR3Tabelle[Ringe],MATCH($A5&amp;$B5&amp;$C5&amp;$E5,SetupR3Tabelle[Verein]&amp;SetupR3Tabelle[Vorname]&amp;SetupR3Tabelle[Name]&amp;SetupR3Tabelle[Disziplin],0)),"-")</calculatedColumnFormula>
    </tableColumn>
    <tableColumn id="8" xr3:uid="{6D6DAF21-8967-4C63-ACF1-87503F2C2B8A}" name="4" dataDxfId="866">
      <calculatedColumnFormula array="1">_xlfn.IFNA(INDEX(SetupR4Tabelle[Ringe],MATCH($A5&amp;$B5&amp;$C5&amp;$E5,SetupR4Tabelle[Verein]&amp;SetupR4Tabelle[Vorname]&amp;SetupR4Tabelle[Name]&amp;SetupR4Tabelle[Disziplin],0)),"-")</calculatedColumnFormula>
    </tableColumn>
    <tableColumn id="9" xr3:uid="{6FCD698F-79B8-4398-BAE1-070C069F8D80}" name="5" dataDxfId="865">
      <calculatedColumnFormula array="1">_xlfn.IFNA(INDEX(SetupR5Tabelle[Ringe],MATCH($A5&amp;$B5&amp;$C5&amp;$E5,SetupR5Tabelle[Verein]&amp;SetupR5Tabelle[Vorname]&amp;SetupR5Tabelle[Name]&amp;SetupR5Tabelle[Disziplin],0)),"-")</calculatedColumnFormula>
    </tableColumn>
    <tableColumn id="10" xr3:uid="{2971BD6C-3721-4B53-A419-7349BFC4DD94}" name="6" dataDxfId="864">
      <calculatedColumnFormula array="1">_xlfn.IFNA(INDEX(SetupR6Tabelle[Ringe],MATCH($A5&amp;$B5&amp;$C5&amp;$E5,SetupR6Tabelle[Verein]&amp;SetupR6Tabelle[Vorname]&amp;SetupR6Tabelle[Name]&amp;SetupR6Tabelle[Disziplin],0)),"-")</calculatedColumnFormula>
    </tableColumn>
    <tableColumn id="11" xr3:uid="{07C3B9BB-34D2-4521-A942-43AE783ABDBA}" name="7" dataDxfId="863">
      <calculatedColumnFormula array="1">_xlfn.IFNA(INDEX(SetupR7Tabelle[Ringe],MATCH($A5&amp;$B5&amp;$C5&amp;$E5,SetupR7Tabelle[Verein]&amp;SetupR7Tabelle[Vorname]&amp;SetupR7Tabelle[Name]&amp;SetupR7Tabelle[Disziplin],0)),"-")</calculatedColumnFormula>
    </tableColumn>
    <tableColumn id="12" xr3:uid="{931F66B8-39E4-482C-86A1-FE6A8819AA02}" name="8" dataDxfId="862">
      <calculatedColumnFormula array="1">_xlfn.IFNA(INDEX(SetupR8Tabelle[Ringe],MATCH($A5&amp;$B5&amp;$C5&amp;$E5,SetupR8Tabelle[Verein]&amp;SetupR8Tabelle[Vorname]&amp;SetupR8Tabelle[Name]&amp;SetupR8Tabelle[Disziplin],0)),"-")</calculatedColumnFormula>
    </tableColumn>
    <tableColumn id="13" xr3:uid="{45772712-EAEB-4B27-8B4E-F6C33BB24B37}" name="9" dataDxfId="861">
      <calculatedColumnFormula array="1">_xlfn.IFNA(INDEX(SetupR9Tabelle[Ringe],MATCH($A5&amp;$B5&amp;$C5&amp;$E5,SetupR9Tabelle[Verein]&amp;SetupR9Tabelle[Vorname]&amp;SetupR9Tabelle[Name]&amp;SetupR9Tabelle[Disziplin],0)),"-")</calculatedColumnFormula>
    </tableColumn>
    <tableColumn id="14" xr3:uid="{88A08B2B-97F6-438C-84AA-D9207170FA87}" name="10" dataDxfId="860">
      <calculatedColumnFormula array="1">_xlfn.IFNA(INDEX(SetupR10Tabelle[Ringe],MATCH($A5&amp;$B5&amp;$C5&amp;$E5,SetupR10Tabelle[Verein]&amp;SetupR10Tabelle[Vorname]&amp;SetupR10Tabelle[Name]&amp;SetupR10Tabelle[Disziplin],0)),"-")</calculatedColumnFormula>
    </tableColumn>
    <tableColumn id="19" xr3:uid="{9CE39BC7-A496-48FE-A56E-679F9E4481EB}" name="11" dataDxfId="859" dataCellStyle="Standard 3">
      <calculatedColumnFormula array="1">_xlfn.IFNA(INDEX(SetupR11Tabelle[Ringe],MATCH($A5&amp;$B5&amp;$C5&amp;$E5,SetupR11Tabelle[Verein]&amp;SetupR11Tabelle[Vorname]&amp;SetupR11Tabelle[Name]&amp;SetupR11Tabelle[Disziplin],0)),"-")</calculatedColumnFormula>
    </tableColumn>
    <tableColumn id="15" xr3:uid="{8A5AE097-BC1D-414B-B872-030EE728C574}" name="Summe" dataDxfId="858">
      <calculatedColumnFormula>IF(AK[[#This Row],[1]]="","",SUM(AK[[#This Row],[1]:[11]]))</calculatedColumnFormula>
    </tableColumn>
    <tableColumn id="16" xr3:uid="{E2BCF468-231F-443D-8DD7-70F652F6B02E}" name="Schnitt" dataDxfId="857">
      <calculatedColumnFormula>IF(AK[[#This Row],[Summe]]="","",AVERAGE(Q5/S5))</calculatedColumnFormula>
    </tableColumn>
    <tableColumn id="20" xr3:uid="{1E23344C-1ABB-44BA-B056-BB702391049F}" name="Anzahl" dataDxfId="856">
      <calculatedColumnFormula>IF(AK[[#This Row],[1]]="","",COUNT(F5:P5))</calculatedColumnFormula>
    </tableColumn>
  </tableColumns>
  <tableStyleInfo name="TableStyleMedium2" showFirstColumn="0" showLastColumn="0" showRowStripes="1" showColumnStripes="0"/>
</table>
</file>

<file path=xl/tables/table1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3" xr:uid="{1574C7B5-0B14-4B1E-A6E0-1519AA8BDC85}" name="SCH" displayName="SCH" ref="A4:S54" totalsRowShown="0" headerRowDxfId="855" dataDxfId="853" headerRowBorderDxfId="854" tableBorderDxfId="852">
  <autoFilter ref="A4:S54" xr:uid="{1574C7B5-0B14-4B1E-A6E0-1519AA8BDC85}">
    <filterColumn colId="17">
      <filters>
        <filter val="100,3"/>
        <filter val="108,4"/>
        <filter val="108,5"/>
        <filter val="108,6"/>
        <filter val="108,8"/>
        <filter val="114,0"/>
        <filter val="119,7"/>
        <filter val="122,0"/>
        <filter val="126,7"/>
        <filter val="128,3"/>
        <filter val="128,9"/>
        <filter val="129,9"/>
        <filter val="131,1"/>
        <filter val="132,0"/>
        <filter val="141,0"/>
        <filter val="141,6"/>
        <filter val="142,3"/>
        <filter val="142,7"/>
        <filter val="144,3"/>
        <filter val="146,2"/>
        <filter val="149,7"/>
        <filter val="150,8"/>
        <filter val="153,3"/>
        <filter val="153,9"/>
        <filter val="156,0"/>
        <filter val="157,8"/>
        <filter val="158,3"/>
        <filter val="161,9"/>
        <filter val="163,0"/>
        <filter val="167,0"/>
        <filter val="167,5"/>
        <filter val="167,6"/>
        <filter val="168,2"/>
        <filter val="168,4"/>
        <filter val="170,0"/>
        <filter val="171,7"/>
        <filter val="174,0"/>
        <filter val="177,2"/>
        <filter val="181,0"/>
        <filter val="54,3"/>
        <filter val="59,7"/>
        <filter val="65,0"/>
        <filter val="79,3"/>
        <filter val="89,6"/>
        <filter val="90,0"/>
        <filter val="92,3"/>
        <filter val="95,7"/>
        <filter val="98,6"/>
      </filters>
    </filterColumn>
  </autoFilter>
  <sortState xmlns:xlrd2="http://schemas.microsoft.com/office/spreadsheetml/2017/richdata2" ref="A5:S53">
    <sortCondition descending="1" ref="S5:S54"/>
    <sortCondition descending="1" ref="R5:R54"/>
  </sortState>
  <tableColumns count="19">
    <tableColumn id="18" xr3:uid="{9932E278-D07E-479F-A8F6-5FCEFB208C0A}" name="Verein" dataDxfId="851"/>
    <tableColumn id="2" xr3:uid="{B141BF65-E785-4834-8C55-2011F8238B3C}" name="Vorname" dataDxfId="850"/>
    <tableColumn id="3" xr3:uid="{C64817A0-97A0-460D-9B88-B11F4CDCDA59}" name="Name" dataDxfId="849"/>
    <tableColumn id="4" xr3:uid="{E65469BF-2115-43D8-A84E-48EB7B3CC7A6}" name="Klasse" dataDxfId="848"/>
    <tableColumn id="1" xr3:uid="{9ADC14FC-A6CB-4D7E-A1A5-A857B73F5CE9}" name="Disziplin" dataDxfId="847"/>
    <tableColumn id="5" xr3:uid="{24DD4DF2-5752-49C5-97A0-B759A3C1CDB7}" name="1" dataDxfId="846" dataCellStyle="Standard 3">
      <calculatedColumnFormula array="1">_xlfn.IFNA(INDEX(SetupR1Tabelle[Ringe],MATCH($A5&amp;$B5&amp;$C5&amp;$E5,SetupR1Tabelle[Verein]&amp;SetupR1Tabelle[Vorname]&amp;SetupR1Tabelle[Name]&amp;SetupR1Tabelle[Disziplin],0)),"-")</calculatedColumnFormula>
    </tableColumn>
    <tableColumn id="6" xr3:uid="{1639286B-D1A9-4397-AF9A-81602905CC07}" name="2" dataDxfId="845" dataCellStyle="Standard 3">
      <calculatedColumnFormula array="1">_xlfn.IFNA(INDEX(SetupR2Tabelle[Ringe],MATCH($A5&amp;$B5&amp;$C5&amp;$E5,SetupR2Tabelle[Verein]&amp;SetupR2Tabelle[Vorname]&amp;SetupR2Tabelle[Name]&amp;SetupR2Tabelle[Disziplin],0)),"-")</calculatedColumnFormula>
    </tableColumn>
    <tableColumn id="7" xr3:uid="{C41E94F9-DD52-4FE9-BE76-0F8548BE3E28}" name="3" dataDxfId="844" dataCellStyle="Standard 3">
      <calculatedColumnFormula array="1">_xlfn.IFNA(INDEX(SetupR3Tabelle[Ringe],MATCH($A5&amp;$B5&amp;$C5&amp;$E5,SetupR3Tabelle[Verein]&amp;SetupR3Tabelle[Vorname]&amp;SetupR3Tabelle[Name]&amp;SetupR3Tabelle[Disziplin],0)),"-")</calculatedColumnFormula>
    </tableColumn>
    <tableColumn id="8" xr3:uid="{55541C56-1FF5-4141-BCCA-28B741C37B59}" name="4" dataDxfId="843" dataCellStyle="Standard 3">
      <calculatedColumnFormula array="1">_xlfn.IFNA(INDEX(SetupR4Tabelle[Ringe],MATCH($A5&amp;$B5&amp;$C5&amp;$E5,SetupR4Tabelle[Verein]&amp;SetupR4Tabelle[Vorname]&amp;SetupR4Tabelle[Name]&amp;SetupR4Tabelle[Disziplin],0)),"-")</calculatedColumnFormula>
    </tableColumn>
    <tableColumn id="9" xr3:uid="{422200F1-02A2-4B44-9DC2-D4AD1B5F03C6}" name="5" dataDxfId="842" dataCellStyle="Standard 3">
      <calculatedColumnFormula array="1">_xlfn.IFNA(INDEX(SetupR5Tabelle[Ringe],MATCH($A5&amp;$B5&amp;$C5&amp;$E5,SetupR5Tabelle[Verein]&amp;SetupR5Tabelle[Vorname]&amp;SetupR5Tabelle[Name]&amp;SetupR5Tabelle[Disziplin],0)),"-")</calculatedColumnFormula>
    </tableColumn>
    <tableColumn id="10" xr3:uid="{AFECDEBA-2D7E-42DA-A788-680FAF21ED3B}" name="6" dataDxfId="841" dataCellStyle="Standard 3">
      <calculatedColumnFormula array="1">_xlfn.IFNA(INDEX(SetupR6Tabelle[Ringe],MATCH($A5&amp;$B5&amp;$C5&amp;$E5,SetupR6Tabelle[Verein]&amp;SetupR6Tabelle[Vorname]&amp;SetupR6Tabelle[Name]&amp;SetupR6Tabelle[Disziplin],0)),"-")</calculatedColumnFormula>
    </tableColumn>
    <tableColumn id="11" xr3:uid="{C5A4EE4A-4D1F-4E01-9654-7602CAA32A80}" name="7" dataDxfId="840" dataCellStyle="Standard 3">
      <calculatedColumnFormula array="1">_xlfn.IFNA(INDEX(SetupR7Tabelle[Ringe],MATCH($A5&amp;$B5&amp;$C5&amp;$E5,SetupR7Tabelle[Verein]&amp;SetupR7Tabelle[Vorname]&amp;SetupR7Tabelle[Name]&amp;SetupR7Tabelle[Disziplin],0)),"-")</calculatedColumnFormula>
    </tableColumn>
    <tableColumn id="12" xr3:uid="{E1226ADC-978B-4DC7-815E-24C18B5AB7DB}" name="8" dataDxfId="839" dataCellStyle="Standard 3">
      <calculatedColumnFormula array="1">_xlfn.IFNA(INDEX(SetupR8Tabelle[Ringe],MATCH($A5&amp;$B5&amp;$C5&amp;$E5,SetupR8Tabelle[Verein]&amp;SetupR8Tabelle[Vorname]&amp;SetupR8Tabelle[Name]&amp;SetupR8Tabelle[Disziplin],0)),"-")</calculatedColumnFormula>
    </tableColumn>
    <tableColumn id="13" xr3:uid="{41A6A586-5FB5-438A-9962-54C2A56F8425}" name="9" dataDxfId="838" dataCellStyle="Standard 3">
      <calculatedColumnFormula array="1">_xlfn.IFNA(INDEX(SetupR9Tabelle[Ringe],MATCH($A5&amp;$B5&amp;$C5&amp;$E5,SetupR9Tabelle[Verein]&amp;SetupR9Tabelle[Vorname]&amp;SetupR9Tabelle[Name]&amp;SetupR9Tabelle[Disziplin],0)),"-")</calculatedColumnFormula>
    </tableColumn>
    <tableColumn id="14" xr3:uid="{FDF2835B-A181-4F3C-A97B-ABE23137C804}" name="10" dataDxfId="837" dataCellStyle="Standard 3">
      <calculatedColumnFormula array="1">_xlfn.IFNA(INDEX(SetupR10Tabelle[Ringe],MATCH($A5&amp;$B5&amp;$C5&amp;$E5,SetupR10Tabelle[Verein]&amp;SetupR10Tabelle[Vorname]&amp;SetupR10Tabelle[Name]&amp;SetupR10Tabelle[Disziplin],0)),"-")</calculatedColumnFormula>
    </tableColumn>
    <tableColumn id="19" xr3:uid="{86AA8858-6711-47BE-9921-1661B62CA46E}" name="11" dataDxfId="836" dataCellStyle="Standard 3">
      <calculatedColumnFormula array="1">_xlfn.IFNA(INDEX(SetupR11Tabelle[Ringe],MATCH($A5&amp;$B5&amp;$C5&amp;$E5,SetupR11Tabelle[Verein]&amp;SetupR11Tabelle[Vorname]&amp;SetupR11Tabelle[Name]&amp;SetupR11Tabelle[Disziplin],0)),"-")</calculatedColumnFormula>
    </tableColumn>
    <tableColumn id="15" xr3:uid="{AE6C3951-DC94-4A31-9FB6-36A421260CD3}" name="Summe" dataDxfId="835" dataCellStyle="Standard 3">
      <calculatedColumnFormula>IF(SCH[[#This Row],[1]]="","",SUM(SCH[[#This Row],[1]:[11]]))</calculatedColumnFormula>
    </tableColumn>
    <tableColumn id="16" xr3:uid="{AE9535FF-B4E4-4020-85CC-83AAD7A77219}" name="Schnitt" dataDxfId="834" dataCellStyle="Standard 3">
      <calculatedColumnFormula>IF(SCH[[#This Row],[Summe]]="","",AVERAGE(Q5/S5))</calculatedColumnFormula>
    </tableColumn>
    <tableColumn id="20" xr3:uid="{6F4F58CD-697E-48D4-A37A-41BFC5A59A46}" name="Anzahl" dataDxfId="833">
      <calculatedColumnFormula>IF(SCH[[#This Row],[1]]="","",COUNT(F5:P5))</calculatedColumnFormula>
    </tableColumn>
  </tableColumns>
  <tableStyleInfo name="TableStyleMedium2" showFirstColumn="0" showLastColumn="0" showRowStripes="1" showColumnStripes="0"/>
</table>
</file>

<file path=xl/tables/table1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2" xr:uid="{6BC88756-56C7-4C63-9F7A-73A7FCE74E9E}" name="JUG" displayName="JUG" ref="A4:S27" totalsRowShown="0" headerRowDxfId="832" dataDxfId="830" headerRowBorderDxfId="831" tableBorderDxfId="829" totalsRowBorderDxfId="828" dataCellStyle="Standard 3">
  <autoFilter ref="A4:S27" xr:uid="{6BC88756-56C7-4C63-9F7A-73A7FCE74E9E}">
    <filterColumn colId="17">
      <filters>
        <filter val="111,0"/>
        <filter val="126,3"/>
        <filter val="133,9"/>
        <filter val="153,0"/>
        <filter val="154,3"/>
        <filter val="157,1"/>
        <filter val="162,9"/>
        <filter val="164,6"/>
        <filter val="167,1"/>
        <filter val="168,0"/>
        <filter val="169,0"/>
        <filter val="171,2"/>
        <filter val="173,3"/>
        <filter val="174,4"/>
        <filter val="176,1"/>
        <filter val="179,6"/>
        <filter val="182,3"/>
        <filter val="182,6"/>
        <filter val="186,0"/>
        <filter val="187,0"/>
        <filter val="190,0"/>
        <filter val="95,7"/>
      </filters>
    </filterColumn>
  </autoFilter>
  <sortState xmlns:xlrd2="http://schemas.microsoft.com/office/spreadsheetml/2017/richdata2" ref="A5:S26">
    <sortCondition descending="1" ref="S5:S27"/>
    <sortCondition descending="1" ref="R5:R27"/>
  </sortState>
  <tableColumns count="19">
    <tableColumn id="18" xr3:uid="{E9AC5030-32B1-4EE8-B48A-1604E7DBE4BD}" name="Verein" dataDxfId="827"/>
    <tableColumn id="2" xr3:uid="{5719A4F5-4ED3-43A2-8D77-4877BDCD2B0D}" name="Vorname" dataDxfId="826"/>
    <tableColumn id="3" xr3:uid="{ABCA0C43-ABB0-42C3-AC42-75C1821C7511}" name="Name" dataDxfId="825"/>
    <tableColumn id="4" xr3:uid="{262A1723-067B-4CC9-9A4F-9124992F51BB}" name="Klasse" dataDxfId="824"/>
    <tableColumn id="1" xr3:uid="{0FDEA62F-BC2A-4524-9165-E22E85D061A0}" name="Disziplin" dataDxfId="823"/>
    <tableColumn id="5" xr3:uid="{60640D6C-5C05-4CEA-8FA4-A16EDAB9D655}" name="1" dataDxfId="822" dataCellStyle="Standard 3">
      <calculatedColumnFormula array="1">_xlfn.IFNA(INDEX(SetupR1Tabelle[Ringe],MATCH($A5&amp;$B5&amp;$C5&amp;$E5,SetupR1Tabelle[Verein]&amp;SetupR1Tabelle[Vorname]&amp;SetupR1Tabelle[Name]&amp;SetupR1Tabelle[Disziplin],0)),"-")</calculatedColumnFormula>
    </tableColumn>
    <tableColumn id="6" xr3:uid="{72279A34-B4EC-48F4-9212-981B7A15788A}" name="2" dataDxfId="821" dataCellStyle="Standard 3">
      <calculatedColumnFormula array="1">_xlfn.IFNA(INDEX(SetupR2Tabelle[Ringe],MATCH($A5&amp;$B5&amp;$C5&amp;$E5,SetupR2Tabelle[Verein]&amp;SetupR2Tabelle[Vorname]&amp;SetupR2Tabelle[Name]&amp;SetupR2Tabelle[Disziplin],0)),"-")</calculatedColumnFormula>
    </tableColumn>
    <tableColumn id="7" xr3:uid="{7C431EDE-30F3-4BFD-A75A-873FB3EFD9E8}" name="3" dataDxfId="820" dataCellStyle="Standard 3">
      <calculatedColumnFormula array="1">_xlfn.IFNA(INDEX(SetupR3Tabelle[Ringe],MATCH($A5&amp;$B5&amp;$C5&amp;$E5,SetupR3Tabelle[Verein]&amp;SetupR3Tabelle[Vorname]&amp;SetupR3Tabelle[Name]&amp;SetupR3Tabelle[Disziplin],0)),"-")</calculatedColumnFormula>
    </tableColumn>
    <tableColumn id="8" xr3:uid="{099C9946-25EF-4836-AA48-EF8585286D8A}" name="4" dataDxfId="819" dataCellStyle="Standard 3">
      <calculatedColumnFormula array="1">_xlfn.IFNA(INDEX(SetupR4Tabelle[Ringe],MATCH($A5&amp;$B5&amp;$C5&amp;$E5,SetupR4Tabelle[Verein]&amp;SetupR4Tabelle[Vorname]&amp;SetupR4Tabelle[Name]&amp;SetupR4Tabelle[Disziplin],0)),"-")</calculatedColumnFormula>
    </tableColumn>
    <tableColumn id="9" xr3:uid="{8AF9B3B3-8507-4410-9AB0-76794475F389}" name="5" dataDxfId="818">
      <calculatedColumnFormula array="1">_xlfn.IFNA(INDEX(SetupR5Tabelle[Ringe],MATCH($A5&amp;$B5&amp;$C5&amp;$E5,SetupR5Tabelle[Verein]&amp;SetupR5Tabelle[Vorname]&amp;SetupR5Tabelle[Name]&amp;SetupR5Tabelle[Disziplin],0)),"-")</calculatedColumnFormula>
    </tableColumn>
    <tableColumn id="10" xr3:uid="{A944D0A6-56D0-41E2-8C17-6731525A9C41}" name="6" dataDxfId="817" dataCellStyle="Standard 3">
      <calculatedColumnFormula array="1">_xlfn.IFNA(INDEX(SetupR6Tabelle[Ringe],MATCH($A5&amp;$B5&amp;$C5&amp;$E5,SetupR6Tabelle[Verein]&amp;SetupR6Tabelle[Vorname]&amp;SetupR6Tabelle[Name]&amp;SetupR6Tabelle[Disziplin],0)),"-")</calculatedColumnFormula>
    </tableColumn>
    <tableColumn id="11" xr3:uid="{9CD55CC0-23F2-4584-87E8-1E4A239E016E}" name="7" dataDxfId="816" dataCellStyle="Standard 3">
      <calculatedColumnFormula array="1">_xlfn.IFNA(INDEX(SetupR7Tabelle[Ringe],MATCH($A5&amp;$B5&amp;$C5&amp;$E5,SetupR7Tabelle[Verein]&amp;SetupR7Tabelle[Vorname]&amp;SetupR7Tabelle[Name]&amp;SetupR7Tabelle[Disziplin],0)),"-")</calculatedColumnFormula>
    </tableColumn>
    <tableColumn id="12" xr3:uid="{32B58D01-5D90-4E3B-A3B6-E7A48592F29E}" name="8" dataDxfId="815" dataCellStyle="Standard 3">
      <calculatedColumnFormula array="1">_xlfn.IFNA(INDEX(SetupR8Tabelle[Ringe],MATCH($A5&amp;$B5&amp;$C5&amp;$E5,SetupR8Tabelle[Verein]&amp;SetupR8Tabelle[Vorname]&amp;SetupR8Tabelle[Name]&amp;SetupR8Tabelle[Disziplin],0)),"-")</calculatedColumnFormula>
    </tableColumn>
    <tableColumn id="13" xr3:uid="{663E8061-E870-4334-82BB-F2B2FBFF682F}" name="9" dataDxfId="814" dataCellStyle="Standard 3">
      <calculatedColumnFormula array="1">_xlfn.IFNA(INDEX(SetupR9Tabelle[Ringe],MATCH($A5&amp;$B5&amp;$C5&amp;$E5,SetupR9Tabelle[Verein]&amp;SetupR9Tabelle[Vorname]&amp;SetupR9Tabelle[Name]&amp;SetupR9Tabelle[Disziplin],0)),"-")</calculatedColumnFormula>
    </tableColumn>
    <tableColumn id="14" xr3:uid="{4B0F7BD3-ABD4-449B-A513-516BDA6CFF14}" name="10" dataDxfId="813" dataCellStyle="Standard 3">
      <calculatedColumnFormula array="1">_xlfn.IFNA(INDEX(SetupR10Tabelle[Ringe],MATCH($A5&amp;$B5&amp;$C5&amp;$E5,SetupR10Tabelle[Verein]&amp;SetupR10Tabelle[Vorname]&amp;SetupR10Tabelle[Name]&amp;SetupR10Tabelle[Disziplin],0)),"-")</calculatedColumnFormula>
    </tableColumn>
    <tableColumn id="20" xr3:uid="{93E48EE1-8AE0-43D8-AC34-792083EE16A8}" name="11" dataDxfId="812" dataCellStyle="Standard 3">
      <calculatedColumnFormula array="1">_xlfn.IFNA(INDEX(SetupR11Tabelle[Ringe],MATCH($A5&amp;$B5&amp;$C5&amp;$E5,SetupR11Tabelle[Verein]&amp;SetupR11Tabelle[Vorname]&amp;SetupR11Tabelle[Name]&amp;SetupR11Tabelle[Disziplin],0)),"-")</calculatedColumnFormula>
    </tableColumn>
    <tableColumn id="15" xr3:uid="{1DD7DFB1-D5B3-4B8A-8FCB-DFFF69D3AF91}" name="Summe" dataDxfId="811" dataCellStyle="Standard 3">
      <calculatedColumnFormula>IF(JUG[[#This Row],[1]]="","",SUM(JUG[[#This Row],[1]:[11]]))</calculatedColumnFormula>
    </tableColumn>
    <tableColumn id="16" xr3:uid="{4FF7039B-B351-4745-B501-5B0A0F4C9684}" name="Schnitt" dataDxfId="810" dataCellStyle="Standard 3">
      <calculatedColumnFormula>IF(JUG[[#This Row],[Summe]]="","",AVERAGE(Q5/S5))</calculatedColumnFormula>
    </tableColumn>
    <tableColumn id="21" xr3:uid="{61975771-D0A1-4A37-A21C-6DFE682D6FA8}" name="Anzahl" dataDxfId="809">
      <calculatedColumnFormula>IF(JUG[[#This Row],[1]]="","",COUNT(F5:P5))</calculatedColumnFormula>
    </tableColumn>
  </tableColumns>
  <tableStyleInfo name="TableStyleMedium2" showFirstColumn="0" showLastColumn="0" showRowStripes="1" showColumnStripes="0"/>
</table>
</file>

<file path=xl/tables/table1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1" xr:uid="{48F15D3A-864B-46CE-9495-7993ED92DA13}" name="JUN" displayName="JUN" ref="A4:S29" totalsRowShown="0" headerRowDxfId="808" dataDxfId="806" headerRowBorderDxfId="807" tableBorderDxfId="805" dataCellStyle="Standard 3">
  <autoFilter ref="A4:S29" xr:uid="{48F15D3A-864B-46CE-9495-7993ED92DA13}">
    <filterColumn colId="17">
      <filters>
        <filter val="118,2"/>
        <filter val="127,0"/>
        <filter val="129,5"/>
        <filter val="131,8"/>
        <filter val="134,2"/>
        <filter val="140,0"/>
        <filter val="144,3"/>
        <filter val="147,0"/>
        <filter val="157,0"/>
        <filter val="158,0"/>
        <filter val="169,2"/>
        <filter val="171,5"/>
        <filter val="176,1"/>
        <filter val="176,4"/>
        <filter val="177,0"/>
        <filter val="179,1"/>
        <filter val="180,8"/>
        <filter val="180,9"/>
        <filter val="182,2"/>
        <filter val="187,0"/>
        <filter val="187,2"/>
        <filter val="192,7"/>
        <filter val="88,0"/>
      </filters>
    </filterColumn>
  </autoFilter>
  <sortState xmlns:xlrd2="http://schemas.microsoft.com/office/spreadsheetml/2017/richdata2" ref="A5:S28">
    <sortCondition descending="1" ref="S5:S29"/>
    <sortCondition descending="1" ref="R5:R29"/>
  </sortState>
  <tableColumns count="19">
    <tableColumn id="18" xr3:uid="{2AECF950-5DDF-4B53-B7BA-161C03B52432}" name="Verein" dataDxfId="804"/>
    <tableColumn id="2" xr3:uid="{37682E4A-2544-43CD-B782-3A8B0481027A}" name="Vorname" dataDxfId="803"/>
    <tableColumn id="3" xr3:uid="{3D514BBE-F7C8-4D90-AB8B-C2ED9A94CE68}" name="Name" dataDxfId="802"/>
    <tableColumn id="4" xr3:uid="{0E622950-2A20-4110-B624-184CBCC45458}" name="Klasse" dataDxfId="801"/>
    <tableColumn id="1" xr3:uid="{138151B2-188E-4675-B560-F3720EB6C344}" name="Disziplin" dataDxfId="800"/>
    <tableColumn id="5" xr3:uid="{1432F499-9A3E-401E-A2C3-E00EF0217320}" name="1" dataDxfId="799" dataCellStyle="Standard 3">
      <calculatedColumnFormula array="1">_xlfn.IFNA(INDEX(SetupR1Tabelle[Ringe],MATCH($A5&amp;$B5&amp;$C5&amp;$E5,SetupR1Tabelle[Verein]&amp;SetupR1Tabelle[Vorname]&amp;SetupR1Tabelle[Name]&amp;SetupR1Tabelle[Disziplin],0)),"-")</calculatedColumnFormula>
    </tableColumn>
    <tableColumn id="6" xr3:uid="{5C47062D-BF19-4956-9C34-C5324C90188E}" name="2" dataDxfId="798" dataCellStyle="Standard 3">
      <calculatedColumnFormula array="1">_xlfn.IFNA(INDEX(SetupR2Tabelle[Ringe],MATCH($A5&amp;$B5&amp;$C5&amp;$E5,SetupR2Tabelle[Verein]&amp;SetupR2Tabelle[Vorname]&amp;SetupR2Tabelle[Name]&amp;SetupR2Tabelle[Disziplin],0)),"-")</calculatedColumnFormula>
    </tableColumn>
    <tableColumn id="7" xr3:uid="{3BD9DC0C-12D5-413B-92B9-BAC62F9619E3}" name="3" dataDxfId="797" dataCellStyle="Standard 3">
      <calculatedColumnFormula array="1">_xlfn.IFNA(INDEX(SetupR3Tabelle[Ringe],MATCH($A5&amp;$B5&amp;$C5&amp;$E5,SetupR3Tabelle[Verein]&amp;SetupR3Tabelle[Vorname]&amp;SetupR3Tabelle[Name]&amp;SetupR3Tabelle[Disziplin],0)),"-")</calculatedColumnFormula>
    </tableColumn>
    <tableColumn id="8" xr3:uid="{35E01FDD-52EC-47AD-AB96-D2407CAC1056}" name="4" dataDxfId="796" dataCellStyle="Standard 3">
      <calculatedColumnFormula array="1">_xlfn.IFNA(INDEX(SetupR4Tabelle[Ringe],MATCH($A5&amp;$B5&amp;$C5&amp;$E5,SetupR4Tabelle[Verein]&amp;SetupR4Tabelle[Vorname]&amp;SetupR4Tabelle[Name]&amp;SetupR4Tabelle[Disziplin],0)),"-")</calculatedColumnFormula>
    </tableColumn>
    <tableColumn id="9" xr3:uid="{46415844-4B47-4658-B8F7-444B56C300A2}" name="5" dataDxfId="795" dataCellStyle="Standard 3">
      <calculatedColumnFormula array="1">_xlfn.IFNA(INDEX(SetupR5Tabelle[Ringe],MATCH($A5&amp;$B5&amp;$C5&amp;$E5,SetupR5Tabelle[Verein]&amp;SetupR5Tabelle[Vorname]&amp;SetupR5Tabelle[Name]&amp;SetupR5Tabelle[Disziplin],0)),"-")</calculatedColumnFormula>
    </tableColumn>
    <tableColumn id="10" xr3:uid="{056BA61B-50B0-4440-B9F2-2CB4B03C1440}" name="6" dataDxfId="794" dataCellStyle="Standard 3">
      <calculatedColumnFormula array="1">_xlfn.IFNA(INDEX(SetupR6Tabelle[Ringe],MATCH($A5&amp;$B5&amp;$C5&amp;$E5,SetupR6Tabelle[Verein]&amp;SetupR6Tabelle[Vorname]&amp;SetupR6Tabelle[Name]&amp;SetupR6Tabelle[Disziplin],0)),"-")</calculatedColumnFormula>
    </tableColumn>
    <tableColumn id="11" xr3:uid="{34F830EA-372F-4B0D-B646-EC088E696C1C}" name="7" dataDxfId="793" dataCellStyle="Standard 3">
      <calculatedColumnFormula array="1">_xlfn.IFNA(INDEX(SetupR7Tabelle[Ringe],MATCH($A5&amp;$B5&amp;$C5&amp;$E5,SetupR7Tabelle[Verein]&amp;SetupR7Tabelle[Vorname]&amp;SetupR7Tabelle[Name]&amp;SetupR7Tabelle[Disziplin],0)),"-")</calculatedColumnFormula>
    </tableColumn>
    <tableColumn id="12" xr3:uid="{DEAF46A4-E79B-4A22-BC6A-D0A133DDD2E0}" name="8" dataDxfId="792" dataCellStyle="Standard 3">
      <calculatedColumnFormula array="1">_xlfn.IFNA(INDEX(SetupR8Tabelle[Ringe],MATCH($A5&amp;$B5&amp;$C5&amp;$E5,SetupR8Tabelle[Verein]&amp;SetupR8Tabelle[Vorname]&amp;SetupR8Tabelle[Name]&amp;SetupR8Tabelle[Disziplin],0)),"-")</calculatedColumnFormula>
    </tableColumn>
    <tableColumn id="13" xr3:uid="{7322AEC4-518C-436F-B64F-37CA14F4DEE2}" name="9" dataDxfId="791" dataCellStyle="Standard 3">
      <calculatedColumnFormula array="1">_xlfn.IFNA(INDEX(SetupR9Tabelle[Ringe],MATCH($A5&amp;$B5&amp;$C5&amp;$E5,SetupR9Tabelle[Verein]&amp;SetupR9Tabelle[Vorname]&amp;SetupR9Tabelle[Name]&amp;SetupR9Tabelle[Disziplin],0)),"-")</calculatedColumnFormula>
    </tableColumn>
    <tableColumn id="14" xr3:uid="{0CCE026E-EB11-4F8D-B23D-065770DD6969}" name="10" dataDxfId="790" dataCellStyle="Standard 3">
      <calculatedColumnFormula array="1">_xlfn.IFNA(INDEX(SetupR10Tabelle[Ringe],MATCH($A5&amp;$B5&amp;$C5&amp;$E5,SetupR10Tabelle[Verein]&amp;SetupR10Tabelle[Vorname]&amp;SetupR10Tabelle[Name]&amp;SetupR10Tabelle[Disziplin],0)),"-")</calculatedColumnFormula>
    </tableColumn>
    <tableColumn id="20" xr3:uid="{0FDB4DE3-998C-4D3B-AD7B-49CD6333DCAF}" name="11" dataDxfId="789" dataCellStyle="Standard 3">
      <calculatedColumnFormula array="1">_xlfn.IFNA(INDEX(SetupR11Tabelle[Ringe],MATCH($A5&amp;$B5&amp;$C5&amp;$E5,SetupR11Tabelle[Verein]&amp;SetupR11Tabelle[Vorname]&amp;SetupR11Tabelle[Name]&amp;SetupR11Tabelle[Disziplin],0)),"-")</calculatedColumnFormula>
    </tableColumn>
    <tableColumn id="15" xr3:uid="{EF197AE3-98FD-4404-9BC8-369708B0E1CB}" name="Summe" dataDxfId="788" dataCellStyle="Standard 3">
      <calculatedColumnFormula>IF(JUN[[#This Row],[1]]="","",SUM(JUN[[#This Row],[1]:[11]]))</calculatedColumnFormula>
    </tableColumn>
    <tableColumn id="16" xr3:uid="{8684E706-DC86-4E6F-AA8C-1A9A8DA2895A}" name="Schnitt" dataDxfId="787" dataCellStyle="Standard 3">
      <calculatedColumnFormula>IF(JUN[[#This Row],[Summe]]="","",AVERAGE(Q5/S5))</calculatedColumnFormula>
    </tableColumn>
    <tableColumn id="21" xr3:uid="{AD83FDF2-A372-4C55-9F10-C38BF3DCF5A4}" name="Anzahl" dataDxfId="786" dataCellStyle="Standard 3"/>
  </tableColumns>
  <tableStyleInfo name="TableStyleMedium2" showFirstColumn="0" showLastColumn="0" showRowStripes="1" showColumnStripes="0"/>
</table>
</file>

<file path=xl/tables/table1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6" xr:uid="{52FC2670-5B0F-456E-A93A-4BE82EA08765}" name="LGA" displayName="LGA" ref="A4:S73" totalsRowShown="0" headerRowDxfId="785" dataDxfId="783" headerRowBorderDxfId="784" tableBorderDxfId="782">
  <autoFilter ref="A4:S73" xr:uid="{52FC2670-5B0F-456E-A93A-4BE82EA08765}">
    <filterColumn colId="17">
      <filters>
        <filter val="166,0"/>
        <filter val="167,1"/>
        <filter val="169,0"/>
        <filter val="171,0"/>
        <filter val="171,1"/>
        <filter val="172,0"/>
        <filter val="173,0"/>
        <filter val="176,3"/>
        <filter val="176,7"/>
        <filter val="177,4"/>
        <filter val="179,5"/>
        <filter val="180,0"/>
        <filter val="183,4"/>
        <filter val="183,7"/>
        <filter val="184,0"/>
        <filter val="184,2"/>
        <filter val="184,6"/>
        <filter val="184,7"/>
        <filter val="185,3"/>
        <filter val="186,9"/>
        <filter val="187,0"/>
        <filter val="187,2"/>
        <filter val="187,3"/>
        <filter val="188,7"/>
        <filter val="189,7"/>
        <filter val="190,0"/>
        <filter val="190,8"/>
        <filter val="191,0"/>
        <filter val="191,1"/>
        <filter val="191,3"/>
        <filter val="191,6"/>
        <filter val="191,7"/>
        <filter val="191,8"/>
        <filter val="192,0"/>
        <filter val="192,3"/>
        <filter val="192,8"/>
        <filter val="193,5"/>
        <filter val="193,6"/>
        <filter val="194,1"/>
        <filter val="194,3"/>
        <filter val="194,6"/>
        <filter val="194,9"/>
        <filter val="195,0"/>
        <filter val="195,5"/>
        <filter val="195,6"/>
        <filter val="195,8"/>
        <filter val="195,9"/>
        <filter val="196,2"/>
        <filter val="196,3"/>
        <filter val="196,5"/>
        <filter val="197,0"/>
        <filter val="197,1"/>
        <filter val="197,2"/>
        <filter val="197,5"/>
        <filter val="198,0"/>
        <filter val="198,8"/>
        <filter val="199,1"/>
        <filter val="199,4"/>
      </filters>
    </filterColumn>
  </autoFilter>
  <sortState xmlns:xlrd2="http://schemas.microsoft.com/office/spreadsheetml/2017/richdata2" ref="A5:S72">
    <sortCondition descending="1" ref="S5:S73"/>
    <sortCondition descending="1" ref="R5:R73"/>
  </sortState>
  <tableColumns count="19">
    <tableColumn id="18" xr3:uid="{B1619FE1-B848-48F2-ADC2-16FCEEADC180}" name="Verein" dataDxfId="781"/>
    <tableColumn id="2" xr3:uid="{04D9D04D-6F07-4452-9BCE-EAFA5C9E3C56}" name="Vorname" dataDxfId="780"/>
    <tableColumn id="3" xr3:uid="{6539606B-D20A-4FAC-9F88-97ED99AC819B}" name="Name" dataDxfId="779"/>
    <tableColumn id="4" xr3:uid="{662D1D13-7507-4EC9-9C43-6A4A5C011F30}" name="Klasse" dataDxfId="778"/>
    <tableColumn id="1" xr3:uid="{F82FF946-8665-4F50-9DCD-10569558B600}" name="Disziplin" dataDxfId="777"/>
    <tableColumn id="5" xr3:uid="{B69B4874-7573-49E4-B159-255F7DA1284E}" name="1" dataDxfId="776" dataCellStyle="Standard 3">
      <calculatedColumnFormula array="1">_xlfn.IFNA(INDEX(SetupR1Tabelle[Ringe],MATCH($A5&amp;$B5&amp;$C5&amp;$E5,SetupR1Tabelle[Verein]&amp;SetupR1Tabelle[Vorname]&amp;SetupR1Tabelle[Name]&amp;SetupR1Tabelle[Disziplin],0)),"-")</calculatedColumnFormula>
    </tableColumn>
    <tableColumn id="6" xr3:uid="{A159625C-5248-4E49-BCA6-1C29805B8D18}" name="2" dataDxfId="775" dataCellStyle="Standard 3">
      <calculatedColumnFormula array="1">_xlfn.IFNA(INDEX(SetupR2Tabelle[Ringe],MATCH($A5&amp;$B5&amp;$C5&amp;$E5,SetupR2Tabelle[Verein]&amp;SetupR2Tabelle[Vorname]&amp;SetupR2Tabelle[Name]&amp;SetupR2Tabelle[Disziplin],0)),"-")</calculatedColumnFormula>
    </tableColumn>
    <tableColumn id="7" xr3:uid="{16C287DB-AB71-4645-813F-5452BAD936BB}" name="3" dataDxfId="774" dataCellStyle="Standard 3">
      <calculatedColumnFormula array="1">_xlfn.IFNA(INDEX(SetupR3Tabelle[Ringe],MATCH($A5&amp;$B5&amp;$C5&amp;$E5,SetupR3Tabelle[Verein]&amp;SetupR3Tabelle[Vorname]&amp;SetupR3Tabelle[Name]&amp;SetupR3Tabelle[Disziplin],0)),"-")</calculatedColumnFormula>
    </tableColumn>
    <tableColumn id="8" xr3:uid="{59D5E38E-0C1D-4FD4-AC94-FE75CB4433C0}" name="4" dataDxfId="773" dataCellStyle="Standard 3">
      <calculatedColumnFormula array="1">_xlfn.IFNA(INDEX(SetupR4Tabelle[Ringe],MATCH($A5&amp;$B5&amp;$C5&amp;$E5,SetupR4Tabelle[Verein]&amp;SetupR4Tabelle[Vorname]&amp;SetupR4Tabelle[Name]&amp;SetupR4Tabelle[Disziplin],0)),"-")</calculatedColumnFormula>
    </tableColumn>
    <tableColumn id="9" xr3:uid="{97B23F99-63AE-45D4-89D2-89DAA70E2BD2}" name="5" dataDxfId="772">
      <calculatedColumnFormula array="1">_xlfn.IFNA(INDEX(SetupR5Tabelle[Ringe],MATCH($A5&amp;$B5&amp;$C5&amp;$E5,SetupR5Tabelle[Verein]&amp;SetupR5Tabelle[Vorname]&amp;SetupR5Tabelle[Name]&amp;SetupR5Tabelle[Disziplin],0)),"-")</calculatedColumnFormula>
    </tableColumn>
    <tableColumn id="10" xr3:uid="{AEF42A50-8A23-4836-899B-208BB2028455}" name="6" dataDxfId="771" dataCellStyle="Standard 3">
      <calculatedColumnFormula array="1">_xlfn.IFNA(INDEX(SetupR6Tabelle[Ringe],MATCH($A5&amp;$B5&amp;$C5&amp;$E5,SetupR6Tabelle[Verein]&amp;SetupR6Tabelle[Vorname]&amp;SetupR6Tabelle[Name]&amp;SetupR6Tabelle[Disziplin],0)),"-")</calculatedColumnFormula>
    </tableColumn>
    <tableColumn id="11" xr3:uid="{20B5A38E-A0E6-45CF-94DE-FD785E06A399}" name="7" dataDxfId="770" dataCellStyle="Standard 3">
      <calculatedColumnFormula array="1">_xlfn.IFNA(INDEX(SetupR7Tabelle[Ringe],MATCH($A5&amp;$B5&amp;$C5&amp;$E5,SetupR7Tabelle[Verein]&amp;SetupR7Tabelle[Vorname]&amp;SetupR7Tabelle[Name]&amp;SetupR7Tabelle[Disziplin],0)),"-")</calculatedColumnFormula>
    </tableColumn>
    <tableColumn id="12" xr3:uid="{88597EDB-010B-4F5C-8A35-FEFA1FC60C66}" name="8" dataDxfId="769" dataCellStyle="Standard 3">
      <calculatedColumnFormula array="1">_xlfn.IFNA(INDEX(SetupR8Tabelle[Ringe],MATCH($A5&amp;$B5&amp;$C5&amp;$E5,SetupR8Tabelle[Verein]&amp;SetupR8Tabelle[Vorname]&amp;SetupR8Tabelle[Name]&amp;SetupR8Tabelle[Disziplin],0)),"-")</calculatedColumnFormula>
    </tableColumn>
    <tableColumn id="13" xr3:uid="{CFEF1D60-3836-4E97-ABB6-62A612C772FB}" name="9" dataDxfId="768" dataCellStyle="Standard 3">
      <calculatedColumnFormula array="1">_xlfn.IFNA(INDEX(SetupR9Tabelle[Ringe],MATCH($A5&amp;$B5&amp;$C5&amp;$E5,SetupR9Tabelle[Verein]&amp;SetupR9Tabelle[Vorname]&amp;SetupR9Tabelle[Name]&amp;SetupR9Tabelle[Disziplin],0)),"-")</calculatedColumnFormula>
    </tableColumn>
    <tableColumn id="14" xr3:uid="{D410A79A-C4F0-4494-B0A8-883BEE8898B3}" name="10" dataDxfId="767" dataCellStyle="Standard 3">
      <calculatedColumnFormula array="1">_xlfn.IFNA(INDEX(SetupR10Tabelle[Ringe],MATCH($A5&amp;$B5&amp;$C5&amp;$E5,SetupR10Tabelle[Verein]&amp;SetupR10Tabelle[Vorname]&amp;SetupR10Tabelle[Name]&amp;SetupR10Tabelle[Disziplin],0)),"-")</calculatedColumnFormula>
    </tableColumn>
    <tableColumn id="20" xr3:uid="{E0217A8D-ACD4-4C3F-832D-7B7868004C48}" name="11" dataDxfId="766">
      <calculatedColumnFormula array="1">_xlfn.IFNA(INDEX(SetupR11Tabelle[Ringe],MATCH($A5&amp;$B5&amp;$C5&amp;$E5,SetupR11Tabelle[Verein]&amp;SetupR11Tabelle[Vorname]&amp;SetupR11Tabelle[Name]&amp;SetupR11Tabelle[Disziplin],0)),"-")</calculatedColumnFormula>
    </tableColumn>
    <tableColumn id="15" xr3:uid="{30C14EF8-105D-4EB3-B809-268642C7A96E}" name="Summe" dataDxfId="765" dataCellStyle="Standard 3">
      <calculatedColumnFormula>IF(LGA[[#This Row],[1]]="","",SUM(LGA[[#This Row],[1]:[11]]))</calculatedColumnFormula>
    </tableColumn>
    <tableColumn id="16" xr3:uid="{131D1B0C-08B9-4CA8-9D5E-68BFC052BEBC}" name="Schnitt" dataDxfId="764" dataCellStyle="Standard 3">
      <calculatedColumnFormula>IF(LGA[[#This Row],[Summe]]="","",AVERAGE(Q5/S5))</calculatedColumnFormula>
    </tableColumn>
    <tableColumn id="21" xr3:uid="{9F96E910-1AA3-4AC1-B700-F8C3E664FF03}" name="Anzahl" dataDxfId="763">
      <calculatedColumnFormula>IF(LGA[[#This Row],[1]]="","",COUNT(F5:P5))</calculatedColumnFormula>
    </tableColumn>
  </tableColumns>
  <tableStyleInfo name="TableStyleMedium2" showFirstColumn="0" showLastColumn="0" showRowStripes="1" showColumnStripes="0"/>
</table>
</file>

<file path=xl/tables/table1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5" xr:uid="{3A01B915-7AE6-4B85-80BA-110D236C160B}" name="LP" displayName="LP" ref="A4:S95" totalsRowShown="0" headerRowDxfId="762" dataDxfId="760" headerRowBorderDxfId="761" tableBorderDxfId="759">
  <autoFilter ref="A4:S95" xr:uid="{3A01B915-7AE6-4B85-80BA-110D236C160B}"/>
  <sortState xmlns:xlrd2="http://schemas.microsoft.com/office/spreadsheetml/2017/richdata2" ref="A5:S95">
    <sortCondition descending="1" ref="S4:S95"/>
  </sortState>
  <tableColumns count="19">
    <tableColumn id="18" xr3:uid="{2891113E-EBCF-4A23-B910-5C0203D573DD}" name="Verein" dataDxfId="758"/>
    <tableColumn id="2" xr3:uid="{AC794B9E-955A-4270-B8A1-74F7A8A7A072}" name="Vorname" dataDxfId="757"/>
    <tableColumn id="3" xr3:uid="{21C42EC8-6A44-4887-90D8-A94BC151E9D8}" name="Name" dataDxfId="756"/>
    <tableColumn id="4" xr3:uid="{C6D9B866-4B39-4187-AC00-AE4F05EF8E14}" name="Klasse" dataDxfId="755"/>
    <tableColumn id="1" xr3:uid="{E7A8058E-C5F1-4B03-A6D8-353EB5FECBC0}" name="Disziplin" dataDxfId="754"/>
    <tableColumn id="5" xr3:uid="{E76C671D-CE8F-4E01-8B1A-55ADDF9AB840}" name="1" dataDxfId="753" dataCellStyle="Standard 3">
      <calculatedColumnFormula array="1">_xlfn.IFNA(INDEX(SetupR1Tabelle[Ringe],MATCH($A5&amp;$B5&amp;$C5&amp;$E5,SetupR1Tabelle[Verein]&amp;SetupR1Tabelle[Vorname]&amp;SetupR1Tabelle[Name]&amp;SetupR1Tabelle[Disziplin],0)),"-")</calculatedColumnFormula>
    </tableColumn>
    <tableColumn id="6" xr3:uid="{DF39B222-DE6B-4ED6-B618-A8A82B9860A2}" name="2" dataDxfId="752">
      <calculatedColumnFormula array="1">_xlfn.IFNA(INDEX(SetupR2Tabelle[Ringe],MATCH($A5&amp;$B5&amp;$C5&amp;$E5,SetupR2Tabelle[Verein]&amp;SetupR2Tabelle[Vorname]&amp;SetupR2Tabelle[Name]&amp;SetupR2Tabelle[Disziplin],0)),"-")</calculatedColumnFormula>
    </tableColumn>
    <tableColumn id="7" xr3:uid="{7E4C8848-43F4-48F3-BF2D-F7593578CBA5}" name="3" dataDxfId="751" dataCellStyle="Standard 3">
      <calculatedColumnFormula array="1">_xlfn.IFNA(INDEX(SetupR3Tabelle[Ringe],MATCH($A5&amp;$B5&amp;$C5&amp;$E5,SetupR3Tabelle[Verein]&amp;SetupR3Tabelle[Vorname]&amp;SetupR3Tabelle[Name]&amp;SetupR3Tabelle[Disziplin],0)),"-")</calculatedColumnFormula>
    </tableColumn>
    <tableColumn id="8" xr3:uid="{7A5DEFC2-3E58-48F5-ABA9-677238287C16}" name="4" dataDxfId="750" dataCellStyle="Standard 3">
      <calculatedColumnFormula array="1">_xlfn.IFNA(INDEX(SetupR4Tabelle[Ringe],MATCH($A5&amp;$B5&amp;$C5&amp;$E5,SetupR4Tabelle[Verein]&amp;SetupR4Tabelle[Vorname]&amp;SetupR4Tabelle[Name]&amp;SetupR4Tabelle[Disziplin],0)),"-")</calculatedColumnFormula>
    </tableColumn>
    <tableColumn id="9" xr3:uid="{051E306F-55A1-4721-9DEA-26F8369884CB}" name="5" dataDxfId="749" dataCellStyle="Standard 3">
      <calculatedColumnFormula array="1">_xlfn.IFNA(INDEX(SetupR5Tabelle[Ringe],MATCH($A5&amp;$B5&amp;$C5&amp;$E5,SetupR5Tabelle[Verein]&amp;SetupR5Tabelle[Vorname]&amp;SetupR5Tabelle[Name]&amp;SetupR5Tabelle[Disziplin],0)),"-")</calculatedColumnFormula>
    </tableColumn>
    <tableColumn id="10" xr3:uid="{5C125F59-B190-4DAE-A57D-3AE98AD3035D}" name="6" dataDxfId="748" dataCellStyle="Standard 3">
      <calculatedColumnFormula array="1">_xlfn.IFNA(INDEX(SetupR6Tabelle[Ringe],MATCH($A5&amp;$B5&amp;$C5&amp;$E5,SetupR6Tabelle[Verein]&amp;SetupR6Tabelle[Vorname]&amp;SetupR6Tabelle[Name]&amp;SetupR6Tabelle[Disziplin],0)),"-")</calculatedColumnFormula>
    </tableColumn>
    <tableColumn id="11" xr3:uid="{BFDF6222-5CBE-4DCA-92A2-A09131EA914A}" name="7" dataDxfId="747" dataCellStyle="Standard 3">
      <calculatedColumnFormula array="1">_xlfn.IFNA(INDEX(SetupR7Tabelle[Ringe],MATCH($A5&amp;$B5&amp;$C5&amp;$E5,SetupR7Tabelle[Verein]&amp;SetupR7Tabelle[Vorname]&amp;SetupR7Tabelle[Name]&amp;SetupR7Tabelle[Disziplin],0)),"-")</calculatedColumnFormula>
    </tableColumn>
    <tableColumn id="12" xr3:uid="{782D3EFF-DCDF-40F5-AEFF-ED2E2C37983C}" name="8" dataDxfId="746" dataCellStyle="Standard 3">
      <calculatedColumnFormula array="1">_xlfn.IFNA(INDEX(SetupR8Tabelle[Ringe],MATCH($A5&amp;$B5&amp;$C5&amp;$E5,SetupR8Tabelle[Verein]&amp;SetupR8Tabelle[Vorname]&amp;SetupR8Tabelle[Name]&amp;SetupR8Tabelle[Disziplin],0)),"-")</calculatedColumnFormula>
    </tableColumn>
    <tableColumn id="13" xr3:uid="{58C4E28D-F82F-4D3A-8260-DD02AEE59D01}" name="9" dataDxfId="745" dataCellStyle="Standard 3">
      <calculatedColumnFormula array="1">_xlfn.IFNA(INDEX(SetupR9Tabelle[Ringe],MATCH($A5&amp;$B5&amp;$C5&amp;$E5,SetupR9Tabelle[Verein]&amp;SetupR9Tabelle[Vorname]&amp;SetupR9Tabelle[Name]&amp;SetupR9Tabelle[Disziplin],0)),"-")</calculatedColumnFormula>
    </tableColumn>
    <tableColumn id="14" xr3:uid="{9FB29193-C8FD-4267-B54F-AC8A1B87FCC3}" name="10" dataDxfId="744" dataCellStyle="Standard 3">
      <calculatedColumnFormula array="1">_xlfn.IFNA(INDEX(SetupR10Tabelle[Ringe],MATCH($A5&amp;$B5&amp;$C5&amp;$E5,SetupR10Tabelle[Verein]&amp;SetupR10Tabelle[Vorname]&amp;SetupR10Tabelle[Name]&amp;SetupR10Tabelle[Disziplin],0)),"-")</calculatedColumnFormula>
    </tableColumn>
    <tableColumn id="20" xr3:uid="{BB9B82F0-694B-4770-976F-FCA1BB345D0F}" name="11" dataDxfId="743" dataCellStyle="Standard 3">
      <calculatedColumnFormula array="1">_xlfn.IFNA(INDEX(SetupR11Tabelle[Ringe],MATCH($A5&amp;$B5&amp;$C5&amp;$E5,SetupR11Tabelle[Verein]&amp;SetupR11Tabelle[Vorname]&amp;SetupR11Tabelle[Name]&amp;SetupR11Tabelle[Disziplin],0)),"-")</calculatedColumnFormula>
    </tableColumn>
    <tableColumn id="15" xr3:uid="{5215139B-691E-45FE-8ABE-3BF594AB25DE}" name="Summe" dataDxfId="742" dataCellStyle="Standard 3">
      <calculatedColumnFormula>IF(LP[[#This Row],[1]]="","",SUM(LP[[#This Row],[1]:[11]]))</calculatedColumnFormula>
    </tableColumn>
    <tableColumn id="16" xr3:uid="{797EB85C-A773-465A-9216-650885C599F6}" name="Schnitt" dataDxfId="741" dataCellStyle="Standard 3">
      <calculatedColumnFormula>IF(LP[[#This Row],[1]]="","",AVERAGE((LP[[#This Row],[Summe]]/#REF!)))</calculatedColumnFormula>
    </tableColumn>
    <tableColumn id="21" xr3:uid="{2D4E395C-2927-4BB9-8ADD-0BD721651DAB}" name="Anzahl" dataDxfId="740"/>
  </tableColumns>
  <tableStyleInfo name="TableStyleMedium2" showFirstColumn="0" showLastColumn="0" showRowStripes="1" showColumnStripes="0"/>
</table>
</file>

<file path=xl/tables/table1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0" xr:uid="{62B6CF41-AD95-434D-B442-7AEA0C748B65}" name="VK" displayName="VK" ref="A4:Q250" totalsRowShown="0" headerRowBorderDxfId="739" tableBorderDxfId="738">
  <autoFilter ref="A4:Q250" xr:uid="{62B6CF41-AD95-434D-B442-7AEA0C748B65}"/>
  <tableColumns count="17">
    <tableColumn id="18" xr3:uid="{A6183EBD-D717-4F6D-BD3D-282F75B6A52A}" name="erein" dataDxfId="737" dataCellStyle="Standard 3"/>
    <tableColumn id="2" xr3:uid="{CE7CE7A1-E9C0-4CB9-89D0-9FB07DE5C12F}" name="Name" dataDxfId="736" dataCellStyle="Standard 3"/>
    <tableColumn id="3" xr3:uid="{5E0CEAAB-DF00-4188-A5A3-27E0C62A7D93}" name="Vorname"/>
    <tableColumn id="4" xr3:uid="{8302243B-E35C-49EF-981F-81828B6867C3}" name="Klasse"/>
    <tableColumn id="5" xr3:uid="{2DC9BA2A-1249-4D38-9663-715910847EFC}" name="1" dataDxfId="735" dataCellStyle="Standard 3"/>
    <tableColumn id="6" xr3:uid="{0A3CA918-0196-4B59-8D53-D5CEB761A5E7}" name="2" dataDxfId="734" dataCellStyle="Standard 3"/>
    <tableColumn id="7" xr3:uid="{EBEB9D3D-088A-46DE-9E54-B7ABFE9F32F4}" name="3" dataDxfId="733" dataCellStyle="Standard 3"/>
    <tableColumn id="8" xr3:uid="{1CF246A1-1460-4CF4-945F-9DCEFD1AF8C2}" name="4" dataDxfId="732"/>
    <tableColumn id="9" xr3:uid="{4193CE90-8342-4E36-908A-EC88ED6275B5}" name="5" dataDxfId="731" dataCellStyle="Standard 3"/>
    <tableColumn id="10" xr3:uid="{02EE60C7-7347-44AD-B39B-FC5357F3C60B}" name="6" dataDxfId="730" dataCellStyle="Standard 3"/>
    <tableColumn id="11" xr3:uid="{A0A3F316-A754-422C-8E3A-2042868764DD}" name="7" dataDxfId="729" dataCellStyle="Standard 3"/>
    <tableColumn id="12" xr3:uid="{872ECFBD-9993-4059-AC7B-09FC1D3937D7}" name="8" dataDxfId="728"/>
    <tableColumn id="13" xr3:uid="{C8996CAE-4CF7-4B1B-AF57-B17C48489D71}" name="9" dataDxfId="727" dataCellStyle="Standard 3"/>
    <tableColumn id="14" xr3:uid="{ADA8D8D6-A7EC-40BF-A803-FEF2BE6627F8}" name="10" dataDxfId="726"/>
    <tableColumn id="15" xr3:uid="{1DCFF8B2-32CF-48BA-9B1D-56697F3DAEEE}" name="Summ" dataDxfId="725" dataCellStyle="Standard 3">
      <calculatedColumnFormula>IF(VK[[#This Row],[erein]]="","",SUM(E5:N5))</calculatedColumnFormula>
    </tableColumn>
    <tableColumn id="16" xr3:uid="{977FE11C-54DF-49C2-942E-DC42DA8F89E3}" name="Schnitt" dataDxfId="724" dataCellStyle="Standard 3">
      <calculatedColumnFormula>IF(SK[[#This Row],[Summe]]="","",AVERAGE(O5/Q5))</calculatedColumnFormula>
    </tableColumn>
    <tableColumn id="17" xr3:uid="{0BD26D91-34AA-4012-BA17-1A8494DD3CE9}" name="Anzahl" dataDxfId="723" dataCellStyle="Standard 3">
      <calculatedColumnFormula>IF(VK[[#This Row],[erein]]="","",COUNT(E5:N5))</calculatedColumnFormula>
    </tableColumn>
  </tableColumns>
  <tableStyleInfo name="TableStyleMedium2" showFirstColumn="0" showLastColumn="0" showRowStripes="1" showColumnStripes="0"/>
</table>
</file>

<file path=xl/tables/table1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D24AA8EE-8944-4973-880A-70FBA30B85A8}" name="SetupR1Tabelle" displayName="SetupR1Tabelle" ref="AD2:AI573" totalsRowShown="0" headerRowDxfId="716" dataDxfId="715" dataCellStyle="Standard 2">
  <autoFilter ref="AD2:AI573" xr:uid="{D24AA8EE-8944-4973-880A-70FBA30B85A8}"/>
  <sortState xmlns:xlrd2="http://schemas.microsoft.com/office/spreadsheetml/2017/richdata2" ref="AD3:AI573">
    <sortCondition ref="AE2:AE573"/>
  </sortState>
  <tableColumns count="6">
    <tableColumn id="1" xr3:uid="{EF447428-BAF0-4C8E-AFF0-25BEB924345E}" name="Verein" dataDxfId="714" dataCellStyle="Standard 2"/>
    <tableColumn id="2" xr3:uid="{211CA1A6-4B50-4157-BF1E-D7038E0ECF2D}" name="Vorname" dataDxfId="713" dataCellStyle="Standard 2"/>
    <tableColumn id="3" xr3:uid="{A002272A-21D6-4343-9F30-64BA6C1143E0}" name="Name" dataDxfId="712" dataCellStyle="Standard 2"/>
    <tableColumn id="4" xr3:uid="{50D4C805-2D58-420C-B2C4-942BA1E57CB2}" name="Klasse" dataDxfId="711" dataCellStyle="Standard 2"/>
    <tableColumn id="5" xr3:uid="{6AF94698-7CA3-489F-9300-E8BB37BE68D2}" name="Disziplin" dataDxfId="710" dataCellStyle="Standard 2"/>
    <tableColumn id="6" xr3:uid="{B074508E-AFEF-4A95-A040-8A0FA19EA1D0}" name="Ringe" dataDxfId="709" dataCellStyle="Standard 2"/>
  </tableColumns>
  <tableStyleInfo name="TableStyleMedium2" showFirstColumn="0" showLastColumn="0" showRowStripes="1" showColumnStripes="0"/>
</table>
</file>

<file path=xl/tables/table1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E278EC0-AD16-49A4-8C54-5D820E7CE063}" name="SetupR2Tabelle" displayName="SetupR2Tabelle" ref="AK2:AP564" totalsRowShown="0" dataDxfId="708" dataCellStyle="Standard 2">
  <autoFilter ref="AK2:AP564" xr:uid="{0E278EC0-AD16-49A4-8C54-5D820E7CE063}"/>
  <sortState xmlns:xlrd2="http://schemas.microsoft.com/office/spreadsheetml/2017/richdata2" ref="AK3:AP564">
    <sortCondition ref="AK2:AK564"/>
  </sortState>
  <tableColumns count="6">
    <tableColumn id="1" xr3:uid="{C6F3D629-4E50-45AB-9ABA-68E768F970A0}" name="Verein" dataDxfId="707" dataCellStyle="Standard 2"/>
    <tableColumn id="2" xr3:uid="{B7D55C33-63B7-4591-ACED-B2AFCB7FC6C4}" name="Vorname" dataDxfId="706" dataCellStyle="Standard 2"/>
    <tableColumn id="3" xr3:uid="{5E7816D4-3F34-4C69-95E3-E872C0E6594B}" name="Name" dataDxfId="705" dataCellStyle="Standard 2"/>
    <tableColumn id="4" xr3:uid="{AE86A06B-1074-4EC8-B086-6E32B7356524}" name="Klasse" dataDxfId="704" dataCellStyle="Standard 2"/>
    <tableColumn id="5" xr3:uid="{0257ED26-79AB-4641-800F-B514F45C4556}" name="Disziplin" dataDxfId="703" dataCellStyle="Standard 2"/>
    <tableColumn id="6" xr3:uid="{228A0290-DE9E-4FEA-B985-C253E448E0A5}" name="Ringe" dataDxfId="702" dataCellStyle="Standard 2"/>
  </tableColumns>
  <tableStyleInfo name="TableStyleMedium2" showFirstColumn="0" showLastColumn="0" showRowStripes="1" showColumnStripes="0"/>
</table>
</file>

<file path=xl/tables/table1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8812AF9A-08AE-4BD5-9F0D-599B2B5941B4}" name="SetupR3Tabelle" displayName="SetupR3Tabelle" ref="AR2:AW564" totalsRowShown="0" headerRowDxfId="701" dataDxfId="700">
  <autoFilter ref="AR2:AW564" xr:uid="{8812AF9A-08AE-4BD5-9F0D-599B2B5941B4}"/>
  <sortState xmlns:xlrd2="http://schemas.microsoft.com/office/spreadsheetml/2017/richdata2" ref="AR3:AW564">
    <sortCondition ref="AR2:AR564"/>
  </sortState>
  <tableColumns count="6">
    <tableColumn id="1" xr3:uid="{585922D4-93D1-440A-AF49-F9DBDED37828}" name="Verein" dataDxfId="699"/>
    <tableColumn id="2" xr3:uid="{B5BB505B-3C67-4AA7-8E4C-1EF98EBF9013}" name="Vorname" dataDxfId="698"/>
    <tableColumn id="3" xr3:uid="{C98DD518-F6BB-4B9D-908F-B9C836C8780F}" name="Name" dataDxfId="697"/>
    <tableColumn id="4" xr3:uid="{046811E5-8DA8-4836-90D9-827516681F17}" name="Klasse" dataDxfId="696"/>
    <tableColumn id="5" xr3:uid="{A38468F9-6637-4255-A466-F11E2345481C}" name="Disziplin" dataDxfId="695"/>
    <tableColumn id="6" xr3:uid="{8781AB13-AAD1-4425-A6AC-F92C0D376B33}" name="Ringe" dataDxfId="694"/>
  </tableColumns>
  <tableStyleInfo name="TableStyleMedium2" showFirstColumn="0" showLastColumn="0" showRowStripes="1" showColumnStripes="0"/>
</table>
</file>

<file path=xl/tables/table1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7" xr:uid="{05EF4C4A-3759-44ED-9783-9FE0F98E0C05}" name="SetupR4Tabelle" displayName="SetupR4Tabelle" ref="AY2:BD286" totalsRowShown="0" dataDxfId="693" dataCellStyle="Standard 2">
  <autoFilter ref="AY2:BD286" xr:uid="{05EF4C4A-3759-44ED-9783-9FE0F98E0C05}"/>
  <sortState xmlns:xlrd2="http://schemas.microsoft.com/office/spreadsheetml/2017/richdata2" ref="AY3:BD286">
    <sortCondition ref="AY2:AY286"/>
  </sortState>
  <tableColumns count="6">
    <tableColumn id="1" xr3:uid="{A171AF33-AE03-48E6-80AC-5D7CC91C9865}" name="Verein" dataDxfId="692" dataCellStyle="Standard 2"/>
    <tableColumn id="2" xr3:uid="{0A9E00AE-40EC-489E-BE62-015A1EA7F693}" name="Vorname" dataDxfId="691" dataCellStyle="Standard 2"/>
    <tableColumn id="3" xr3:uid="{CA2A4D17-1703-4958-A6A9-C85ABDC7F6DF}" name="Name" dataDxfId="690" dataCellStyle="Standard 2"/>
    <tableColumn id="4" xr3:uid="{DEBFB207-FE01-4670-A290-865A9A361C22}" name="Klasse" dataDxfId="689" dataCellStyle="Standard 2"/>
    <tableColumn id="5" xr3:uid="{4BB104BD-F91C-4BE6-B16D-060997561DB8}" name="Disziplin" dataDxfId="688" dataCellStyle="Standard 2"/>
    <tableColumn id="6" xr3:uid="{E8469B90-E443-40B8-9D35-E3BFB6E5FEC2}" name="Ringe" dataDxfId="687" dataCellStyle="Standard 2"/>
  </tableColumns>
  <tableStyleInfo name="TableStyleMedium2" showFirstColumn="0" showLastColumn="0" showRowStripes="1" showColumnStripes="0"/>
</table>
</file>

<file path=xl/tables/table1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8" xr:uid="{04995F2E-88D0-43EF-B15A-337AEE123B2D}" name="SetupR5Tabelle" displayName="SetupR5Tabelle" ref="BF2:BK286" totalsRowShown="0">
  <autoFilter ref="BF2:BK286" xr:uid="{04995F2E-88D0-43EF-B15A-337AEE123B2D}"/>
  <tableColumns count="6">
    <tableColumn id="1" xr3:uid="{5E88CAB7-4686-487D-B911-844933C8551D}" name="Verein"/>
    <tableColumn id="2" xr3:uid="{8E8B4B29-79FC-44CD-A782-EFEBB36B931B}" name="Vorname"/>
    <tableColumn id="3" xr3:uid="{5E4785EE-A7DA-4B04-81E0-A81DB4F19A6B}" name="Name"/>
    <tableColumn id="4" xr3:uid="{FDB854B5-D09D-4B55-B2DF-78AC6B1291E6}" name="Klasse"/>
    <tableColumn id="5" xr3:uid="{40615660-DC79-42F2-89ED-CE09449FB26F}" name="Disziplin"/>
    <tableColumn id="6" xr3:uid="{B47D96BC-8455-48D0-950D-FF68640952D1}" name="Ringe"/>
  </tableColumns>
  <tableStyleInfo name="TableStyleMedium2" showFirstColumn="0" showLastColumn="0" showRowStripes="1" showColumnStripes="0"/>
</table>
</file>

<file path=xl/tables/table1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9" xr:uid="{A483CB97-61BC-463E-80C6-C8AEF0E258D6}" name="SetupR7Tabelle" displayName="SetupR7Tabelle" ref="BT2:BY650" totalsRowShown="0">
  <autoFilter ref="BT2:BY650" xr:uid="{A483CB97-61BC-463E-80C6-C8AEF0E258D6}"/>
  <tableColumns count="6">
    <tableColumn id="1" xr3:uid="{D121B24A-68CF-43D3-8AF2-DF3DA3C8D58F}" name="Verein"/>
    <tableColumn id="2" xr3:uid="{C99C99B7-03A7-432A-92AC-1D066768DAEC}" name="Vorname"/>
    <tableColumn id="3" xr3:uid="{31BD2A8B-5CB8-4EBC-A467-2A0434EAECD4}" name="Name"/>
    <tableColumn id="4" xr3:uid="{0250D14D-9CC8-4386-BBC7-85B189CA747C}" name="Klasse"/>
    <tableColumn id="5" xr3:uid="{08205697-EC9F-4539-8D20-3EB72426CE63}" name="Disziplin"/>
    <tableColumn id="6" xr3:uid="{A5760211-78E0-4BB5-8157-6259119D6BE0}" name="Ringe"/>
  </tableColumns>
  <tableStyleInfo name="TableStyleMedium2" showFirstColumn="0" showLastColumn="0" showRowStripes="1" showColumnStripes="0"/>
</table>
</file>

<file path=xl/tables/table1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0" xr:uid="{3C3509AE-10B0-4B41-8D85-A7D37B3C8D56}" name="SetupR8Tabelle" displayName="SetupR8Tabelle" ref="CA2:CF650" totalsRowShown="0">
  <autoFilter ref="CA2:CF650" xr:uid="{3C3509AE-10B0-4B41-8D85-A7D37B3C8D56}"/>
  <tableColumns count="6">
    <tableColumn id="1" xr3:uid="{74A32FC4-C6AF-4BD2-A6DE-823931ABEBC5}" name="Verein"/>
    <tableColumn id="2" xr3:uid="{0E679C1C-E31A-4B8F-BFAA-61D68A35A2E6}" name="Vorname"/>
    <tableColumn id="3" xr3:uid="{37286E22-A9EA-4A0E-BD03-A879AABCE231}" name="Name"/>
    <tableColumn id="4" xr3:uid="{8D423C5B-E86E-43CB-9463-3769032D2D7E}" name="Klasse"/>
    <tableColumn id="5" xr3:uid="{0C452ABC-808D-40E3-87C2-A5482B722F32}" name="Disziplin"/>
    <tableColumn id="6" xr3:uid="{38D675BE-54A2-4DE9-8E0D-4D5D70597813}" name="Ringe"/>
  </tableColumns>
  <tableStyleInfo name="TableStyleMedium2" showFirstColumn="0" showLastColumn="0" showRowStripes="1" showColumnStripes="0"/>
</table>
</file>

<file path=xl/tables/table1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1" xr:uid="{19863477-6906-4D09-A823-86AA4E356312}" name="SetupR9Tabelle" displayName="SetupR9Tabelle" ref="CH2:CM650" totalsRowShown="0">
  <autoFilter ref="CH2:CM650" xr:uid="{19863477-6906-4D09-A823-86AA4E356312}"/>
  <tableColumns count="6">
    <tableColumn id="1" xr3:uid="{4571664D-E16F-4C53-AF1F-C6C1EE3EE666}" name="Verein"/>
    <tableColumn id="2" xr3:uid="{3B82E7A0-A878-4398-B9B1-918A4A632C10}" name="Vorname"/>
    <tableColumn id="3" xr3:uid="{8A8F2579-2896-4CF6-A180-5D8CB5E41EA5}" name="Name"/>
    <tableColumn id="4" xr3:uid="{AFED061D-DCF9-4F8E-8B32-66FA66938A3D}" name="Klasse"/>
    <tableColumn id="5" xr3:uid="{E3607DF0-E962-4453-8834-93FF6FD89931}" name="Disziplin"/>
    <tableColumn id="6" xr3:uid="{10AE4E93-1162-4119-81F8-1D11F300E625}" name="Ringe"/>
  </tableColumns>
  <tableStyleInfo name="TableStyleMedium2" showFirstColumn="0" showLastColumn="0" showRowStripes="1" showColumnStripes="0"/>
</table>
</file>

<file path=xl/tables/table1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2" xr:uid="{7415A329-2F59-410C-8AEB-AE2CFA236189}" name="SetupR10Tabelle" displayName="SetupR10Tabelle" ref="CO2:CT650" totalsRowShown="0">
  <autoFilter ref="CO2:CT650" xr:uid="{7415A329-2F59-410C-8AEB-AE2CFA236189}"/>
  <tableColumns count="6">
    <tableColumn id="1" xr3:uid="{9724EFE9-144C-43AB-BD93-D0ECA5546A67}" name="Verein"/>
    <tableColumn id="2" xr3:uid="{2872C698-C9BE-4389-8190-03C11F14814C}" name="Vorname"/>
    <tableColumn id="3" xr3:uid="{7490834E-C698-4B09-A3D1-4262F263E35F}" name="Name"/>
    <tableColumn id="4" xr3:uid="{CFA232BA-E430-4205-9058-2ED59F9BA49C}" name="Klasse"/>
    <tableColumn id="5" xr3:uid="{D2459AF5-E9D0-4033-8407-4EA970FFCC11}" name="Disziplin"/>
    <tableColumn id="6" xr3:uid="{74E3DA3F-AC07-4E53-8CFF-7D9EAE1C5076}" name="Ringe"/>
  </tableColumns>
  <tableStyleInfo name="TableStyleMedium2" showFirstColumn="0" showLastColumn="0" showRowStripes="1" showColumnStripes="0"/>
</table>
</file>

<file path=xl/tables/table1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B9531A6B-50CE-405C-ABBA-A1E11FCCEC8B}" name="Auswertung" displayName="Auswertung" ref="EX1:FQ12" totalsRowShown="0">
  <autoFilter ref="EX1:FQ12" xr:uid="{B9531A6B-50CE-405C-ABBA-A1E11FCCEC8B}"/>
  <tableColumns count="20">
    <tableColumn id="1" xr3:uid="{33CF7F30-6624-4915-B2DF-10CB6AF0104A}" name="Spalte1"/>
    <tableColumn id="2" xr3:uid="{494BB843-98F1-46A7-B9F6-77CA9E683AC9}" name="Spalte2"/>
    <tableColumn id="3" xr3:uid="{548C40C8-AAAE-43C6-9998-B64C7032BFDE}" name="Spalte3"/>
    <tableColumn id="4" xr3:uid="{256DC11A-E8F8-4084-887A-249BF430C500}" name="Spalte4"/>
    <tableColumn id="5" xr3:uid="{85FC75D4-F7F7-40D1-917B-9CDF5BB5F485}" name="Spalte5"/>
    <tableColumn id="6" xr3:uid="{F2C26930-9A86-4CDA-9029-EE9CB88CFEF8}" name="Spalte6"/>
    <tableColumn id="7" xr3:uid="{CC724EC5-C0A6-4285-89C6-71779BA69A44}" name="Spalte7"/>
    <tableColumn id="8" xr3:uid="{FED977A3-D068-4C0D-ADDD-DC820519CFA3}" name="Spalte8"/>
    <tableColumn id="9" xr3:uid="{1DE99907-3806-47C5-B6A7-289157ABA19E}" name="Spalte9"/>
    <tableColumn id="10" xr3:uid="{D65848E4-C0AF-41E2-B1F2-E3F94F67D679}" name="Spalte10"/>
    <tableColumn id="11" xr3:uid="{A99A932F-2509-488B-8269-D1684732C18E}" name="Spalte11"/>
    <tableColumn id="12" xr3:uid="{F6F1B33F-9C23-421D-A57B-A21752752688}" name="Spalte12"/>
    <tableColumn id="13" xr3:uid="{E232E6ED-401E-4924-A9BE-BBB329F63129}" name="Spalte13"/>
    <tableColumn id="14" xr3:uid="{502896F6-6706-436C-B615-BEB7926D41F4}" name="Spalte14"/>
    <tableColumn id="15" xr3:uid="{42A3A32D-2123-4A9A-BC24-8A52AB3DA6CF}" name="Spalte15"/>
    <tableColumn id="16" xr3:uid="{DE4042EB-1446-478C-99D4-C481402D4904}" name="Spalte16"/>
    <tableColumn id="17" xr3:uid="{9D171799-035A-4C0A-9889-2DA4FD617CBE}" name="Spalte17"/>
    <tableColumn id="18" xr3:uid="{4EF695EC-F488-4BF1-AEFB-55584C01B83C}" name="Spalte18"/>
    <tableColumn id="19" xr3:uid="{24069A34-49CC-47FA-A0BA-6D9516475417}" name="Spalte19"/>
    <tableColumn id="20" xr3:uid="{E8B1096A-1280-43E7-B797-84AC69762E53}" name="Spalte20"/>
  </tableColumns>
  <tableStyleInfo name="TableStyleMedium2" showFirstColumn="0" showLastColumn="0" showRowStripes="1" showColumnStripes="0"/>
</table>
</file>

<file path=xl/tables/table1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FDE2FBE1-F0CA-49B0-AADE-E732B506726E}" name="Tabelle19" displayName="Tabelle19" ref="EQ2:EV152" totalsRowShown="0" headerRowDxfId="686" dataDxfId="685">
  <autoFilter ref="EQ2:EV152" xr:uid="{FDE2FBE1-F0CA-49B0-AADE-E732B506726E}"/>
  <tableColumns count="6">
    <tableColumn id="1" xr3:uid="{CFD785D5-0DC7-4433-B6D7-3106CF6103D0}" name="Verein" dataDxfId="684"/>
    <tableColumn id="2" xr3:uid="{C3B5602D-4760-4762-B578-2C57EA7FB87A}" name="Vorname" dataDxfId="683"/>
    <tableColumn id="3" xr3:uid="{A3855561-79B4-4EDB-9E6E-DEB55F776E98}" name="Name" dataDxfId="682"/>
    <tableColumn id="4" xr3:uid="{B95B658E-B751-4553-9ABD-252ABA937ECD}" name="Klasse" dataDxfId="681"/>
    <tableColumn id="5" xr3:uid="{416620B1-EC36-4968-A633-906F3294EB8E}" name="Disziplin" dataDxfId="680" dataCellStyle="Standard 2"/>
    <tableColumn id="6" xr3:uid="{D4817A20-E7E2-413F-8380-2E11F41FF1F5}" name="Ringe"/>
  </tableColumns>
  <tableStyleInfo name="TableStyleMedium2" showFirstColumn="0" showLastColumn="0" showRowStripes="1" showColumnStripes="0"/>
</table>
</file>

<file path=xl/tables/table1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AD5A41E4-3B13-4EFE-A506-24704002A261}" name="SetupR6Tabelle" displayName="SetupR6Tabelle" ref="BM2:BR650" totalsRowShown="0">
  <autoFilter ref="BM2:BR650" xr:uid="{AD5A41E4-3B13-4EFE-A506-24704002A261}"/>
  <tableColumns count="6">
    <tableColumn id="1" xr3:uid="{938AE235-AD94-4B53-BE70-FD2E92B14079}" name="Verein"/>
    <tableColumn id="2" xr3:uid="{BFD0D5C0-2F12-4C2D-B21F-6684AC3BE9E3}" name="Vorname"/>
    <tableColumn id="3" xr3:uid="{7A1839BA-4798-4F1E-BC62-19F80C3E5ACA}" name="Name"/>
    <tableColumn id="4" xr3:uid="{CCB2DF29-7DFA-4E77-87ED-DF019F3AD467}" name="Klasse"/>
    <tableColumn id="5" xr3:uid="{680EDC26-77D0-4C3C-9BE4-BABF07CE9998}" name="Disziplin"/>
    <tableColumn id="6" xr3:uid="{7D4F9D42-02F0-4409-A221-B3435FF35318}" name="Ringe"/>
  </tableColumns>
  <tableStyleInfo name="TableStyleMedium2" showFirstColumn="0" showLastColumn="0" showRowStripes="1" showColumnStripes="0"/>
</table>
</file>

<file path=xl/tables/table1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7EE75B4E-A51F-4212-9042-639EDCF73102}" name="SetupR11Tabelle" displayName="SetupR11Tabelle" ref="FS2:FX650" totalsRowShown="0" headerRowBorderDxfId="679" tableBorderDxfId="678">
  <autoFilter ref="FS2:FX650" xr:uid="{7EE75B4E-A51F-4212-9042-639EDCF73102}"/>
  <sortState xmlns:xlrd2="http://schemas.microsoft.com/office/spreadsheetml/2017/richdata2" ref="FS3:FX650">
    <sortCondition descending="1" ref="FU2:FU650"/>
  </sortState>
  <tableColumns count="6">
    <tableColumn id="1" xr3:uid="{812F8449-F5B4-44AC-A09B-F42AF844BCB3}" name="Verein"/>
    <tableColumn id="2" xr3:uid="{039D2725-90BC-4A94-8D08-E1F6856C4C43}" name="Vorname"/>
    <tableColumn id="3" xr3:uid="{11CC5CD9-E20B-4F00-9C4D-1AA10EDFF802}" name="Name"/>
    <tableColumn id="4" xr3:uid="{26177286-FD6F-42A6-8583-C2A3D1E38ED7}" name="Klasse"/>
    <tableColumn id="5" xr3:uid="{ABAA9534-EB20-4AC7-A706-DECF5674342F}" name="Disziplin"/>
    <tableColumn id="6" xr3:uid="{357C3184-95D7-44DC-B2D2-C945C29D279D}" name="Ringe"/>
  </tableColumns>
  <tableStyleInfo name="TableStyleMedium2" showFirstColumn="0" showLastColumn="0" showRowStripes="1" showColumnStripes="0"/>
</table>
</file>

<file path=xl/tables/table1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2431AA94-3090-4269-A3AE-8640118BAAE5}" name="Tabelle13" displayName="Tabelle13" ref="W2:AB423" totalsRowShown="0" headerRowDxfId="677" dataDxfId="676" tableBorderDxfId="675" dataCellStyle="Standard 2">
  <autoFilter ref="W2:AB423" xr:uid="{2431AA94-3090-4269-A3AE-8640118BAAE5}"/>
  <sortState xmlns:xlrd2="http://schemas.microsoft.com/office/spreadsheetml/2017/richdata2" ref="W3:AB314">
    <sortCondition ref="W2:W2006"/>
  </sortState>
  <tableColumns count="6">
    <tableColumn id="1" xr3:uid="{EB6C952D-8E0D-40EC-A6D3-CCE4782488FC}" name="Verein" dataDxfId="674" dataCellStyle="Standard 2"/>
    <tableColumn id="2" xr3:uid="{7C55B45A-C76E-4E16-A742-6249ED7A933B}" name="Vorname" dataDxfId="673" dataCellStyle="Standard 2"/>
    <tableColumn id="3" xr3:uid="{C178E95B-E6F8-4129-B1AA-4E33064DDC86}" name="Name" dataDxfId="672" dataCellStyle="Standard 2"/>
    <tableColumn id="4" xr3:uid="{A3AA684B-E9FC-465E-BD60-B8498B2CA55F}" name="Klasse" dataDxfId="671" dataCellStyle="Standard 2"/>
    <tableColumn id="5" xr3:uid="{B65C3DA8-6574-4D88-B15A-2F8496C7695F}" name="Disziplin" dataDxfId="670" dataCellStyle="Standard 2"/>
    <tableColumn id="6" xr3:uid="{ECD96AC1-7DBE-416C-9BA5-DF2D0328B2B6}" name="Ringe" dataDxfId="669" dataCellStyle="Standard 2"/>
  </tableColumns>
  <tableStyleInfo name="TableStyleMedium2" showFirstColumn="0" showLastColumn="0" showRowStripes="1" showColumnStripes="0"/>
</table>
</file>

<file path=xl/tables/table1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619F17EA-019F-4E03-AD31-29DFA93726AE}" name="Runde1SK" displayName="Runde1SK" ref="I8:L19" totalsRowShown="0" headerRowDxfId="668" dataDxfId="667">
  <autoFilter ref="I8:L19" xr:uid="{619F17EA-019F-4E03-AD31-29DFA93726AE}"/>
  <tableColumns count="4">
    <tableColumn id="1" xr3:uid="{F956EF58-1E3B-4EEC-B3A7-489E5E68BA04}" name="Verein" dataDxfId="666"/>
    <tableColumn id="2" xr3:uid="{3346DC8D-9F8F-4E43-AAC7-A07011242761}" name="Ringe" dataDxfId="665"/>
    <tableColumn id="4" xr3:uid="{F3329BC5-51AA-43C5-9E32-7DCC6BAE9AA1}" name="Schnitt" dataDxfId="664"/>
    <tableColumn id="3" xr3:uid="{ACC58192-F03F-4735-B4D1-10E5689431C0}" name="MP" dataDxfId="663"/>
  </tableColumns>
  <tableStyleInfo name="TableStyleMedium2" showFirstColumn="0" showLastColumn="0" showRowStripes="1" showColumnStripes="0"/>
</table>
</file>

<file path=xl/tables/table1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3B8083AD-BDE9-4FD4-A4F6-45345EBC7B3E}" name="Runde1DK" displayName="Runde1DK" ref="O8:R19" totalsRowShown="0" headerRowDxfId="662" dataDxfId="661">
  <autoFilter ref="O8:R19" xr:uid="{3B8083AD-BDE9-4FD4-A4F6-45345EBC7B3E}"/>
  <tableColumns count="4">
    <tableColumn id="1" xr3:uid="{93EBD724-615C-40D2-A261-AB8CDDAFAA29}" name="Verein" dataDxfId="660"/>
    <tableColumn id="2" xr3:uid="{70D707A6-E8A2-4172-BBA7-09835646B906}" name="Ringe" dataDxfId="659"/>
    <tableColumn id="4" xr3:uid="{9516A5B7-C436-4BF7-A7DF-5A290AC29968}" name="Schnitt" dataDxfId="658"/>
    <tableColumn id="3" xr3:uid="{17EC6D36-87C5-4703-8816-B196D8771B03}" name="MP" dataDxfId="657"/>
  </tableColumns>
  <tableStyleInfo name="TableStyleMedium2" showFirstColumn="0" showLastColumn="0" showRowStripes="1" showColumnStripes="0"/>
</table>
</file>

<file path=xl/tables/table1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9F3E2E3B-4B89-4058-BEA5-D956A0112822}" name="Runde1AK" displayName="Runde1AK" ref="U8:X19" totalsRowShown="0" headerRowDxfId="656" dataDxfId="655">
  <autoFilter ref="U8:X19" xr:uid="{9F3E2E3B-4B89-4058-BEA5-D956A0112822}"/>
  <tableColumns count="4">
    <tableColumn id="1" xr3:uid="{7ECEB0CD-72D7-4F8E-8A01-1C9A9A473909}" name="Verein" dataDxfId="654"/>
    <tableColumn id="2" xr3:uid="{601140F5-3B67-4B9A-AF0B-D594C118CE21}" name="Ringe" dataDxfId="653"/>
    <tableColumn id="4" xr3:uid="{366E56CF-972D-48D4-B451-C710EE4AD4CE}" name="Schnitt" dataDxfId="652"/>
    <tableColumn id="3" xr3:uid="{CAC72A9F-DE68-47D8-9E88-1CBAD1F10B63}" name="MP" dataDxfId="651"/>
  </tableColumns>
  <tableStyleInfo name="TableStyleMedium2" showFirstColumn="0" showLastColumn="0" showRowStripes="1" showColumnStripes="0"/>
</table>
</file>

<file path=xl/tables/table1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C2E92611-6F38-4E0D-B743-077EA9B56BEB}" name="Runde1NWK" displayName="Runde1NWK" ref="AA8:AD19" totalsRowShown="0" headerRowDxfId="650" dataDxfId="649">
  <autoFilter ref="AA8:AD19" xr:uid="{C2E92611-6F38-4E0D-B743-077EA9B56BEB}"/>
  <tableColumns count="4">
    <tableColumn id="1" xr3:uid="{11354BB3-47C7-43A0-8419-64CA180AD2D1}" name="Verein" dataDxfId="648"/>
    <tableColumn id="2" xr3:uid="{B386D627-6B92-4705-BE0E-D2038A1AA0C2}" name="Ringe" dataDxfId="647"/>
    <tableColumn id="4" xr3:uid="{EA236F57-20E5-4D4E-9D63-16AFF2419A56}" name="Schnitt" dataDxfId="646"/>
    <tableColumn id="3" xr3:uid="{2CA3150D-D7BD-4444-ABEB-FDA4EA252AD2}" name="MP" dataDxfId="645"/>
  </tableColumns>
  <tableStyleInfo name="TableStyleMedium2" showFirstColumn="0" showLastColumn="0" showRowStripes="1" showColumnStripes="0"/>
</table>
</file>

<file path=xl/tables/table1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DAFB3CC8-924E-446E-BA7D-5D0F70B7CE2B}" name="Runde1JUN" displayName="Runde1JUN" ref="AG8:AJ19" totalsRowShown="0" headerRowDxfId="644" dataDxfId="643">
  <autoFilter ref="AG8:AJ19" xr:uid="{DAFB3CC8-924E-446E-BA7D-5D0F70B7CE2B}"/>
  <tableColumns count="4">
    <tableColumn id="1" xr3:uid="{F8178035-A7EF-4DA4-8D2B-E05A41174657}" name="Verein" dataDxfId="642"/>
    <tableColumn id="2" xr3:uid="{48CB1B9A-7A5A-465E-9362-BFD7120B5D13}" name="Ringe" dataDxfId="641"/>
    <tableColumn id="4" xr3:uid="{47E6CA5A-A6FC-4EB7-9AEC-BA0FF748A7B3}" name="Schnitt" dataDxfId="640"/>
    <tableColumn id="3" xr3:uid="{CD8B5833-B0EA-4858-B31E-418581B1EC06}" name="MP" dataDxfId="639"/>
  </tableColumns>
  <tableStyleInfo name="TableStyleMedium2" showFirstColumn="0" showLastColumn="0" showRowStripes="1" showColumnStripes="0"/>
</table>
</file>

<file path=xl/tables/table1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B400EF6B-B961-411B-AE25-896702051117}" name="Runde1LP" displayName="Runde1LP" ref="AM8:AP19" totalsRowShown="0" headerRowDxfId="638" dataDxfId="637">
  <autoFilter ref="AM8:AP19" xr:uid="{B400EF6B-B961-411B-AE25-896702051117}"/>
  <tableColumns count="4">
    <tableColumn id="1" xr3:uid="{A7BB34D1-C674-42C9-8AE3-60A199F5DF8E}" name="Verein" dataDxfId="636"/>
    <tableColumn id="2" xr3:uid="{2CF5B67A-3E53-4E31-8086-6A70B98C0A02}" name="Ringe" dataDxfId="635"/>
    <tableColumn id="4" xr3:uid="{9C16C0BE-15D8-440A-BE5E-B90DCEC36B88}" name="Schnitt" dataDxfId="634"/>
    <tableColumn id="3" xr3:uid="{16DF0D3D-F961-496D-AF9D-FA026D9690F4}" name="MP" dataDxfId="633"/>
  </tableColumns>
  <tableStyleInfo name="TableStyleMedium2" showFirstColumn="0" showLastColumn="0" showRowStripes="1" showColumnStripes="0"/>
</table>
</file>

<file path=xl/tables/table1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A7743C30-BF73-499F-A93F-5FA508A65036}" name="Runde1LGA" displayName="Runde1LGA" ref="AS8:AV19" totalsRowShown="0" headerRowDxfId="632" dataDxfId="631">
  <autoFilter ref="AS8:AV19" xr:uid="{A7743C30-BF73-499F-A93F-5FA508A65036}"/>
  <tableColumns count="4">
    <tableColumn id="1" xr3:uid="{2E1928C7-E195-438D-9E4A-3339336A71B0}" name="Verein" dataDxfId="630"/>
    <tableColumn id="2" xr3:uid="{3F56DC97-692B-4F52-BD0F-6B60FA48F38B}" name="Ringe" dataDxfId="629"/>
    <tableColumn id="4" xr3:uid="{FF4DD524-A895-45A4-81BA-0E6262532950}" name="Schnitt" dataDxfId="628"/>
    <tableColumn id="3" xr3:uid="{7FF14DB7-3C58-435D-8568-AB1959D723AC}" name="MP" dataDxfId="627"/>
  </tableColumns>
  <tableStyleInfo name="TableStyleMedium2" showFirstColumn="0" showLastColumn="0" showRowStripes="1" showColumnStripes="0"/>
</table>
</file>

<file path=xl/tables/table1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C021FA12-3C38-4412-BCA2-C06DC9DB3D9E}" name="SummeRunde1" displayName="SummeRunde1" ref="AY8:BB20" totalsRowShown="0" headerRowDxfId="626" dataDxfId="625">
  <autoFilter ref="AY8:BB20" xr:uid="{C021FA12-3C38-4412-BCA2-C06DC9DB3D9E}"/>
  <tableColumns count="4">
    <tableColumn id="1" xr3:uid="{899882CF-4794-424C-B77E-42CB2CF2D2CC}" name="Verein" dataDxfId="624"/>
    <tableColumn id="2" xr3:uid="{3D1AF3C9-2290-4866-B74D-5D8B0A842CE7}" name="Summe Ringe" dataDxfId="623">
      <calculatedColumnFormula>IF(C9="",0,SUM(C9+J9+P9+V9+AB9+AH9+AN9+AT9))</calculatedColumnFormula>
    </tableColumn>
    <tableColumn id="3" xr3:uid="{9F3402C7-2982-4AFA-B76F-7AB9D241E4FF}" name="Summe MP" dataDxfId="622">
      <calculatedColumnFormula>IF(C9="",0,SUM(F9+L9+R9+X9+AD9+AJ9+AP9+AV9))</calculatedColumnFormula>
    </tableColumn>
    <tableColumn id="4" xr3:uid="{7833D55B-D6D7-4E2F-8424-27AA4F3C508F}" name="SP" dataDxfId="621"/>
  </tableColumns>
  <tableStyleInfo name="TableStyleMedium2" showFirstColumn="0" showLastColumn="0" showRowStripes="1" showColumnStripes="0"/>
</table>
</file>

<file path=xl/tables/table1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2" xr:uid="{47BA7907-69AE-4E8C-B1BB-48434DA2CF53}" name="Runde2ersteMannschaft" displayName="Runde2ersteMannschaft" ref="B22:F33" totalsRowShown="0" headerRowDxfId="620" dataDxfId="619">
  <autoFilter ref="B22:F33" xr:uid="{47BA7907-69AE-4E8C-B1BB-48434DA2CF53}"/>
  <tableColumns count="5">
    <tableColumn id="1" xr3:uid="{4B970FBC-3C38-4E4C-B5EE-C8C5C2036CB3}" name="Verein" dataDxfId="618"/>
    <tableColumn id="2" xr3:uid="{8BD97298-9963-4395-AF40-9D65F1680F27}" name="Ringe" dataDxfId="617"/>
    <tableColumn id="3" xr3:uid="{56DCE497-987E-419F-B5AF-C25F63649BEE}" name="Schnitt" dataDxfId="616"/>
    <tableColumn id="4" xr3:uid="{E16718F2-1973-4E52-BCF4-B0AB954E52C1}" name="EP" dataDxfId="615"/>
    <tableColumn id="5" xr3:uid="{D39E3A62-92AF-4244-895A-6289A44E07FF}" name="MP" dataDxfId="614"/>
  </tableColumns>
  <tableStyleInfo name="TableStyleMedium2" showFirstColumn="0" showLastColumn="0" showRowStripes="1" showColumnStripes="0"/>
</table>
</file>

<file path=xl/tables/table1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3" xr:uid="{E390C1E7-708F-4E0E-9C6D-52596C37AF9B}" name="Runde2SK" displayName="Runde2SK" ref="I22:L33" totalsRowShown="0" headerRowDxfId="613" dataDxfId="612">
  <autoFilter ref="I22:L33" xr:uid="{E390C1E7-708F-4E0E-9C6D-52596C37AF9B}"/>
  <tableColumns count="4">
    <tableColumn id="1" xr3:uid="{EDEBC019-2ACC-4ED7-8CF7-67DD90519AD2}" name="Verein" dataDxfId="611"/>
    <tableColumn id="2" xr3:uid="{B41ED9F4-3ED1-4C33-BFAF-7DA7C016E679}" name="Ringe" dataDxfId="610"/>
    <tableColumn id="4" xr3:uid="{C87FED92-504A-4808-8DE0-E2E445195AA0}" name="Schnitt" dataDxfId="609"/>
    <tableColumn id="3" xr3:uid="{74D88A08-5F4E-4D21-ADB2-53538DE7B65B}" name="MP" dataDxfId="608"/>
  </tableColumns>
  <tableStyleInfo name="TableStyleMedium2" showFirstColumn="0" showLastColumn="0" showRowStripes="1" showColumnStripes="0"/>
</table>
</file>

<file path=xl/tables/table1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4" xr:uid="{4FD57BC3-8552-4FC8-9BA9-F3D8AFEC1B72}" name="Runde2DK" displayName="Runde2DK" ref="O22:R33" totalsRowShown="0" headerRowDxfId="607" dataDxfId="606">
  <autoFilter ref="O22:R33" xr:uid="{4FD57BC3-8552-4FC8-9BA9-F3D8AFEC1B72}"/>
  <tableColumns count="4">
    <tableColumn id="1" xr3:uid="{1FC792AE-7D83-473D-9637-28DCD9E3D148}" name="Verein" dataDxfId="605"/>
    <tableColumn id="2" xr3:uid="{D7C4026C-6320-44B4-AFA7-9E40D288635A}" name="Ringe" dataDxfId="604"/>
    <tableColumn id="4" xr3:uid="{2E318EEE-C50E-4BA8-BE33-1D63B3BAF455}" name="Schnitt" dataDxfId="603"/>
    <tableColumn id="3" xr3:uid="{448F8D79-CB67-431F-86DF-2F129B305C16}" name="MP" dataDxfId="602"/>
  </tableColumns>
  <tableStyleInfo name="TableStyleMedium2" showFirstColumn="0" showLastColumn="0" showRowStripes="1" showColumnStripes="0"/>
</table>
</file>

<file path=xl/tables/table1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5" xr:uid="{C60AE2F2-03EC-43B7-A104-3970340BC2B4}" name="Runde2AK" displayName="Runde2AK" ref="U22:X33" totalsRowShown="0" headerRowDxfId="601" dataDxfId="600">
  <autoFilter ref="U22:X33" xr:uid="{C60AE2F2-03EC-43B7-A104-3970340BC2B4}"/>
  <tableColumns count="4">
    <tableColumn id="1" xr3:uid="{D15397F5-C49F-4AE4-AB93-74E67B20B7E8}" name="Verein" dataDxfId="599"/>
    <tableColumn id="2" xr3:uid="{4B496069-8DB3-420B-AC37-D5CD4EC2977C}" name="Ringe" dataDxfId="598"/>
    <tableColumn id="4" xr3:uid="{2334579E-D672-4908-B925-6C5A8F9B1A24}" name="Schnitt" dataDxfId="597"/>
    <tableColumn id="3" xr3:uid="{A665E937-910B-4499-BCEC-F1DACFB3239E}" name="MP" dataDxfId="596"/>
  </tableColumns>
  <tableStyleInfo name="TableStyleMedium2" showFirstColumn="0" showLastColumn="0" showRowStripes="1" showColumnStripes="0"/>
</table>
</file>

<file path=xl/tables/table1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6" xr:uid="{3AD1660A-4B2E-4B1D-9F52-A18065DEAFC1}" name="Runde2NWK" displayName="Runde2NWK" ref="AA22:AD33" totalsRowShown="0" headerRowDxfId="595" dataDxfId="594">
  <autoFilter ref="AA22:AD33" xr:uid="{3AD1660A-4B2E-4B1D-9F52-A18065DEAFC1}"/>
  <tableColumns count="4">
    <tableColumn id="1" xr3:uid="{821E14D6-6E12-4104-9596-A7ED11D76C67}" name="Verein" dataDxfId="593"/>
    <tableColumn id="2" xr3:uid="{9295B18E-AFC8-45DC-863E-F9C83371534D}" name="Ringe" dataDxfId="592"/>
    <tableColumn id="4" xr3:uid="{73F730AD-6384-4C55-B444-A11282C92A6B}" name="Schnitt" dataDxfId="591"/>
    <tableColumn id="3" xr3:uid="{4D9ACC0E-5F45-447F-8B4F-C5999E2EA096}" name="MP" dataDxfId="590"/>
  </tableColumns>
  <tableStyleInfo name="TableStyleMedium2" showFirstColumn="0" showLastColumn="0" showRowStripes="1" showColumnStripes="0"/>
</table>
</file>

<file path=xl/tables/table1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7" xr:uid="{791453CC-BF9C-4F86-ADF5-A41DD904FFA4}" name="Runde2JUN" displayName="Runde2JUN" ref="AG22:AJ33" totalsRowShown="0" headerRowDxfId="589" dataDxfId="588">
  <autoFilter ref="AG22:AJ33" xr:uid="{791453CC-BF9C-4F86-ADF5-A41DD904FFA4}"/>
  <tableColumns count="4">
    <tableColumn id="1" xr3:uid="{EB3C7A85-0791-4461-BD03-73ABD0917B5C}" name="Verein" dataDxfId="587"/>
    <tableColumn id="2" xr3:uid="{FCECF8C2-3754-42A3-8F04-6709ECFCA430}" name="Ringe" dataDxfId="586"/>
    <tableColumn id="4" xr3:uid="{C91BABE6-949A-4773-BFDF-09408DC70851}" name="Schnitt" dataDxfId="585"/>
    <tableColumn id="3" xr3:uid="{2AA92D59-E7F2-4828-9EB2-03625ED9C385}" name="MP" dataDxfId="584"/>
  </tableColumns>
  <tableStyleInfo name="TableStyleMedium2" showFirstColumn="0" showLastColumn="0" showRowStripes="1" showColumnStripes="0"/>
</table>
</file>

<file path=xl/tables/table1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8" xr:uid="{23F72A6B-59D3-4AFD-9B59-DDAA90640685}" name="Runde2LP" displayName="Runde2LP" ref="AM22:AP33" totalsRowShown="0" headerRowDxfId="583" dataDxfId="582">
  <autoFilter ref="AM22:AP33" xr:uid="{23F72A6B-59D3-4AFD-9B59-DDAA90640685}"/>
  <tableColumns count="4">
    <tableColumn id="1" xr3:uid="{75480B18-2A35-4B08-977E-AED0B62C82BC}" name="Verein" dataDxfId="581"/>
    <tableColumn id="2" xr3:uid="{782988E4-88D3-42BB-8A6D-4A720D69D9B8}" name="Ringe" dataDxfId="580"/>
    <tableColumn id="4" xr3:uid="{C5482FE2-740F-46D0-A9D8-8ED2F4529474}" name="Schnitt" dataDxfId="579"/>
    <tableColumn id="3" xr3:uid="{86736952-DD3F-4EB9-B97B-62851A34423F}" name="MP" dataDxfId="578"/>
  </tableColumns>
  <tableStyleInfo name="TableStyleMedium2" showFirstColumn="0" showLastColumn="0" showRowStripes="1" showColumnStripes="0"/>
</table>
</file>

<file path=xl/tables/table1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9" xr:uid="{696F3145-5566-41B7-8E73-921B335D9721}" name="Runde2LGA" displayName="Runde2LGA" ref="AS22:AV33" totalsRowShown="0" headerRowDxfId="577" dataDxfId="576">
  <autoFilter ref="AS22:AV33" xr:uid="{696F3145-5566-41B7-8E73-921B335D9721}"/>
  <tableColumns count="4">
    <tableColumn id="1" xr3:uid="{7171111C-A779-4D81-8605-8349A1C8771B}" name="Verein" dataDxfId="575"/>
    <tableColumn id="2" xr3:uid="{ABC17FD6-6A93-4DBB-9097-994C8F2B55E2}" name="Ringe" dataDxfId="574"/>
    <tableColumn id="4" xr3:uid="{68BA3285-FCF9-44F5-B35C-D9E7EFF7124A}" name="Schnitt" dataDxfId="573"/>
    <tableColumn id="3" xr3:uid="{352A853E-2B9C-43BA-A84D-043A156CC3FC}" name="MP" dataDxfId="572"/>
  </tableColumns>
  <tableStyleInfo name="TableStyleMedium2" showFirstColumn="0" showLastColumn="0" showRowStripes="1" showColumnStripes="0"/>
</table>
</file>

<file path=xl/tables/table1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0" xr:uid="{D3644B58-7DE5-472F-9B87-F0B55F25DEC5}" name="SummeRunde2" displayName="SummeRunde2" ref="AY22:BB33" totalsRowShown="0" headerRowDxfId="571" dataDxfId="570">
  <autoFilter ref="AY22:BB33" xr:uid="{D3644B58-7DE5-472F-9B87-F0B55F25DEC5}"/>
  <tableColumns count="4">
    <tableColumn id="1" xr3:uid="{E3CACFF2-3463-4CD8-A556-4655794D50DA}" name="Verein" dataDxfId="569"/>
    <tableColumn id="2" xr3:uid="{4EA02D7C-7175-404B-B657-C1F5E32710FF}" name="Summe Ringe" dataDxfId="568">
      <calculatedColumnFormula>IF(C23="",0,SUM(C23+J23+P23+V23+AB23+AH23+AN23+AT23))</calculatedColumnFormula>
    </tableColumn>
    <tableColumn id="3" xr3:uid="{4B756E0C-B8A0-4E0A-9CEB-C94FFD980897}" name="Summe MP" dataDxfId="567">
      <calculatedColumnFormula>IF(C23="",0,SUM(F23+L23+R23+X23+AD23+AJ23+AP23+AV23))</calculatedColumnFormula>
    </tableColumn>
    <tableColumn id="4" xr3:uid="{98C9C9F2-0137-4FC8-8033-A05EB3FD39C4}" name="SP" dataDxfId="566"/>
  </tableColumns>
  <tableStyleInfo name="TableStyleMedium2" showFirstColumn="0" showLastColumn="0" showRowStripes="1" showColumnStripes="0"/>
</table>
</file>

<file path=xl/tables/table1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1" xr:uid="{29DDBD1E-C9ED-4983-90AC-005506070D60}" name="Runde3ersteMannschaft" displayName="Runde3ersteMannschaft" ref="B36:F47" totalsRowShown="0" headerRowDxfId="565" dataDxfId="564">
  <autoFilter ref="B36:F47" xr:uid="{29DDBD1E-C9ED-4983-90AC-005506070D60}"/>
  <tableColumns count="5">
    <tableColumn id="1" xr3:uid="{E1C46B9C-5A58-45B8-A354-F4FBA3B65755}" name="Verein" dataDxfId="563"/>
    <tableColumn id="2" xr3:uid="{607EC3B4-A60D-4D4C-B296-2F403AE12187}" name="Ringe" dataDxfId="562"/>
    <tableColumn id="3" xr3:uid="{1BE680A6-8284-4E06-A954-58FA4DA006FF}" name="Schnitt" dataDxfId="561"/>
    <tableColumn id="4" xr3:uid="{F9972EA1-F1AC-4EA3-AAD9-061D33675330}" name="EP" dataDxfId="560"/>
    <tableColumn id="5" xr3:uid="{E5A23543-6CB4-477F-9117-7892B17E754B}" name="MP" dataDxfId="559"/>
  </tableColumns>
  <tableStyleInfo name="TableStyleMedium2" showFirstColumn="0" showLastColumn="0" showRowStripes="1" showColumnStripes="0"/>
</table>
</file>

<file path=xl/tables/table1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2" xr:uid="{BCCC2589-E9C0-45C3-A73B-1169900713F2}" name="Runde3SK" displayName="Runde3SK" ref="I36:L47" totalsRowShown="0" headerRowDxfId="558" dataDxfId="557">
  <autoFilter ref="I36:L47" xr:uid="{BCCC2589-E9C0-45C3-A73B-1169900713F2}"/>
  <tableColumns count="4">
    <tableColumn id="1" xr3:uid="{818171FA-A5E8-40C7-A1E2-C8F06826609C}" name="Verein" dataDxfId="556"/>
    <tableColumn id="2" xr3:uid="{306C737C-1E47-434E-8DD5-66B2AC8DA438}" name="Ringe" dataDxfId="555"/>
    <tableColumn id="4" xr3:uid="{BC74CF00-0242-4CDB-AC0F-09DEAAF34657}" name="Schnitt" dataDxfId="554"/>
    <tableColumn id="3" xr3:uid="{6AB96D2F-E909-4D46-9C32-809110C768EA}" name="MP" dataDxfId="553"/>
  </tableColumns>
  <tableStyleInfo name="TableStyleMedium2" showFirstColumn="0" showLastColumn="0" showRowStripes="1" showColumnStripes="0"/>
</table>
</file>

<file path=xl/tables/table1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3" xr:uid="{28328586-F664-4862-8864-47195D11847A}" name="Runde3DK" displayName="Runde3DK" ref="O36:R47" totalsRowShown="0" headerRowDxfId="552" dataDxfId="551">
  <autoFilter ref="O36:R47" xr:uid="{28328586-F664-4862-8864-47195D11847A}"/>
  <tableColumns count="4">
    <tableColumn id="1" xr3:uid="{F153D0B6-6F0B-4BE3-B3D1-07C3DB2D9219}" name="Verein" dataDxfId="550"/>
    <tableColumn id="2" xr3:uid="{8D5F2414-3A35-4D7D-8A05-C06224AF84D9}" name="Ringe" dataDxfId="549"/>
    <tableColumn id="4" xr3:uid="{39A0319C-F17C-4125-98E8-A326BEB4C823}" name="Schnitt" dataDxfId="548"/>
    <tableColumn id="3" xr3:uid="{F7ED0AFF-E3D7-4E21-83D6-F3367B403BB2}" name="MP" dataDxfId="547"/>
  </tableColumns>
  <tableStyleInfo name="TableStyleMedium2" showFirstColumn="0" showLastColumn="0" showRowStripes="1" showColumnStripes="0"/>
</table>
</file>

<file path=xl/tables/table1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4" xr:uid="{5959D34A-EF87-406F-A8C3-F265E3BBE688}" name="Runde3AK" displayName="Runde3AK" ref="U36:X47" totalsRowShown="0" headerRowDxfId="546" dataDxfId="545">
  <autoFilter ref="U36:X47" xr:uid="{5959D34A-EF87-406F-A8C3-F265E3BBE688}"/>
  <tableColumns count="4">
    <tableColumn id="1" xr3:uid="{4553DB60-20A2-44FB-9F83-574F0F6C66F7}" name="Verein" dataDxfId="544"/>
    <tableColumn id="2" xr3:uid="{DF45FC98-3060-4D84-9931-0C57FDF3AE61}" name="Ringe" dataDxfId="543"/>
    <tableColumn id="4" xr3:uid="{7C0AFCC4-9E2D-424A-8DA8-AC50055ACE89}" name="Schnitt" dataDxfId="542"/>
    <tableColumn id="3" xr3:uid="{152F20B1-BFB6-47DE-B2A8-2A1759C85238}" name="MP" dataDxfId="541"/>
  </tableColumns>
  <tableStyleInfo name="TableStyleMedium2" showFirstColumn="0" showLastColumn="0" showRowStripes="1" showColumnStripes="0"/>
</table>
</file>

<file path=xl/tables/table1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5" xr:uid="{7E0B9E40-947D-4555-8D98-8B0F608533FF}" name="Runde3NWK" displayName="Runde3NWK" ref="AA36:AD47" totalsRowShown="0" headerRowDxfId="540" dataDxfId="539">
  <autoFilter ref="AA36:AD47" xr:uid="{7E0B9E40-947D-4555-8D98-8B0F608533FF}"/>
  <tableColumns count="4">
    <tableColumn id="1" xr3:uid="{9D6D4D29-B7B7-4834-92A8-3867BA0A5868}" name="Verein" dataDxfId="538"/>
    <tableColumn id="2" xr3:uid="{D24F9BF4-AB03-4F9A-A157-DDCF0DBD38DA}" name="Ringe" dataDxfId="537"/>
    <tableColumn id="4" xr3:uid="{66AEC73D-D91D-42E5-839D-5467526A5EFB}" name="Schnitt" dataDxfId="536"/>
    <tableColumn id="3" xr3:uid="{05688898-0B96-4FDF-8688-F27754BA05C7}" name="MP" dataDxfId="535"/>
  </tableColumns>
  <tableStyleInfo name="TableStyleMedium2" showFirstColumn="0" showLastColumn="0" showRowStripes="1" showColumnStripes="0"/>
</table>
</file>

<file path=xl/tables/table1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6" xr:uid="{367C087F-70D4-46AB-BFB5-5BB02DE3C864}" name="Runde3JUN" displayName="Runde3JUN" ref="AG36:AJ47" totalsRowShown="0" headerRowDxfId="534" dataDxfId="533">
  <autoFilter ref="AG36:AJ47" xr:uid="{367C087F-70D4-46AB-BFB5-5BB02DE3C864}"/>
  <tableColumns count="4">
    <tableColumn id="1" xr3:uid="{7B82E59F-5F0C-47CD-89A9-0EEF0D9DA130}" name="Verein" dataDxfId="532"/>
    <tableColumn id="2" xr3:uid="{94E6F03F-5FEB-4CA0-9260-86C2B86576B6}" name="Ringe" dataDxfId="531"/>
    <tableColumn id="4" xr3:uid="{8D7DB97F-259A-49C4-B97F-75F8F85797D0}" name="Schnitt" dataDxfId="530"/>
    <tableColumn id="3" xr3:uid="{DCA707FF-2BFC-4CFE-9B38-B1CFAE04961B}" name="MP" dataDxfId="529"/>
  </tableColumns>
  <tableStyleInfo name="TableStyleMedium2" showFirstColumn="0" showLastColumn="0" showRowStripes="1" showColumnStripes="0"/>
</table>
</file>

<file path=xl/tables/table1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7" xr:uid="{0E272C97-AA32-46FE-A840-B8FBF09719E4}" name="Runde3LP" displayName="Runde3LP" ref="AM36:AP47" totalsRowShown="0" headerRowDxfId="528" dataDxfId="527">
  <autoFilter ref="AM36:AP47" xr:uid="{0E272C97-AA32-46FE-A840-B8FBF09719E4}"/>
  <tableColumns count="4">
    <tableColumn id="1" xr3:uid="{42CF3993-693B-474D-8735-CF6B0F72DE9B}" name="Verein" dataDxfId="526"/>
    <tableColumn id="2" xr3:uid="{AD9C9277-F2CC-4055-A5C2-9A1FD5AA065C}" name="Ringe" dataDxfId="525"/>
    <tableColumn id="4" xr3:uid="{A657539C-C535-4D22-8067-F832FE649DA8}" name="Schnitt" dataDxfId="524"/>
    <tableColumn id="3" xr3:uid="{F0BDBD9D-16FB-4403-9F3C-2365992DD7BC}" name="MP" dataDxfId="523"/>
  </tableColumns>
  <tableStyleInfo name="TableStyleMedium2" showFirstColumn="0" showLastColumn="0" showRowStripes="1" showColumnStripes="0"/>
</table>
</file>

<file path=xl/tables/table1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8" xr:uid="{B13AD462-3D43-46DB-B5FA-C43650F0FA67}" name="Runde3LGA" displayName="Runde3LGA" ref="AS36:AV47" totalsRowShown="0" headerRowDxfId="522" dataDxfId="521">
  <autoFilter ref="AS36:AV47" xr:uid="{B13AD462-3D43-46DB-B5FA-C43650F0FA67}"/>
  <tableColumns count="4">
    <tableColumn id="1" xr3:uid="{0D2328A1-FD54-4686-9EAD-09E26F5B9B46}" name="Verein" dataDxfId="520"/>
    <tableColumn id="2" xr3:uid="{F81B14D2-57EB-415E-A424-2C68C1799011}" name="Ringe" dataDxfId="519"/>
    <tableColumn id="4" xr3:uid="{703B7682-6428-4BC0-9C06-09AA90133389}" name="Schnitt" dataDxfId="518"/>
    <tableColumn id="3" xr3:uid="{08F92E59-82DC-40B4-AF1F-2D11E8519830}" name="MP" dataDxfId="517"/>
  </tableColumns>
  <tableStyleInfo name="TableStyleMedium2" showFirstColumn="0" showLastColumn="0" showRowStripes="1" showColumnStripes="0"/>
</table>
</file>

<file path=xl/tables/table1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9" xr:uid="{57D63868-0FF1-4CAC-9F9A-B410F8E4C928}" name="SummeRunde3" displayName="SummeRunde3" ref="AY36:BB47" totalsRowShown="0" headerRowDxfId="516" dataDxfId="515">
  <autoFilter ref="AY36:BB47" xr:uid="{57D63868-0FF1-4CAC-9F9A-B410F8E4C928}"/>
  <tableColumns count="4">
    <tableColumn id="1" xr3:uid="{1F723D4C-D145-49AF-8E29-685AB092F445}" name="Verein" dataDxfId="514"/>
    <tableColumn id="2" xr3:uid="{FC2B13C6-1F08-4702-86D4-CBA42FAB258F}" name="Summe Ringe" dataDxfId="513">
      <calculatedColumnFormula>IF(C37="",0,SUM(C37+J37+P37+V37+AB37+AH37+AN37+AT37))</calculatedColumnFormula>
    </tableColumn>
    <tableColumn id="3" xr3:uid="{49E11F2E-D1AC-4E45-B335-21133774CDED}" name="Summe MP" dataDxfId="512">
      <calculatedColumnFormula>IF(C37="",0,SUM(F37+L37+R37+X37+AD37+AJ37+AP37+AV37))</calculatedColumnFormula>
    </tableColumn>
    <tableColumn id="4" xr3:uid="{CAD93D09-0169-4C98-93E5-B99BC4E04348}" name="SP" dataDxfId="511"/>
  </tableColumns>
  <tableStyleInfo name="TableStyleMedium2" showFirstColumn="0" showLastColumn="0" showRowStripes="1" showColumnStripes="0"/>
</table>
</file>

<file path=xl/tables/table1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0" xr:uid="{1A2B3ED3-21BA-4FD6-A644-159030E37899}" name="Runde4ersteMannschaft" displayName="Runde4ersteMannschaft" ref="B50:F61" totalsRowShown="0" headerRowDxfId="510" dataDxfId="509">
  <autoFilter ref="B50:F61" xr:uid="{1A2B3ED3-21BA-4FD6-A644-159030E37899}"/>
  <tableColumns count="5">
    <tableColumn id="1" xr3:uid="{F900B8D0-C715-4E12-9CCF-4F4B554D98F1}" name="Verein" dataDxfId="508"/>
    <tableColumn id="2" xr3:uid="{421B17D8-1A20-4469-AACB-AF11FAD602D2}" name="Ringe" dataDxfId="507"/>
    <tableColumn id="3" xr3:uid="{980AF5A5-3027-4570-9EAB-A0CF55D5CD85}" name="Schnitt" dataDxfId="506"/>
    <tableColumn id="4" xr3:uid="{935C335E-D01B-4099-BAF6-075237482DC3}" name="EP" dataDxfId="505"/>
    <tableColumn id="5" xr3:uid="{4B1B7F8D-4A59-4E6C-9512-02C5AE9E4743}" name="MP" dataDxfId="504"/>
  </tableColumns>
  <tableStyleInfo name="TableStyleMedium2" showFirstColumn="0" showLastColumn="0" showRowStripes="1" showColumnStripes="0"/>
</table>
</file>

<file path=xl/tables/table1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1" xr:uid="{24B86173-0C8A-419D-889D-896AB3EAD227}" name="Runde4SK" displayName="Runde4SK" ref="I50:L61" totalsRowShown="0" headerRowDxfId="503" dataDxfId="502">
  <autoFilter ref="I50:L61" xr:uid="{24B86173-0C8A-419D-889D-896AB3EAD227}"/>
  <tableColumns count="4">
    <tableColumn id="1" xr3:uid="{A9B50E0E-6C16-4079-98A2-5429E932DB01}" name="Verein" dataDxfId="501"/>
    <tableColumn id="2" xr3:uid="{3892D43E-5A71-4614-83C8-80B9BF002C6C}" name="Ringe" dataDxfId="500"/>
    <tableColumn id="4" xr3:uid="{838E6999-DD39-4753-886F-922709D8022F}" name="Schnitt" dataDxfId="499"/>
    <tableColumn id="3" xr3:uid="{9E3965B8-13E6-45F4-82DE-43E8AA3A7446}" name="MP" dataDxfId="498"/>
  </tableColumns>
  <tableStyleInfo name="TableStyleMedium2" showFirstColumn="0" showLastColumn="0" showRowStripes="1" showColumnStripes="0"/>
</table>
</file>

<file path=xl/tables/table1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2" xr:uid="{A98FC68B-629A-4443-B536-46FFAD96D48F}" name="Runde4DK" displayName="Runde4DK" ref="O50:R61" totalsRowShown="0" headerRowDxfId="497" dataDxfId="496">
  <autoFilter ref="O50:R61" xr:uid="{A98FC68B-629A-4443-B536-46FFAD96D48F}"/>
  <tableColumns count="4">
    <tableColumn id="1" xr3:uid="{FCDC3F8C-D7DF-4776-839E-771F3C472FF7}" name="Verein" dataDxfId="495"/>
    <tableColumn id="2" xr3:uid="{821FE10F-6883-4611-B718-E0F18909A613}" name="Ringe" dataDxfId="494"/>
    <tableColumn id="4" xr3:uid="{6E3CCEF2-A93C-4C17-9FE7-BA5CF3AE3EF2}" name="Schnitt" dataDxfId="493"/>
    <tableColumn id="3" xr3:uid="{10E3261D-5018-451B-8C02-C636D094F4C7}" name="MP" dataDxfId="492"/>
  </tableColumns>
  <tableStyleInfo name="TableStyleMedium2" showFirstColumn="0" showLastColumn="0" showRowStripes="1" showColumnStripes="0"/>
</table>
</file>

<file path=xl/tables/table1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3" xr:uid="{801BFBDC-9FD5-4067-8C9F-7449AD3B03EE}" name="Runde4AK" displayName="Runde4AK" ref="U50:X61" totalsRowShown="0" headerRowDxfId="491" dataDxfId="490">
  <autoFilter ref="U50:X61" xr:uid="{801BFBDC-9FD5-4067-8C9F-7449AD3B03EE}"/>
  <tableColumns count="4">
    <tableColumn id="1" xr3:uid="{8EB44010-0B49-4192-8244-3116860D53F9}" name="Verein" dataDxfId="489"/>
    <tableColumn id="2" xr3:uid="{756A8BB6-68FA-4056-9035-2BBACCE05968}" name="Ringe" dataDxfId="488"/>
    <tableColumn id="4" xr3:uid="{73D79D9A-872E-4C35-BC05-C96F16C97C93}" name="Schnitt" dataDxfId="487"/>
    <tableColumn id="3" xr3:uid="{9EA52338-28E6-431F-AEC1-582B18BEECA1}" name="MP" dataDxfId="486"/>
  </tableColumns>
  <tableStyleInfo name="TableStyleMedium2" showFirstColumn="0" showLastColumn="0" showRowStripes="1" showColumnStripes="0"/>
</table>
</file>

<file path=xl/tables/table16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4" xr:uid="{F46E7961-82F2-47F6-86B9-C8D21143147E}" name="Runde4NWK" displayName="Runde4NWK" ref="AA50:AD61" totalsRowShown="0" headerRowDxfId="485" dataDxfId="484">
  <autoFilter ref="AA50:AD61" xr:uid="{F46E7961-82F2-47F6-86B9-C8D21143147E}"/>
  <tableColumns count="4">
    <tableColumn id="1" xr3:uid="{14769006-DA8B-4DB4-B374-63851C614116}" name="Verein" dataDxfId="483"/>
    <tableColumn id="2" xr3:uid="{617BFF94-0D91-4D44-AD26-F9817052A8FA}" name="Ringe" dataDxfId="482"/>
    <tableColumn id="4" xr3:uid="{33970FC3-5BAD-4D40-A3DE-EA2C80889573}" name="Schnitt" dataDxfId="481"/>
    <tableColumn id="3" xr3:uid="{2C103834-7918-437F-B678-35863DEA5A31}" name="MP" dataDxfId="480"/>
  </tableColumns>
  <tableStyleInfo name="TableStyleMedium2" showFirstColumn="0" showLastColumn="0" showRowStripes="1" showColumnStripes="0"/>
</table>
</file>

<file path=xl/tables/table16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5" xr:uid="{80D5F812-CD0A-4BAD-91FC-BDF470E4E5A2}" name="Runde4JUN" displayName="Runde4JUN" ref="AG50:AJ61" totalsRowShown="0" headerRowDxfId="479" dataDxfId="478">
  <autoFilter ref="AG50:AJ61" xr:uid="{80D5F812-CD0A-4BAD-91FC-BDF470E4E5A2}"/>
  <tableColumns count="4">
    <tableColumn id="1" xr3:uid="{F7228DB6-E833-4BFE-AC16-2A11B57DAE48}" name="Verein" dataDxfId="477"/>
    <tableColumn id="2" xr3:uid="{76A7EA09-4A4E-42EC-9981-1AC7D9AD8244}" name="Ringe" dataDxfId="476"/>
    <tableColumn id="4" xr3:uid="{F5A7462C-425D-4D7D-B219-DF01C162DF4D}" name="Schnitt" dataDxfId="475"/>
    <tableColumn id="3" xr3:uid="{817060E0-03CB-433A-AC90-E8E047E8F59C}" name="MP" dataDxfId="474"/>
  </tableColumns>
  <tableStyleInfo name="TableStyleMedium2" showFirstColumn="0" showLastColumn="0" showRowStripes="1" showColumnStripes="0"/>
</table>
</file>

<file path=xl/tables/table16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6" xr:uid="{2D2232D3-1C30-4CDB-B40C-642541BECF9B}" name="Runde4LP" displayName="Runde4LP" ref="AM50:AP61" totalsRowShown="0" headerRowDxfId="473" dataDxfId="472">
  <autoFilter ref="AM50:AP61" xr:uid="{2D2232D3-1C30-4CDB-B40C-642541BECF9B}"/>
  <tableColumns count="4">
    <tableColumn id="1" xr3:uid="{C97B16CA-E1D8-4C66-AC08-39875654A41F}" name="Verein" dataDxfId="471"/>
    <tableColumn id="2" xr3:uid="{CD2A5559-6224-429F-B352-9F44C4E400F4}" name="Ringe" dataDxfId="470"/>
    <tableColumn id="4" xr3:uid="{3A966052-D004-4A31-B87F-C458959597B2}" name="Schnitt" dataDxfId="469"/>
    <tableColumn id="3" xr3:uid="{CBB2F82B-04BF-4D2D-9BBA-D2ADE029FE24}" name="MP" dataDxfId="468"/>
  </tableColumns>
  <tableStyleInfo name="TableStyleMedium2" showFirstColumn="0" showLastColumn="0" showRowStripes="1" showColumnStripes="0"/>
</table>
</file>

<file path=xl/tables/table16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7" xr:uid="{9DE1D45E-7E14-40C3-8237-42076E09E1CD}" name="Runde4LGA" displayName="Runde4LGA" ref="AS50:AV61" totalsRowShown="0" headerRowDxfId="467" dataDxfId="466">
  <autoFilter ref="AS50:AV61" xr:uid="{9DE1D45E-7E14-40C3-8237-42076E09E1CD}"/>
  <tableColumns count="4">
    <tableColumn id="1" xr3:uid="{4F247E10-D873-434D-9400-0A705F727034}" name="Verein" dataDxfId="465"/>
    <tableColumn id="2" xr3:uid="{89D1786B-A2F1-4FF5-BD41-6BB854ADC33F}" name="Ringe" dataDxfId="464"/>
    <tableColumn id="4" xr3:uid="{A3C0C90B-6E88-47A5-9FD1-D1A509F94FEC}" name="Schnitt" dataDxfId="463"/>
    <tableColumn id="3" xr3:uid="{7BF72E22-30F8-4360-AB2F-5B8F3E74E657}" name="MP" dataDxfId="462"/>
  </tableColumns>
  <tableStyleInfo name="TableStyleMedium2" showFirstColumn="0" showLastColumn="0" showRowStripes="1" showColumnStripes="0"/>
</table>
</file>

<file path=xl/tables/table16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3" xr:uid="{EE93E5CA-9985-4177-8609-CE9503F1FCE2}" name="SummeRunde4" displayName="SummeRunde4" ref="AY50:BB61" totalsRowShown="0" headerRowDxfId="461" dataDxfId="460">
  <autoFilter ref="AY50:BB61" xr:uid="{EE93E5CA-9985-4177-8609-CE9503F1FCE2}"/>
  <tableColumns count="4">
    <tableColumn id="1" xr3:uid="{F224C92A-E586-4254-A781-08B2DD5FBD6F}" name="Verein" dataDxfId="459"/>
    <tableColumn id="2" xr3:uid="{67795C45-B8FA-4D84-9BFF-EE37B8332919}" name="Summe Ringe" dataDxfId="458">
      <calculatedColumnFormula>IF(C51="",0,SUM(C51+J51+P51+V51+AB51+AH51+AN51+AT51))</calculatedColumnFormula>
    </tableColumn>
    <tableColumn id="3" xr3:uid="{628B5CCA-CD71-4AF5-990C-B46498171575}" name="Summe MP" dataDxfId="457">
      <calculatedColumnFormula>IF(C51="",0,SUM(F51+L51+R51+X51+AD51+AJ51+AP51+AV51))</calculatedColumnFormula>
    </tableColumn>
    <tableColumn id="4" xr3:uid="{C53966CE-E1F0-4B46-91E9-839B13AA6F90}" name="SP" dataDxfId="456"/>
  </tableColumns>
  <tableStyleInfo name="TableStyleMedium2" showFirstColumn="0" showLastColumn="0" showRowStripes="1" showColumnStripes="0"/>
</table>
</file>

<file path=xl/tables/table17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4" xr:uid="{9929DFD1-C017-4AC9-AD73-731C974F71D9}" name="Runde5ersteMannschaft" displayName="Runde5ersteMannschaft" ref="B64:F75" totalsRowShown="0" headerRowDxfId="455" dataDxfId="454">
  <autoFilter ref="B64:F75" xr:uid="{9929DFD1-C017-4AC9-AD73-731C974F71D9}"/>
  <tableColumns count="5">
    <tableColumn id="1" xr3:uid="{5845909D-9F59-4941-A967-490141D06AD5}" name="Verein" dataDxfId="453"/>
    <tableColumn id="2" xr3:uid="{A8ED7CE1-19F0-4FFC-BC2F-B9BEC86953FD}" name="Ringe" dataDxfId="452"/>
    <tableColumn id="3" xr3:uid="{F271A86D-42AB-4349-8232-D397182A01CE}" name="Schnitt" dataDxfId="451"/>
    <tableColumn id="4" xr3:uid="{31BF6920-0A1E-4300-89E9-55CBD2EF02BB}" name="EP" dataDxfId="450"/>
    <tableColumn id="5" xr3:uid="{A84FCBA0-BF8F-458F-9216-FBB1DB151A7B}" name="MP" dataDxfId="449"/>
  </tableColumns>
  <tableStyleInfo name="TableStyleMedium2" showFirstColumn="0" showLastColumn="0" showRowStripes="1" showColumnStripes="0"/>
</table>
</file>

<file path=xl/tables/table17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5" xr:uid="{A18B2A85-F6B9-474C-B8BD-69B9095D7CD9}" name="Runde5SK" displayName="Runde5SK" ref="I64:L75" totalsRowShown="0" headerRowDxfId="448" dataDxfId="447">
  <autoFilter ref="I64:L75" xr:uid="{A18B2A85-F6B9-474C-B8BD-69B9095D7CD9}"/>
  <tableColumns count="4">
    <tableColumn id="1" xr3:uid="{27F97EA7-549A-4C2A-A9A7-97211C15DE6A}" name="Verein" dataDxfId="446"/>
    <tableColumn id="2" xr3:uid="{9F17CBE1-2340-4D19-A372-9BEC945A7320}" name="Ringe" dataDxfId="445"/>
    <tableColumn id="4" xr3:uid="{68F118FD-11D8-4D5A-BAF1-0CEF4324CD97}" name="Schnitt" dataDxfId="444"/>
    <tableColumn id="3" xr3:uid="{940B07E6-FB1A-4A83-95E9-7EAC14FE896D}" name="MP" dataDxfId="443"/>
  </tableColumns>
  <tableStyleInfo name="TableStyleMedium2" showFirstColumn="0" showLastColumn="0" showRowStripes="1" showColumnStripes="0"/>
</table>
</file>

<file path=xl/tables/table17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6" xr:uid="{2D4FA384-CAB6-44F9-9BAB-EC405BE27977}" name="Runde5DK" displayName="Runde5DK" ref="O64:R75" totalsRowShown="0" headerRowDxfId="442" dataDxfId="441">
  <autoFilter ref="O64:R75" xr:uid="{2D4FA384-CAB6-44F9-9BAB-EC405BE27977}"/>
  <tableColumns count="4">
    <tableColumn id="1" xr3:uid="{FF4A8AD8-53A2-4897-84B5-AE25E7ADADB5}" name="Verein" dataDxfId="440"/>
    <tableColumn id="2" xr3:uid="{10BBBFA9-A54B-40C1-BAE2-712C68DBF57F}" name="Ringe" dataDxfId="439"/>
    <tableColumn id="4" xr3:uid="{BD52D103-6640-4A7F-86B6-F6178C5259F9}" name="Schnitt" dataDxfId="438"/>
    <tableColumn id="3" xr3:uid="{09869987-1C0C-49D7-B489-D4B53AC10890}" name="MP" dataDxfId="437"/>
  </tableColumns>
  <tableStyleInfo name="TableStyleMedium2" showFirstColumn="0" showLastColumn="0" showRowStripes="1" showColumnStripes="0"/>
</table>
</file>

<file path=xl/tables/table17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7" xr:uid="{34BB74FA-A3F5-411E-AC21-D850599FCB43}" name="Runde5AK" displayName="Runde5AK" ref="U64:X75" totalsRowShown="0" headerRowDxfId="436" dataDxfId="435">
  <autoFilter ref="U64:X75" xr:uid="{34BB74FA-A3F5-411E-AC21-D850599FCB43}"/>
  <tableColumns count="4">
    <tableColumn id="1" xr3:uid="{897D810C-75D5-4829-8782-D6D25E31EEE0}" name="Verein" dataDxfId="434"/>
    <tableColumn id="2" xr3:uid="{3E2C8335-58E8-4926-80B5-F1A2C6789301}" name="Ringe" dataDxfId="433"/>
    <tableColumn id="4" xr3:uid="{4059B823-0E79-4A9F-914C-28ABCCD7FBD8}" name="Schnitt" dataDxfId="432"/>
    <tableColumn id="3" xr3:uid="{DC348CA1-ED1B-4DEF-849E-299D838C679A}" name="MP" dataDxfId="431"/>
  </tableColumns>
  <tableStyleInfo name="TableStyleMedium2" showFirstColumn="0" showLastColumn="0" showRowStripes="1" showColumnStripes="0"/>
</table>
</file>

<file path=xl/tables/table17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8" xr:uid="{B9FA71F4-0E18-417E-B631-3715BD8DBFF5}" name="Runde5NWK" displayName="Runde5NWK" ref="AA64:AD75" totalsRowShown="0" headerRowDxfId="430" dataDxfId="429">
  <autoFilter ref="AA64:AD75" xr:uid="{B9FA71F4-0E18-417E-B631-3715BD8DBFF5}"/>
  <tableColumns count="4">
    <tableColumn id="1" xr3:uid="{641FF3BB-6758-4F89-88B0-6314E8CF1785}" name="Verein" dataDxfId="428"/>
    <tableColumn id="2" xr3:uid="{A5266604-13D9-4525-85ED-6C23EFDDF78F}" name="Ringe" dataDxfId="427"/>
    <tableColumn id="4" xr3:uid="{D855F34E-7A3C-457D-97EE-4367EBC36CBC}" name="Schnitt" dataDxfId="426"/>
    <tableColumn id="3" xr3:uid="{4C01D6AA-4B63-42DE-A77D-93EF5F30F9D4}" name="MP" dataDxfId="425"/>
  </tableColumns>
  <tableStyleInfo name="TableStyleMedium2" showFirstColumn="0" showLastColumn="0" showRowStripes="1" showColumnStripes="0"/>
</table>
</file>

<file path=xl/tables/table17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9" xr:uid="{059D6294-9C4F-4000-ADD5-80D36B30F929}" name="Runde5JUN" displayName="Runde5JUN" ref="AG64:AJ75" totalsRowShown="0" headerRowDxfId="424" dataDxfId="423">
  <autoFilter ref="AG64:AJ75" xr:uid="{059D6294-9C4F-4000-ADD5-80D36B30F929}"/>
  <tableColumns count="4">
    <tableColumn id="1" xr3:uid="{99A1876F-58C2-49B3-BDAC-EE48FE7242B5}" name="Verein" dataDxfId="422"/>
    <tableColumn id="2" xr3:uid="{9D60C8EB-799F-418D-87F5-5FDD7B3D0056}" name="Ringe" dataDxfId="421"/>
    <tableColumn id="4" xr3:uid="{758346A3-D626-49DE-ACD0-A70CC5DB53AC}" name="Schnitt" dataDxfId="420"/>
    <tableColumn id="3" xr3:uid="{7E6241F4-FED1-44DB-91CD-DA3D06017B09}" name="MP" dataDxfId="419"/>
  </tableColumns>
  <tableStyleInfo name="TableStyleMedium2" showFirstColumn="0" showLastColumn="0" showRowStripes="1" showColumnStripes="0"/>
</table>
</file>

<file path=xl/tables/table17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0" xr:uid="{440CB256-A1F9-4072-B2C1-F78290CBF02B}" name="Runde5LP" displayName="Runde5LP" ref="AM64:AP75" totalsRowShown="0" headerRowDxfId="418" dataDxfId="417">
  <autoFilter ref="AM64:AP75" xr:uid="{440CB256-A1F9-4072-B2C1-F78290CBF02B}"/>
  <tableColumns count="4">
    <tableColumn id="1" xr3:uid="{D814A075-320A-41EA-8E1A-D6FF25A24C86}" name="Verein" dataDxfId="416"/>
    <tableColumn id="2" xr3:uid="{EEC331E6-7991-4C91-AE5D-C80AAF0DD4D5}" name="Ringe" dataDxfId="415"/>
    <tableColumn id="4" xr3:uid="{C5F6EE3E-CC12-41D2-A7C2-DD293E5FA505}" name="Schnitt" dataDxfId="414"/>
    <tableColumn id="3" xr3:uid="{62096A59-7243-49B3-97AE-79CA53329008}" name="MP" dataDxfId="413"/>
  </tableColumns>
  <tableStyleInfo name="TableStyleMedium2" showFirstColumn="0" showLastColumn="0" showRowStripes="1" showColumnStripes="0"/>
</table>
</file>

<file path=xl/tables/table17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1" xr:uid="{278127AA-E627-4517-9A5A-28555C99221E}" name="Runde5LGA" displayName="Runde5LGA" ref="AS64:AV75" totalsRowShown="0" headerRowDxfId="412" dataDxfId="411">
  <autoFilter ref="AS64:AV75" xr:uid="{278127AA-E627-4517-9A5A-28555C99221E}"/>
  <tableColumns count="4">
    <tableColumn id="1" xr3:uid="{AAE87282-B842-4D7F-A072-53E93E2D0DE6}" name="Verein" dataDxfId="410"/>
    <tableColumn id="2" xr3:uid="{DAA58699-BE15-497D-ADEE-23132629513D}" name="Ringe" dataDxfId="409"/>
    <tableColumn id="4" xr3:uid="{CB454479-E7C8-4FF2-BD7C-8543AC11CC40}" name="Schnitt" dataDxfId="408"/>
    <tableColumn id="3" xr3:uid="{6D46A3F3-887C-4426-A547-B78962E5FDE9}" name="MP" dataDxfId="407"/>
  </tableColumns>
  <tableStyleInfo name="TableStyleMedium2" showFirstColumn="0" showLastColumn="0" showRowStripes="1" showColumnStripes="0"/>
</table>
</file>

<file path=xl/tables/table17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2" xr:uid="{28B78367-A9A4-48B3-8EED-4A721B09CBB7}" name="SummeRunde5" displayName="SummeRunde5" ref="AY64:BB75" totalsRowShown="0" headerRowDxfId="406" dataDxfId="405">
  <autoFilter ref="AY64:BB75" xr:uid="{28B78367-A9A4-48B3-8EED-4A721B09CBB7}"/>
  <tableColumns count="4">
    <tableColumn id="1" xr3:uid="{DF7A1355-07E2-43DA-9294-9D1CEABD3946}" name="Verein" dataDxfId="404"/>
    <tableColumn id="2" xr3:uid="{B4C00581-2CF9-42F9-8B5B-B8B0B46B6A6C}" name="Summe Ringe" dataDxfId="403">
      <calculatedColumnFormula>IF(C65="",0,SUM(C65+J65+P65+V65+AB65+AH65+AN65+AT65))</calculatedColumnFormula>
    </tableColumn>
    <tableColumn id="3" xr3:uid="{8BA610F7-10A0-4BC8-8D19-E926F19359D7}" name="Summe MP" dataDxfId="402">
      <calculatedColumnFormula>IF(C65="",0,SUM(F65+L65+R65+X65+AD65+AJ65+AP65+AV65))</calculatedColumnFormula>
    </tableColumn>
    <tableColumn id="4" xr3:uid="{8BCF114E-7C37-429C-A162-FCFE613CB97D}" name="SP" dataDxfId="401"/>
  </tableColumns>
  <tableStyleInfo name="TableStyleMedium2" showFirstColumn="0" showLastColumn="0" showRowStripes="1" showColumnStripes="0"/>
</table>
</file>

<file path=xl/tables/table17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3" xr:uid="{413B4313-B202-47EC-BE6B-90ACCE17E0A0}" name="Runde6ersteMannschaft" displayName="Runde6ersteMannschaft" ref="B78:F89" totalsRowShown="0" headerRowDxfId="400" dataDxfId="399">
  <autoFilter ref="B78:F89" xr:uid="{413B4313-B202-47EC-BE6B-90ACCE17E0A0}"/>
  <tableColumns count="5">
    <tableColumn id="1" xr3:uid="{34F9C61E-08D8-43E3-9637-EF5A6815B273}" name="Verein" dataDxfId="398"/>
    <tableColumn id="2" xr3:uid="{27EEA86A-2447-41CB-BDCD-6420E61F053D}" name="Ringe" dataDxfId="397"/>
    <tableColumn id="3" xr3:uid="{52457D09-B60F-4863-920A-D54F9BD32633}" name="Schnitt" dataDxfId="396"/>
    <tableColumn id="4" xr3:uid="{EF826AD5-4030-462F-BF0E-2732D3A1E590}" name="EP" dataDxfId="395"/>
    <tableColumn id="5" xr3:uid="{D31FA0B1-6263-4EEC-BCF4-2281C23B53DC}" name="MP" dataDxfId="394"/>
  </tableColumns>
  <tableStyleInfo name="TableStyleMedium2" showFirstColumn="0" showLastColumn="0" showRowStripes="1" showColumnStripes="0"/>
</table>
</file>

<file path=xl/tables/table18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4" xr:uid="{49D301B7-8676-4891-B74C-C9783C2F969D}" name="Runde6SK" displayName="Runde6SK" ref="I78:L89" totalsRowShown="0" headerRowDxfId="393" dataDxfId="392">
  <autoFilter ref="I78:L89" xr:uid="{49D301B7-8676-4891-B74C-C9783C2F969D}"/>
  <tableColumns count="4">
    <tableColumn id="1" xr3:uid="{7B298999-D05D-43FF-B3B2-5625A03F5AC7}" name="Verein" dataDxfId="391"/>
    <tableColumn id="2" xr3:uid="{C6EDE26D-C35E-404E-B072-B273832F98D1}" name="Ringe" dataDxfId="390"/>
    <tableColumn id="4" xr3:uid="{6A676FA3-D6F4-419A-9062-5002D43B7818}" name="Schnitt" dataDxfId="389"/>
    <tableColumn id="3" xr3:uid="{BD3CCB0C-97A7-415B-9FBD-19432B81B8C5}" name="MP" dataDxfId="388"/>
  </tableColumns>
  <tableStyleInfo name="TableStyleMedium2" showFirstColumn="0" showLastColumn="0" showRowStripes="1" showColumnStripes="0"/>
</table>
</file>

<file path=xl/tables/table18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5" xr:uid="{8D70D9CF-6BA7-4316-972A-9441CADDBC62}" name="Runde6DK" displayName="Runde6DK" ref="O78:R89" totalsRowShown="0" headerRowDxfId="387" dataDxfId="386">
  <autoFilter ref="O78:R89" xr:uid="{8D70D9CF-6BA7-4316-972A-9441CADDBC62}"/>
  <tableColumns count="4">
    <tableColumn id="1" xr3:uid="{880ABD10-993D-4249-9A81-53962F8A88CD}" name="Verein" dataDxfId="385"/>
    <tableColumn id="2" xr3:uid="{89CD02F8-B2A2-4611-93F1-5380087F11BC}" name="Ringe" dataDxfId="384"/>
    <tableColumn id="4" xr3:uid="{64C32D01-3591-4149-892F-F401E0EF99F0}" name="Schnitt" dataDxfId="383"/>
    <tableColumn id="3" xr3:uid="{AACE3A96-ADFB-40F7-892E-E02A540C7C67}" name="MP" dataDxfId="382"/>
  </tableColumns>
  <tableStyleInfo name="TableStyleMedium2" showFirstColumn="0" showLastColumn="0" showRowStripes="1" showColumnStripes="0"/>
</table>
</file>

<file path=xl/tables/table18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6" xr:uid="{70CF5F03-AA84-4FF8-9309-455536272A94}" name="Runde6AK" displayName="Runde6AK" ref="U78:X89" totalsRowShown="0" headerRowDxfId="381" dataDxfId="380">
  <autoFilter ref="U78:X89" xr:uid="{70CF5F03-AA84-4FF8-9309-455536272A94}"/>
  <tableColumns count="4">
    <tableColumn id="1" xr3:uid="{96E4D19E-B62F-4CA4-BDC2-345B91E84E0F}" name="Verein" dataDxfId="379"/>
    <tableColumn id="2" xr3:uid="{AF9978B8-1C44-4C2C-A8A6-EE19C5627EF3}" name="Ringe" dataDxfId="378"/>
    <tableColumn id="4" xr3:uid="{EF08E777-C82B-4699-A6FD-353D6989A512}" name="Schnitt" dataDxfId="377"/>
    <tableColumn id="3" xr3:uid="{297F3C73-01FE-4738-B87F-35883D2120E5}" name="MP" dataDxfId="376"/>
  </tableColumns>
  <tableStyleInfo name="TableStyleMedium2" showFirstColumn="0" showLastColumn="0" showRowStripes="1" showColumnStripes="0"/>
</table>
</file>

<file path=xl/tables/table18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7" xr:uid="{C24CE59A-163D-4970-B420-5A09BDA6F588}" name="Runde6NWK" displayName="Runde6NWK" ref="AA78:AD89" totalsRowShown="0" headerRowDxfId="375" dataDxfId="374">
  <autoFilter ref="AA78:AD89" xr:uid="{C24CE59A-163D-4970-B420-5A09BDA6F588}"/>
  <tableColumns count="4">
    <tableColumn id="1" xr3:uid="{DFB83B30-EA77-49BD-AAF7-585635A62171}" name="Verein" dataDxfId="373"/>
    <tableColumn id="2" xr3:uid="{575DDB1F-7484-4E37-AA73-4253BB25ECEB}" name="Ringe" dataDxfId="372"/>
    <tableColumn id="4" xr3:uid="{9B25DE5E-CFAF-4868-AB3A-76F3EB5E68B5}" name="Schnitt" dataDxfId="371"/>
    <tableColumn id="3" xr3:uid="{2482BAC2-BA8E-41F7-8EFC-8B5D39AA654A}" name="MP" dataDxfId="370"/>
  </tableColumns>
  <tableStyleInfo name="TableStyleMedium2" showFirstColumn="0" showLastColumn="0" showRowStripes="1" showColumnStripes="0"/>
</table>
</file>

<file path=xl/tables/table18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8" xr:uid="{6AC7D3D0-E33B-427A-A9ED-5BBB9CAE94AD}" name="Runde6JUN" displayName="Runde6JUN" ref="AG78:AJ89" totalsRowShown="0" headerRowDxfId="369" dataDxfId="368">
  <autoFilter ref="AG78:AJ89" xr:uid="{6AC7D3D0-E33B-427A-A9ED-5BBB9CAE94AD}"/>
  <tableColumns count="4">
    <tableColumn id="1" xr3:uid="{357C8D99-3BD8-40E9-B108-7C415B78CA5C}" name="Verein" dataDxfId="367"/>
    <tableColumn id="2" xr3:uid="{70D6E5FC-D117-4A55-9573-25A36A8A1EFE}" name="Ringe" dataDxfId="366"/>
    <tableColumn id="4" xr3:uid="{BFF30CED-27AB-4687-955D-15FE7EF48E07}" name="Schnitt" dataDxfId="365"/>
    <tableColumn id="3" xr3:uid="{F15E8F24-45BE-40A9-9338-2C27DDACD8BB}" name="MP" dataDxfId="364"/>
  </tableColumns>
  <tableStyleInfo name="TableStyleMedium2" showFirstColumn="0" showLastColumn="0" showRowStripes="1" showColumnStripes="0"/>
</table>
</file>

<file path=xl/tables/table18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9" xr:uid="{2D4CD8A8-251E-4755-8EC9-ADB1E4DC14A3}" name="Runde6LP" displayName="Runde6LP" ref="AM78:AP89" totalsRowShown="0" headerRowDxfId="363" dataDxfId="362">
  <autoFilter ref="AM78:AP89" xr:uid="{2D4CD8A8-251E-4755-8EC9-ADB1E4DC14A3}"/>
  <tableColumns count="4">
    <tableColumn id="1" xr3:uid="{D543B9A2-358D-4E53-9348-2875048D392D}" name="Verein" dataDxfId="361"/>
    <tableColumn id="2" xr3:uid="{B9F4D88E-C735-4E45-9978-5C248F2A3EE4}" name="Ringe" dataDxfId="360"/>
    <tableColumn id="4" xr3:uid="{5E0E3BD8-B97F-43EA-9258-D3E87B74C606}" name="Schnitt" dataDxfId="359"/>
    <tableColumn id="3" xr3:uid="{B3D31138-C316-41BE-A3ED-2E22074DE2AB}" name="MP" dataDxfId="358"/>
  </tableColumns>
  <tableStyleInfo name="TableStyleMedium2" showFirstColumn="0" showLastColumn="0" showRowStripes="1" showColumnStripes="0"/>
</table>
</file>

<file path=xl/tables/table18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0" xr:uid="{791BBDA6-97AD-4280-89EA-5DFBBED7183F}" name="Runde6LGA" displayName="Runde6LGA" ref="AS78:AV89" totalsRowShown="0" headerRowDxfId="357" dataDxfId="356">
  <autoFilter ref="AS78:AV89" xr:uid="{791BBDA6-97AD-4280-89EA-5DFBBED7183F}"/>
  <tableColumns count="4">
    <tableColumn id="1" xr3:uid="{2886F8FF-3899-40F5-8A3F-86574210C995}" name="Verein" dataDxfId="355"/>
    <tableColumn id="2" xr3:uid="{B2E55406-F068-42D8-B9D1-D10D669E93A1}" name="Ringe" dataDxfId="354"/>
    <tableColumn id="4" xr3:uid="{B9C04D47-4969-43E8-88C3-BB820FFC9DBE}" name="Schnitt" dataDxfId="353"/>
    <tableColumn id="3" xr3:uid="{C618D193-2351-42EF-A33C-CCED51047919}" name="MP" dataDxfId="352"/>
  </tableColumns>
  <tableStyleInfo name="TableStyleMedium2" showFirstColumn="0" showLastColumn="0" showRowStripes="1" showColumnStripes="0"/>
</table>
</file>

<file path=xl/tables/table18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1" xr:uid="{6CB12290-833F-4A86-9E8E-C7BE585E6075}" name="SummeRunde6" displayName="SummeRunde6" ref="AY78:BB89" totalsRowShown="0" headerRowDxfId="351" dataDxfId="350">
  <autoFilter ref="AY78:BB89" xr:uid="{6CB12290-833F-4A86-9E8E-C7BE585E6075}"/>
  <tableColumns count="4">
    <tableColumn id="1" xr3:uid="{7FACAF46-0798-4DF2-8455-37FAB271A7B6}" name="Verein" dataDxfId="349"/>
    <tableColumn id="2" xr3:uid="{73207C22-F6FA-477B-BA23-9B4D1E58C0C6}" name="Summe Ringe" dataDxfId="348">
      <calculatedColumnFormula>IF(C79="",0,SUM(C79+J79+P79+V79+AB79+AH79+AN79+AT79))</calculatedColumnFormula>
    </tableColumn>
    <tableColumn id="3" xr3:uid="{E6DAE978-E8D8-4DA2-9715-130D3403B799}" name="Summe MP" dataDxfId="347">
      <calculatedColumnFormula>IF(C79="",0,SUM(F79+L79+R79+X79+AD79+AJ79+AP79+AV79))</calculatedColumnFormula>
    </tableColumn>
    <tableColumn id="4" xr3:uid="{64623361-2C03-4384-98C2-A786314AB6B4}" name="SP" dataDxfId="346"/>
  </tableColumns>
  <tableStyleInfo name="TableStyleMedium2" showFirstColumn="0" showLastColumn="0" showRowStripes="1" showColumnStripes="0"/>
</table>
</file>

<file path=xl/tables/table18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2" xr:uid="{C497389D-9A7F-4FD4-8F13-DE5009B93157}" name="Runde7ersteMannschaft" displayName="Runde7ersteMannschaft" ref="B92:F103" totalsRowShown="0" headerRowDxfId="345" dataDxfId="344">
  <autoFilter ref="B92:F103" xr:uid="{C497389D-9A7F-4FD4-8F13-DE5009B93157}"/>
  <tableColumns count="5">
    <tableColumn id="1" xr3:uid="{CA4593AA-E59B-4F7B-93B1-810BDC2EFBAF}" name="Verein" dataDxfId="343"/>
    <tableColumn id="2" xr3:uid="{14D9283F-F7A7-44D6-9FF8-DAAD1D9F290A}" name="Ringe" dataDxfId="342"/>
    <tableColumn id="3" xr3:uid="{7E573B60-793B-4494-9722-0BAB43200CF8}" name="Schnitt" dataDxfId="341"/>
    <tableColumn id="4" xr3:uid="{FFD6C358-C1C4-49C3-A88A-65FCFB096A8A}" name="EP" dataDxfId="340"/>
    <tableColumn id="5" xr3:uid="{F0AED897-AB19-4DAD-BEDB-8E415EDF6628}" name="MP" dataDxfId="339"/>
  </tableColumns>
  <tableStyleInfo name="TableStyleMedium2" showFirstColumn="0" showLastColumn="0" showRowStripes="1" showColumnStripes="0"/>
</table>
</file>

<file path=xl/tables/table18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3" xr:uid="{7CE408A9-536D-4234-B05B-5179CC2A7A3D}" name="Runde7SK" displayName="Runde7SK" ref="I92:L103" totalsRowShown="0" headerRowDxfId="338" dataDxfId="337">
  <autoFilter ref="I92:L103" xr:uid="{7CE408A9-536D-4234-B05B-5179CC2A7A3D}"/>
  <tableColumns count="4">
    <tableColumn id="1" xr3:uid="{24C33C06-A084-4A68-B300-F0B6FEDE2398}" name="Verein" dataDxfId="336"/>
    <tableColumn id="2" xr3:uid="{6414BE2D-B02D-4359-B142-C946F857D829}" name="Ringe" dataDxfId="335"/>
    <tableColumn id="4" xr3:uid="{9076E9FA-D31C-4B4D-BC36-EA6CD13FDF8E}" name="Schnitt" dataDxfId="334"/>
    <tableColumn id="3" xr3:uid="{54DB06BC-BF31-40FA-A179-AAED4233041F}" name="MP" dataDxfId="333"/>
  </tableColumns>
  <tableStyleInfo name="TableStyleMedium2" showFirstColumn="0" showLastColumn="0" showRowStripes="1" showColumnStripes="0"/>
</table>
</file>

<file path=xl/tables/table19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4" xr:uid="{34CEBBA9-521C-4959-A2E8-E8BDB24D1531}" name="Runde7DK" displayName="Runde7DK" ref="O92:R103" totalsRowShown="0" headerRowDxfId="332" dataDxfId="331">
  <autoFilter ref="O92:R103" xr:uid="{34CEBBA9-521C-4959-A2E8-E8BDB24D1531}"/>
  <tableColumns count="4">
    <tableColumn id="1" xr3:uid="{13A5A7A8-7E71-4492-9E31-C49E26CFDF16}" name="Verein" dataDxfId="330"/>
    <tableColumn id="2" xr3:uid="{2D9FC4A2-AC7B-4004-A29E-AB55BD1D5C57}" name="Ringe" dataDxfId="329"/>
    <tableColumn id="4" xr3:uid="{9CF70EC7-1F80-42DF-A8E9-80797DD31827}" name="Schnitt" dataDxfId="328"/>
    <tableColumn id="3" xr3:uid="{E79B5EDB-71E0-4522-B4C3-F6CCE73227CA}" name="MP" dataDxfId="327"/>
  </tableColumns>
  <tableStyleInfo name="TableStyleMedium2" showFirstColumn="0" showLastColumn="0" showRowStripes="1" showColumnStripes="0"/>
</table>
</file>

<file path=xl/tables/table19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5" xr:uid="{DB1086D7-7EE7-4A57-B670-5FA5BA426F58}" name="Runde7AK" displayName="Runde7AK" ref="U92:X103" totalsRowShown="0" headerRowDxfId="326" dataDxfId="325">
  <autoFilter ref="U92:X103" xr:uid="{DB1086D7-7EE7-4A57-B670-5FA5BA426F58}"/>
  <tableColumns count="4">
    <tableColumn id="1" xr3:uid="{C4B3E4B1-6FB0-4839-9A79-C1FADB0FB581}" name="Verein" dataDxfId="324"/>
    <tableColumn id="2" xr3:uid="{F6E7B478-5EBB-42E5-B625-7CE12FE018A7}" name="Ringe" dataDxfId="323"/>
    <tableColumn id="4" xr3:uid="{28F90A01-3B19-4CDE-805D-4395E32024EB}" name="Schnitt" dataDxfId="322"/>
    <tableColumn id="3" xr3:uid="{C834E46A-22AA-4FC1-848E-73C58AAD2583}" name="MP" dataDxfId="321"/>
  </tableColumns>
  <tableStyleInfo name="TableStyleMedium2" showFirstColumn="0" showLastColumn="0" showRowStripes="1" showColumnStripes="0"/>
</table>
</file>

<file path=xl/tables/table19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6" xr:uid="{250B4E38-97D4-4AA5-92B9-BB6780867896}" name="Runde7NWK" displayName="Runde7NWK" ref="AA92:AD103" totalsRowShown="0" headerRowDxfId="320" dataDxfId="319">
  <autoFilter ref="AA92:AD103" xr:uid="{250B4E38-97D4-4AA5-92B9-BB6780867896}"/>
  <tableColumns count="4">
    <tableColumn id="1" xr3:uid="{0ABA2815-E2E9-4C0B-AF50-1EFE0052461E}" name="Verein" dataDxfId="318"/>
    <tableColumn id="2" xr3:uid="{51566425-5F56-4D39-8391-1F0A96B0DAE0}" name="Ringe" dataDxfId="317"/>
    <tableColumn id="4" xr3:uid="{6D8135E1-AACF-491A-A97E-AC7BB100F929}" name="Schnitt" dataDxfId="316"/>
    <tableColumn id="3" xr3:uid="{86A05687-6E44-49BD-B5C1-EDA5FDCD175D}" name="MP" dataDxfId="315"/>
  </tableColumns>
  <tableStyleInfo name="TableStyleMedium2" showFirstColumn="0" showLastColumn="0" showRowStripes="1" showColumnStripes="0"/>
</table>
</file>

<file path=xl/tables/table19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7" xr:uid="{62A0AD3E-E2CC-4DBF-886B-FB32F8ABD669}" name="Runde7JUN" displayName="Runde7JUN" ref="AG92:AJ103" totalsRowShown="0" headerRowDxfId="314" dataDxfId="313">
  <autoFilter ref="AG92:AJ103" xr:uid="{62A0AD3E-E2CC-4DBF-886B-FB32F8ABD669}"/>
  <tableColumns count="4">
    <tableColumn id="1" xr3:uid="{C13EE735-2EF9-4DB8-8666-015186D39AD3}" name="Verein" dataDxfId="312"/>
    <tableColumn id="2" xr3:uid="{615B8D46-85DC-4C08-9DC5-FD5F4CD65ABA}" name="Ringe" dataDxfId="311"/>
    <tableColumn id="4" xr3:uid="{911316F1-1069-4061-9B83-C32BD2138005}" name="Schnitt" dataDxfId="310"/>
    <tableColumn id="3" xr3:uid="{8AC9874C-D8C6-4F12-8552-F4D37AD60580}" name="MP" dataDxfId="309"/>
  </tableColumns>
  <tableStyleInfo name="TableStyleMedium2" showFirstColumn="0" showLastColumn="0" showRowStripes="1" showColumnStripes="0"/>
</table>
</file>

<file path=xl/tables/table19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8" xr:uid="{82382C84-FB5D-441C-AAEA-611DD2199D1D}" name="Runde7LP" displayName="Runde7LP" ref="AM92:AP103" totalsRowShown="0" headerRowDxfId="308" dataDxfId="307">
  <autoFilter ref="AM92:AP103" xr:uid="{82382C84-FB5D-441C-AAEA-611DD2199D1D}"/>
  <tableColumns count="4">
    <tableColumn id="1" xr3:uid="{A3A9FD4C-9E9F-4D37-A612-205077785FE6}" name="Verein" dataDxfId="306"/>
    <tableColumn id="2" xr3:uid="{391C7AA2-54B6-4E7D-9DCF-3DA455E858CB}" name="Ringe" dataDxfId="305"/>
    <tableColumn id="4" xr3:uid="{346D4C65-2FAA-43AD-92B9-1354BF71ABF5}" name="Schnitt" dataDxfId="304"/>
    <tableColumn id="3" xr3:uid="{DBF98FA0-0A10-48EB-B3FE-08D2A5643801}" name="MP" dataDxfId="303"/>
  </tableColumns>
  <tableStyleInfo name="TableStyleMedium2" showFirstColumn="0" showLastColumn="0" showRowStripes="1" showColumnStripes="0"/>
</table>
</file>

<file path=xl/tables/table19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9" xr:uid="{8BEC1F7F-66E3-4DBD-8AD2-A79D0F9C2945}" name="Runde7LGA" displayName="Runde7LGA" ref="AS92:AV103" totalsRowShown="0" headerRowDxfId="302" dataDxfId="301">
  <autoFilter ref="AS92:AV103" xr:uid="{8BEC1F7F-66E3-4DBD-8AD2-A79D0F9C2945}"/>
  <tableColumns count="4">
    <tableColumn id="1" xr3:uid="{E5CB4648-79AE-436E-BC14-15DA6FBF6223}" name="Verein" dataDxfId="300"/>
    <tableColumn id="2" xr3:uid="{A2DD6887-72E7-4D06-89D6-0BA885922C6C}" name="Ringe" dataDxfId="299"/>
    <tableColumn id="4" xr3:uid="{85266CDC-638D-486B-A057-29CECFF3052E}" name="Schnitt" dataDxfId="298"/>
    <tableColumn id="3" xr3:uid="{3AD87B16-79C1-4873-A1C6-126E5944F494}" name="MP" dataDxfId="297"/>
  </tableColumns>
  <tableStyleInfo name="TableStyleMedium2" showFirstColumn="0" showLastColumn="0" showRowStripes="1" showColumnStripes="0"/>
</table>
</file>

<file path=xl/tables/table19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0" xr:uid="{E062895D-1405-442B-BF7F-2D5A850BEC4F}" name="SummeRunde7" displayName="SummeRunde7" ref="AY92:BB103" totalsRowShown="0" headerRowDxfId="296" dataDxfId="295">
  <autoFilter ref="AY92:BB103" xr:uid="{E062895D-1405-442B-BF7F-2D5A850BEC4F}"/>
  <tableColumns count="4">
    <tableColumn id="1" xr3:uid="{B69F9E8D-9937-4583-AA07-BB9754C4E954}" name="Verein" dataDxfId="294"/>
    <tableColumn id="2" xr3:uid="{7FC24B55-A1E8-4ECB-B5A5-1BB57E9B09B0}" name="Summe Ringe" dataDxfId="293">
      <calculatedColumnFormula>IF(C93="",0,SUM(C93+J93+P93+V93+AB93+AH93+AN93+AT93))</calculatedColumnFormula>
    </tableColumn>
    <tableColumn id="3" xr3:uid="{83B0A6B5-4D4A-41D8-BE09-BCDB1380C129}" name="Summe MP" dataDxfId="292">
      <calculatedColumnFormula>IF(C93="",0,SUM(F93+L93+R93+X93+AD93+AJ93+AP93+AV93))</calculatedColumnFormula>
    </tableColumn>
    <tableColumn id="4" xr3:uid="{ADBE3652-BC6B-4A8A-898D-2214E63E9099}" name="SP" dataDxfId="291"/>
  </tableColumns>
  <tableStyleInfo name="TableStyleMedium2" showFirstColumn="0" showLastColumn="0" showRowStripes="1" showColumnStripes="0"/>
</table>
</file>

<file path=xl/tables/table19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1" xr:uid="{92DD1EC5-1527-4C9A-B65E-B5F579C84EF9}" name="Runde8ersteMannschaft" displayName="Runde8ersteMannschaft" ref="B106:F117" totalsRowShown="0" headerRowDxfId="290" dataDxfId="289">
  <autoFilter ref="B106:F117" xr:uid="{92DD1EC5-1527-4C9A-B65E-B5F579C84EF9}"/>
  <tableColumns count="5">
    <tableColumn id="1" xr3:uid="{D18CAA49-93A5-4C81-A9CA-8C25C3E4F3FC}" name="Verein" dataDxfId="288"/>
    <tableColumn id="2" xr3:uid="{12152EB8-C814-4009-B2B0-2D44331FC014}" name="Ringe" dataDxfId="287"/>
    <tableColumn id="3" xr3:uid="{3FC6C57A-F49E-4A17-839F-5B0F7307ADA9}" name="Schnitt" dataDxfId="286"/>
    <tableColumn id="4" xr3:uid="{8C1AD899-8345-46E5-99A3-1BA8F24812BB}" name="EP" dataDxfId="285"/>
    <tableColumn id="5" xr3:uid="{0D5F9829-AF46-446F-8CDA-65182448C097}" name="MP" dataDxfId="284"/>
  </tableColumns>
  <tableStyleInfo name="TableStyleMedium2" showFirstColumn="0" showLastColumn="0" showRowStripes="1" showColumnStripes="0"/>
</table>
</file>

<file path=xl/tables/table19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2" xr:uid="{BADF00CF-489F-47C5-8F9B-F4725811A3D1}" name="Runde8SK" displayName="Runde8SK" ref="I106:L117" totalsRowShown="0" headerRowDxfId="283" dataDxfId="282">
  <autoFilter ref="I106:L117" xr:uid="{BADF00CF-489F-47C5-8F9B-F4725811A3D1}"/>
  <tableColumns count="4">
    <tableColumn id="1" xr3:uid="{3D0282B6-F62F-4165-AEB3-D789FA0370BE}" name="Verein" dataDxfId="281"/>
    <tableColumn id="2" xr3:uid="{856E32DE-BCB8-4004-B1D5-011AE4D3C93F}" name="Ringe" dataDxfId="280"/>
    <tableColumn id="4" xr3:uid="{94FC540E-ED38-43B5-B5A2-B38B4D2930C0}" name="Schnitt" dataDxfId="279"/>
    <tableColumn id="3" xr3:uid="{6AF5FC20-6C4D-4BD0-99C4-85A097BFC51D}" name="MP" dataDxfId="278"/>
  </tableColumns>
  <tableStyleInfo name="TableStyleMedium2" showFirstColumn="0" showLastColumn="0" showRowStripes="1" showColumnStripes="0"/>
</table>
</file>

<file path=xl/tables/table19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3" xr:uid="{A7C5E347-01D9-4E46-AC58-BBB33F738609}" name="Runde8DK" displayName="Runde8DK" ref="O106:R117" totalsRowShown="0" headerRowDxfId="277" dataDxfId="276">
  <autoFilter ref="O106:R117" xr:uid="{A7C5E347-01D9-4E46-AC58-BBB33F738609}"/>
  <tableColumns count="4">
    <tableColumn id="1" xr3:uid="{DA714961-3525-438D-BCA6-F75271A332A1}" name="Verein" dataDxfId="275"/>
    <tableColumn id="2" xr3:uid="{AA828E00-ACE9-4392-A270-5ABDB26B7685}" name="Ringe" dataDxfId="274"/>
    <tableColumn id="4" xr3:uid="{DA7D7D13-8351-4ED5-900E-EBB472A9989D}" name="Schnitt" dataDxfId="273"/>
    <tableColumn id="3" xr3:uid="{CD5F2289-2061-4B9F-81C2-5FE00563175D}" name="MP" dataDxfId="272"/>
  </tableColumns>
  <tableStyleInfo name="TableStyleMedium2" showFirstColumn="0" showLastColumn="0" showRowStripes="1" showColumnStripes="0"/>
</table>
</file>

<file path=xl/tables/table20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4" xr:uid="{52D52E59-94C6-4781-90DC-8A7FB68BF1B9}" name="Runde8AK" displayName="Runde8AK" ref="U106:X117" totalsRowShown="0" headerRowDxfId="271" dataDxfId="270">
  <autoFilter ref="U106:X117" xr:uid="{52D52E59-94C6-4781-90DC-8A7FB68BF1B9}"/>
  <tableColumns count="4">
    <tableColumn id="1" xr3:uid="{F3FC6F87-2C0C-4B6F-A9D2-F5986052280D}" name="Verein" dataDxfId="269"/>
    <tableColumn id="2" xr3:uid="{098A113D-5132-4439-8594-4E59EB8D657E}" name="Ringe" dataDxfId="268"/>
    <tableColumn id="4" xr3:uid="{4F1D3B6A-F567-4D0E-834F-9273158220CD}" name="Schnitt" dataDxfId="267"/>
    <tableColumn id="3" xr3:uid="{367B6C92-D933-48E3-9AE0-418AE410B981}" name="MP" dataDxfId="266"/>
  </tableColumns>
  <tableStyleInfo name="TableStyleMedium2" showFirstColumn="0" showLastColumn="0" showRowStripes="1" showColumnStripes="0"/>
</table>
</file>

<file path=xl/tables/table20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5" xr:uid="{B4767465-C888-4FB5-866F-E42F161DE1B5}" name="Runde8NWK" displayName="Runde8NWK" ref="AA106:AD117" totalsRowShown="0" headerRowDxfId="265" dataDxfId="264">
  <autoFilter ref="AA106:AD117" xr:uid="{B4767465-C888-4FB5-866F-E42F161DE1B5}"/>
  <tableColumns count="4">
    <tableColumn id="1" xr3:uid="{B634B7AC-5324-4657-B392-5444EDE1AA9D}" name="Verein" dataDxfId="263"/>
    <tableColumn id="2" xr3:uid="{2BD76BD8-11E7-448E-B487-C7B167B05583}" name="Ringe" dataDxfId="262"/>
    <tableColumn id="4" xr3:uid="{CFD5DFD0-4A96-43C4-A6A3-BCDFD7784718}" name="Schnitt" dataDxfId="261"/>
    <tableColumn id="3" xr3:uid="{F30B2052-77DE-4E4E-ACAB-EB14AE2993BC}" name="MP" dataDxfId="260"/>
  </tableColumns>
  <tableStyleInfo name="TableStyleMedium2" showFirstColumn="0" showLastColumn="0" showRowStripes="1" showColumnStripes="0"/>
</table>
</file>

<file path=xl/tables/table20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6" xr:uid="{09FF694B-BBF5-408A-AED5-9FDECDC0C530}" name="Runde8JUN" displayName="Runde8JUN" ref="AG106:AJ117" totalsRowShown="0" headerRowDxfId="259" dataDxfId="258">
  <autoFilter ref="AG106:AJ117" xr:uid="{09FF694B-BBF5-408A-AED5-9FDECDC0C530}"/>
  <tableColumns count="4">
    <tableColumn id="1" xr3:uid="{7A4702F5-50AC-4F57-A7E0-EC57332153AD}" name="Verein" dataDxfId="257"/>
    <tableColumn id="2" xr3:uid="{CE3A9E9D-E0A4-42B9-9F33-50AE16D358B5}" name="Ringe" dataDxfId="256"/>
    <tableColumn id="4" xr3:uid="{F79CFDCB-D0D2-44F1-8672-7D6E100D7CEB}" name="Schnitt" dataDxfId="255"/>
    <tableColumn id="3" xr3:uid="{D4D49F5A-49C1-4816-85BF-C792C52CD843}" name="MP" dataDxfId="254"/>
  </tableColumns>
  <tableStyleInfo name="TableStyleMedium2" showFirstColumn="0" showLastColumn="0" showRowStripes="1" showColumnStripes="0"/>
</table>
</file>

<file path=xl/tables/table20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7" xr:uid="{D30DCA2F-D165-46D5-8ADF-1396E3FFF21B}" name="Runde8LP" displayName="Runde8LP" ref="AM106:AP117" totalsRowShown="0" headerRowDxfId="253" dataDxfId="252">
  <autoFilter ref="AM106:AP117" xr:uid="{D30DCA2F-D165-46D5-8ADF-1396E3FFF21B}"/>
  <tableColumns count="4">
    <tableColumn id="1" xr3:uid="{9CEC4D6B-76C5-4D59-9529-B34CABC8C592}" name="Verein" dataDxfId="251"/>
    <tableColumn id="2" xr3:uid="{6CC4AC35-CBD0-43FA-BF45-47C6C04577D6}" name="Ringe" dataDxfId="250"/>
    <tableColumn id="4" xr3:uid="{BFBAF980-A9F7-40E6-BB5F-9DCF7C2D9393}" name="Schnitt" dataDxfId="249"/>
    <tableColumn id="3" xr3:uid="{77FA4CDB-50A0-416D-BE59-FB5297E0A804}" name="MP" dataDxfId="248"/>
  </tableColumns>
  <tableStyleInfo name="TableStyleMedium2" showFirstColumn="0" showLastColumn="0" showRowStripes="1" showColumnStripes="0"/>
</table>
</file>

<file path=xl/tables/table20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8" xr:uid="{4CBFD514-B253-45E9-BEE7-AB69D31C4E44}" name="Runde8LGA" displayName="Runde8LGA" ref="AS106:AV117" totalsRowShown="0" headerRowDxfId="247" dataDxfId="246">
  <autoFilter ref="AS106:AV117" xr:uid="{4CBFD514-B253-45E9-BEE7-AB69D31C4E44}"/>
  <tableColumns count="4">
    <tableColumn id="1" xr3:uid="{AC1F16E7-3FDB-4AE0-9C61-DE61307F40CF}" name="Verein" dataDxfId="245"/>
    <tableColumn id="2" xr3:uid="{AB9E5A39-61D6-4105-A9D0-080731999DF0}" name="Ringe" dataDxfId="244"/>
    <tableColumn id="4" xr3:uid="{111CDD2F-8076-4236-A08D-AF53DB0912A2}" name="Schnitt" dataDxfId="243"/>
    <tableColumn id="3" xr3:uid="{35CE2455-2C38-464D-8E7B-92A1B6E2C655}" name="MP" dataDxfId="242"/>
  </tableColumns>
  <tableStyleInfo name="TableStyleMedium2" showFirstColumn="0" showLastColumn="0" showRowStripes="1" showColumnStripes="0"/>
</table>
</file>

<file path=xl/tables/table20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9" xr:uid="{F840BC34-E642-47CD-B141-A747EC03AE2B}" name="SummeRunde8" displayName="SummeRunde8" ref="AY106:BB117" totalsRowShown="0" headerRowDxfId="241" dataDxfId="240">
  <autoFilter ref="AY106:BB117" xr:uid="{F840BC34-E642-47CD-B141-A747EC03AE2B}"/>
  <tableColumns count="4">
    <tableColumn id="1" xr3:uid="{4BCFC859-D166-46FF-9E5E-5D63414BF682}" name="Verein" dataDxfId="239"/>
    <tableColumn id="2" xr3:uid="{7218CEAB-0833-4957-A40F-774BD7F7FD01}" name="Summe Ringe" dataDxfId="238">
      <calculatedColumnFormula>IF(C107="",0,SUM(C107+J107+P107+V107+AB107+AH107+AN107+AT107))</calculatedColumnFormula>
    </tableColumn>
    <tableColumn id="3" xr3:uid="{CF625472-873C-48C5-A12D-15AD75305503}" name="Summe MP" dataDxfId="237">
      <calculatedColumnFormula>IF(C107="",0,SUM(F107+L107+R107+X107+AD107+AJ107+AP107+AV107))</calculatedColumnFormula>
    </tableColumn>
    <tableColumn id="4" xr3:uid="{1CB59EED-4D9B-47EF-8A8C-49B57350B45F}" name="SP" dataDxfId="236"/>
  </tableColumns>
  <tableStyleInfo name="TableStyleMedium2" showFirstColumn="0" showLastColumn="0" showRowStripes="1" showColumnStripes="0"/>
</table>
</file>

<file path=xl/tables/table20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0" xr:uid="{80A23BC6-297B-4DC3-AC51-0D8A4B0D5F53}" name="Runde9ersteMannschaft" displayName="Runde9ersteMannschaft" ref="B120:F131" totalsRowShown="0" headerRowDxfId="235" dataDxfId="234">
  <autoFilter ref="B120:F131" xr:uid="{80A23BC6-297B-4DC3-AC51-0D8A4B0D5F53}"/>
  <tableColumns count="5">
    <tableColumn id="1" xr3:uid="{7E023866-6537-4BEF-9616-1A2383A253F6}" name="Verein" dataDxfId="233"/>
    <tableColumn id="2" xr3:uid="{4F145F1A-DC8C-4CF6-9C8B-DB90AC92C66E}" name="Ringe" dataDxfId="232"/>
    <tableColumn id="3" xr3:uid="{2FF43038-977B-4E44-B1CB-0135BFB21AE8}" name="Schnitt" dataDxfId="231"/>
    <tableColumn id="4" xr3:uid="{3B87021F-DFE4-4B38-B762-3AF361BEA760}" name="EP" dataDxfId="230"/>
    <tableColumn id="5" xr3:uid="{C9C732D5-C784-404F-B36B-1B6D175FF8C9}" name="MP" dataDxfId="229"/>
  </tableColumns>
  <tableStyleInfo name="TableStyleMedium2" showFirstColumn="0" showLastColumn="0" showRowStripes="1" showColumnStripes="0"/>
</table>
</file>

<file path=xl/tables/table20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1" xr:uid="{21942ADA-0BBA-4DCD-9AF8-FEE9DFD77AB1}" name="Runde9SK" displayName="Runde9SK" ref="I120:L131" totalsRowShown="0" headerRowDxfId="228" dataDxfId="227">
  <autoFilter ref="I120:L131" xr:uid="{21942ADA-0BBA-4DCD-9AF8-FEE9DFD77AB1}"/>
  <tableColumns count="4">
    <tableColumn id="1" xr3:uid="{D5C6A474-212F-4635-88DF-AD07BD41CEE4}" name="Verein" dataDxfId="226"/>
    <tableColumn id="2" xr3:uid="{D397FD7B-00D5-4699-8069-2BD361A62660}" name="Ringe" dataDxfId="225"/>
    <tableColumn id="4" xr3:uid="{2E79E737-143D-43FA-B578-BBA3263197CF}" name="Schnitt" dataDxfId="224"/>
    <tableColumn id="3" xr3:uid="{954660CB-9F69-489B-BDE6-54C986959A8C}" name="MP" dataDxfId="223"/>
  </tableColumns>
  <tableStyleInfo name="TableStyleMedium2" showFirstColumn="0" showLastColumn="0" showRowStripes="1" showColumnStripes="0"/>
</table>
</file>

<file path=xl/tables/table20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2" xr:uid="{0EF43E44-9F64-40F6-BB91-080E93480826}" name="Runde9DK" displayName="Runde9DK" ref="O120:R131" totalsRowShown="0" headerRowDxfId="222" dataDxfId="221">
  <autoFilter ref="O120:R131" xr:uid="{0EF43E44-9F64-40F6-BB91-080E93480826}"/>
  <tableColumns count="4">
    <tableColumn id="1" xr3:uid="{372D1BF0-B760-43E4-A45A-67753AD61FBE}" name="Verein" dataDxfId="220"/>
    <tableColumn id="2" xr3:uid="{5789284C-AA3B-44A2-B78B-A1370BA1A5F8}" name="Ringe" dataDxfId="219"/>
    <tableColumn id="4" xr3:uid="{9EFCBB10-393F-4A96-805B-9233A5729A56}" name="Schnitt" dataDxfId="218"/>
    <tableColumn id="3" xr3:uid="{C08669A7-66AC-454E-8C85-DE2876E5A25B}" name="MP" dataDxfId="217"/>
  </tableColumns>
  <tableStyleInfo name="TableStyleMedium2" showFirstColumn="0" showLastColumn="0" showRowStripes="1" showColumnStripes="0"/>
</table>
</file>

<file path=xl/tables/table20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3" xr:uid="{9BEF37DF-50D1-4356-AD69-E16147640358}" name="Runde9AK" displayName="Runde9AK" ref="U120:X131" totalsRowShown="0" headerRowDxfId="216" dataDxfId="215">
  <autoFilter ref="U120:X131" xr:uid="{9BEF37DF-50D1-4356-AD69-E16147640358}"/>
  <tableColumns count="4">
    <tableColumn id="1" xr3:uid="{17C7D748-7D05-4945-9F1A-3D4B2F1E7514}" name="Verein" dataDxfId="214"/>
    <tableColumn id="2" xr3:uid="{9A89EAA8-E50F-49AC-8DB1-EF7D05158641}" name="Ringe" dataDxfId="213"/>
    <tableColumn id="4" xr3:uid="{B6CD833D-A6B0-43C5-BB47-BBB3F7E0BCA7}" name="Schnitt" dataDxfId="212"/>
    <tableColumn id="3" xr3:uid="{3C97DA92-C86B-4702-8388-EB190792B286}" name="MP" dataDxfId="211"/>
  </tableColumns>
  <tableStyleInfo name="TableStyleMedium2" showFirstColumn="0" showLastColumn="0" showRowStripes="1" showColumnStripes="0"/>
</table>
</file>

<file path=xl/tables/table2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4" xr:uid="{A4512192-2517-4265-8C89-00B0F04DE630}" name="Runde9NWK" displayName="Runde9NWK" ref="AA120:AD131" totalsRowShown="0" headerRowDxfId="210" dataDxfId="209">
  <autoFilter ref="AA120:AD131" xr:uid="{A4512192-2517-4265-8C89-00B0F04DE630}"/>
  <tableColumns count="4">
    <tableColumn id="1" xr3:uid="{AD0E88A2-304A-44C1-8CB9-6CD140DF9EE0}" name="Verein" dataDxfId="208"/>
    <tableColumn id="2" xr3:uid="{D0289E40-CCA5-42BC-84F2-B5129D3EDAF0}" name="Ringe" dataDxfId="207"/>
    <tableColumn id="4" xr3:uid="{F5F92A93-812D-41CD-81B7-C508BAB142F1}" name="Schnitt" dataDxfId="206"/>
    <tableColumn id="3" xr3:uid="{6E9FE3D0-8E91-480C-A6B2-D22CE59F2DC8}" name="MP" dataDxfId="205"/>
  </tableColumns>
  <tableStyleInfo name="TableStyleMedium2" showFirstColumn="0" showLastColumn="0" showRowStripes="1" showColumnStripes="0"/>
</table>
</file>

<file path=xl/tables/table2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5" xr:uid="{345C1DD7-4809-459E-8E95-27DEE6EB3060}" name="Runde9JUN" displayName="Runde9JUN" ref="AG120:AJ131" totalsRowShown="0" headerRowDxfId="204" dataDxfId="203">
  <autoFilter ref="AG120:AJ131" xr:uid="{345C1DD7-4809-459E-8E95-27DEE6EB3060}"/>
  <tableColumns count="4">
    <tableColumn id="1" xr3:uid="{B4AEF98B-897B-46DA-AD80-B65211FFE4C2}" name="Verein" dataDxfId="202"/>
    <tableColumn id="2" xr3:uid="{EA658BEB-23B8-4483-A7DC-3227D2481ED1}" name="Ringe" dataDxfId="201"/>
    <tableColumn id="4" xr3:uid="{AC777824-C9CE-4909-8863-253B7A992290}" name="Schnitt" dataDxfId="200"/>
    <tableColumn id="3" xr3:uid="{8CCA9953-3A38-4B7D-BF90-B62E8ED8D39F}" name="MP" dataDxfId="199"/>
  </tableColumns>
  <tableStyleInfo name="TableStyleMedium2" showFirstColumn="0" showLastColumn="0" showRowStripes="1" showColumnStripes="0"/>
</table>
</file>

<file path=xl/tables/table2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6" xr:uid="{6E3558C4-B221-4D01-951C-A8B5A5DD57C8}" name="Runde9LP" displayName="Runde9LP" ref="AM120:AP131" totalsRowShown="0" headerRowDxfId="198" dataDxfId="197">
  <autoFilter ref="AM120:AP131" xr:uid="{6E3558C4-B221-4D01-951C-A8B5A5DD57C8}"/>
  <tableColumns count="4">
    <tableColumn id="1" xr3:uid="{5C35D74F-3F70-40D7-90E0-FE4F48CA2898}" name="Verein" dataDxfId="196"/>
    <tableColumn id="2" xr3:uid="{02241A2B-3B04-4752-9EE3-140B98F4590A}" name="Ringe" dataDxfId="195"/>
    <tableColumn id="4" xr3:uid="{CB09022C-54F2-4D98-AE89-3C7A183FB8C7}" name="Schnitt" dataDxfId="194"/>
    <tableColumn id="3" xr3:uid="{0A9D97D1-BAB9-44D3-9A5E-41E752E25391}" name="MP" dataDxfId="193"/>
  </tableColumns>
  <tableStyleInfo name="TableStyleMedium2" showFirstColumn="0" showLastColumn="0" showRowStripes="1" showColumnStripes="0"/>
</table>
</file>

<file path=xl/tables/table2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7" xr:uid="{E35C69F5-DFCA-4C1B-B7A5-A6B4190FD2A8}" name="Runde9LGA" displayName="Runde9LGA" ref="AS120:AV131" totalsRowShown="0" headerRowDxfId="192" dataDxfId="191">
  <autoFilter ref="AS120:AV131" xr:uid="{E35C69F5-DFCA-4C1B-B7A5-A6B4190FD2A8}"/>
  <tableColumns count="4">
    <tableColumn id="1" xr3:uid="{E08CBE1C-417F-4ADF-B593-8FF25913F9BC}" name="Verein" dataDxfId="190"/>
    <tableColumn id="2" xr3:uid="{28237959-7FE4-427E-8B8C-E984BF4D6D7D}" name="Ringe" dataDxfId="189"/>
    <tableColumn id="4" xr3:uid="{4FE0718A-E59D-4714-8577-3D018C7C23E2}" name="Schnitt" dataDxfId="188"/>
    <tableColumn id="3" xr3:uid="{73973FBE-2162-453D-876E-0E2602415483}" name="MP" dataDxfId="187"/>
  </tableColumns>
  <tableStyleInfo name="TableStyleMedium2" showFirstColumn="0" showLastColumn="0" showRowStripes="1" showColumnStripes="0"/>
</table>
</file>

<file path=xl/tables/table2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8" xr:uid="{5DEB9522-0FC7-4FBF-AA40-C2EE8FCD4989}" name="SummeRunde9" displayName="SummeRunde9" ref="AY120:BB131" totalsRowShown="0" headerRowDxfId="186" dataDxfId="185">
  <autoFilter ref="AY120:BB131" xr:uid="{5DEB9522-0FC7-4FBF-AA40-C2EE8FCD4989}"/>
  <tableColumns count="4">
    <tableColumn id="1" xr3:uid="{EE045011-0E59-45B6-A285-0349E26126F1}" name="Verein" dataDxfId="184"/>
    <tableColumn id="2" xr3:uid="{C770C991-F339-4072-9AD5-C2D7A7D50D25}" name="Summe Ringe" dataDxfId="183">
      <calculatedColumnFormula>IF(C121="",0,SUM(C121+J121+P121+V121+AB121+AH121+AN121+AT121))</calculatedColumnFormula>
    </tableColumn>
    <tableColumn id="3" xr3:uid="{D27B708C-7598-4B47-BB76-23A1E253B98A}" name="Summe MP" dataDxfId="182">
      <calculatedColumnFormula>IF(C121="",0,SUM(F121+L121+R121+X121+AD121+AJ121+AP121+AV121))</calculatedColumnFormula>
    </tableColumn>
    <tableColumn id="4" xr3:uid="{55CE10B1-7CD4-4309-BE26-5D789D86B348}" name="SP" dataDxfId="181"/>
  </tableColumns>
  <tableStyleInfo name="TableStyleMedium2" showFirstColumn="0" showLastColumn="0" showRowStripes="1" showColumnStripes="0"/>
</table>
</file>

<file path=xl/tables/table2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9" xr:uid="{E0D5B8B9-5915-41B6-A243-B50DDB83A3BB}" name="Runde10ersteMannschaft" displayName="Runde10ersteMannschaft" ref="B134:F145" totalsRowShown="0" headerRowDxfId="180" dataDxfId="179">
  <autoFilter ref="B134:F145" xr:uid="{E0D5B8B9-5915-41B6-A243-B50DDB83A3BB}"/>
  <tableColumns count="5">
    <tableColumn id="1" xr3:uid="{9347BF3E-D92F-4AEE-910C-AA28CC1562BD}" name="Verein" dataDxfId="178"/>
    <tableColumn id="2" xr3:uid="{EE945125-5C29-41CF-82F4-6531EFEF1EBC}" name="Ringe" dataDxfId="177"/>
    <tableColumn id="3" xr3:uid="{936BF036-4FB7-4191-96D0-4B5E307088CD}" name="Schnitt" dataDxfId="176"/>
    <tableColumn id="4" xr3:uid="{223CBA07-3CD2-471E-A1AC-878899B05C25}" name="EP" dataDxfId="175"/>
    <tableColumn id="5" xr3:uid="{D9B90F6A-4903-4FD3-8F4C-C9A1F25B8283}" name="MP" dataDxfId="174"/>
  </tableColumns>
  <tableStyleInfo name="TableStyleMedium2" showFirstColumn="0" showLastColumn="0" showRowStripes="1" showColumnStripes="0"/>
</table>
</file>

<file path=xl/tables/table2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0" xr:uid="{E61BC16F-110C-4A8C-ACEF-27A3595AC748}" name="Runde10SK" displayName="Runde10SK" ref="I134:L145" totalsRowShown="0" headerRowDxfId="173" dataDxfId="172">
  <autoFilter ref="I134:L145" xr:uid="{E61BC16F-110C-4A8C-ACEF-27A3595AC748}"/>
  <tableColumns count="4">
    <tableColumn id="1" xr3:uid="{6E56E9ED-11B8-49DD-A663-C45C3DFD46C8}" name="Verein" dataDxfId="171"/>
    <tableColumn id="2" xr3:uid="{EA3B214A-D766-4E8F-9E57-7F6C474958C0}" name="Ringe" dataDxfId="170"/>
    <tableColumn id="4" xr3:uid="{7531FC3E-74EA-4FA7-AEC2-537CCD83024A}" name="Schnitt" dataDxfId="169"/>
    <tableColumn id="3" xr3:uid="{61C5357C-21AA-4D56-AD28-92313D72C084}" name="MP" dataDxfId="168"/>
  </tableColumns>
  <tableStyleInfo name="TableStyleMedium2" showFirstColumn="0" showLastColumn="0" showRowStripes="1" showColumnStripes="0"/>
</table>
</file>

<file path=xl/tables/table2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1" xr:uid="{59BC401E-99C3-4D73-8AEC-93D754E29045}" name="Runde10DK" displayName="Runde10DK" ref="O134:R145" totalsRowShown="0" headerRowDxfId="167" dataDxfId="166">
  <autoFilter ref="O134:R145" xr:uid="{59BC401E-99C3-4D73-8AEC-93D754E29045}"/>
  <tableColumns count="4">
    <tableColumn id="1" xr3:uid="{1969B785-197B-46BD-9657-51CD1AF06DF4}" name="Verein" dataDxfId="165"/>
    <tableColumn id="2" xr3:uid="{06999CBB-5680-480C-A9BE-CAC3FBA87B22}" name="Ringe" dataDxfId="164"/>
    <tableColumn id="4" xr3:uid="{56EB7108-6062-4BBF-9481-83296F4A0851}" name="Schnitt" dataDxfId="163"/>
    <tableColumn id="3" xr3:uid="{B15E6635-081E-46DB-ABC4-6426B4E9EE28}" name="MP" dataDxfId="162"/>
  </tableColumns>
  <tableStyleInfo name="TableStyleMedium2" showFirstColumn="0" showLastColumn="0" showRowStripes="1" showColumnStripes="0"/>
</table>
</file>

<file path=xl/tables/table2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2" xr:uid="{7A31D33D-68FF-41DE-B224-4A1887D95504}" name="Runde10AK" displayName="Runde10AK" ref="U134:X145" totalsRowShown="0" headerRowDxfId="161" dataDxfId="160">
  <autoFilter ref="U134:X145" xr:uid="{7A31D33D-68FF-41DE-B224-4A1887D95504}"/>
  <tableColumns count="4">
    <tableColumn id="1" xr3:uid="{E0487802-D201-4476-BD4C-FACE8F47B784}" name="Verein" dataDxfId="159"/>
    <tableColumn id="2" xr3:uid="{C3ED9D25-F255-4738-9A06-6D0484CDC9F6}" name="Ringe" dataDxfId="158"/>
    <tableColumn id="4" xr3:uid="{A714DF77-67D1-4EC4-955C-128602D3921D}" name="Schnitt" dataDxfId="157"/>
    <tableColumn id="3" xr3:uid="{14C0213C-2507-4C04-8C43-B2FB2177A0A5}" name="MP" dataDxfId="156"/>
  </tableColumns>
  <tableStyleInfo name="TableStyleMedium2" showFirstColumn="0" showLastColumn="0" showRowStripes="1" showColumnStripes="0"/>
</table>
</file>

<file path=xl/tables/table2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3" xr:uid="{FC231913-0829-40B2-B713-A1476EAD60FD}" name="Runde10NWK" displayName="Runde10NWK" ref="AA134:AD145" totalsRowShown="0" headerRowDxfId="155" dataDxfId="154">
  <autoFilter ref="AA134:AD145" xr:uid="{FC231913-0829-40B2-B713-A1476EAD60FD}"/>
  <tableColumns count="4">
    <tableColumn id="1" xr3:uid="{009409A3-FA7C-43B7-AAE5-E1E07B21281F}" name="Verein" dataDxfId="153"/>
    <tableColumn id="2" xr3:uid="{F5C089E6-D75A-47A2-B91A-14321F168162}" name="Ringe" dataDxfId="152"/>
    <tableColumn id="4" xr3:uid="{FC789C3F-33E2-4DC6-BB16-7A25EDE5D5A4}" name="Schnitt" dataDxfId="151"/>
    <tableColumn id="3" xr3:uid="{442AAF6D-89D2-4A56-AB28-B7D4936231A4}" name="MP" dataDxfId="150"/>
  </tableColumns>
  <tableStyleInfo name="TableStyleMedium2" showFirstColumn="0" showLastColumn="0" showRowStripes="1" showColumnStripes="0"/>
</table>
</file>

<file path=xl/tables/table2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4" xr:uid="{C3E42EBD-2EB6-4FC8-98DF-76100F84057A}" name="Runde10JUN" displayName="Runde10JUN" ref="AG134:AJ145" totalsRowShown="0" headerRowDxfId="149" dataDxfId="148">
  <autoFilter ref="AG134:AJ145" xr:uid="{C3E42EBD-2EB6-4FC8-98DF-76100F84057A}"/>
  <tableColumns count="4">
    <tableColumn id="1" xr3:uid="{854AA4B4-4A07-4093-88E2-9B2B44A7BB93}" name="Verein" dataDxfId="147"/>
    <tableColumn id="2" xr3:uid="{5F6B617E-A11B-41D6-AA87-8E15D403D62A}" name="Ringe" dataDxfId="146"/>
    <tableColumn id="4" xr3:uid="{A676D3E8-BBB8-46D4-97A0-F122B141839B}" name="Schnitt" dataDxfId="145"/>
    <tableColumn id="3" xr3:uid="{ADE034A0-092C-43BC-8AC4-5ECCFE4C4626}" name="MP" dataDxfId="144"/>
  </tableColumns>
  <tableStyleInfo name="TableStyleMedium2" showFirstColumn="0" showLastColumn="0" showRowStripes="1" showColumnStripes="0"/>
</table>
</file>

<file path=xl/tables/table2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5" xr:uid="{9C8700CE-29C0-4B40-8986-F92388BC63DA}" name="Runde10LP" displayName="Runde10LP" ref="AM134:AP145" totalsRowShown="0" headerRowDxfId="143" dataDxfId="142">
  <autoFilter ref="AM134:AP145" xr:uid="{9C8700CE-29C0-4B40-8986-F92388BC63DA}"/>
  <tableColumns count="4">
    <tableColumn id="1" xr3:uid="{FEB5D49B-60E8-4FAB-85E1-2F44158B8D3A}" name="Verein" dataDxfId="141"/>
    <tableColumn id="2" xr3:uid="{88661C75-50FC-419D-9A4A-640E452A2314}" name="Ringe" dataDxfId="140"/>
    <tableColumn id="4" xr3:uid="{EC796A09-3874-4EC0-A007-B2DC199BF104}" name="Schnitt" dataDxfId="139"/>
    <tableColumn id="3" xr3:uid="{749AABB1-C6A0-490E-BF1E-DF295FF73915}" name="MP" dataDxfId="138"/>
  </tableColumns>
  <tableStyleInfo name="TableStyleMedium2" showFirstColumn="0" showLastColumn="0" showRowStripes="1" showColumnStripes="0"/>
</table>
</file>

<file path=xl/tables/table2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6" xr:uid="{C48E2966-5F8D-494C-8085-F0640F5A24A4}" name="Runde10LGA" displayName="Runde10LGA" ref="AS134:AV145" totalsRowShown="0" headerRowDxfId="137" dataDxfId="136">
  <autoFilter ref="AS134:AV145" xr:uid="{C48E2966-5F8D-494C-8085-F0640F5A24A4}"/>
  <tableColumns count="4">
    <tableColumn id="1" xr3:uid="{0B6BF9F5-B2D9-4172-B016-87B8694800FC}" name="Verein" dataDxfId="135"/>
    <tableColumn id="2" xr3:uid="{9D191DC9-4C96-4707-9D62-5B3910D3FAA6}" name="Ringe" dataDxfId="134"/>
    <tableColumn id="4" xr3:uid="{0D57261A-85C4-43E5-9CB1-3C1E937A8E19}" name="Schnitt" dataDxfId="133"/>
    <tableColumn id="3" xr3:uid="{3B5F1065-FC0F-46EA-87F5-81101FD39E82}" name="MP" dataDxfId="132"/>
  </tableColumns>
  <tableStyleInfo name="TableStyleMedium2" showFirstColumn="0" showLastColumn="0" showRowStripes="1" showColumnStripes="0"/>
</table>
</file>

<file path=xl/tables/table2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7" xr:uid="{5CA38D4B-20B8-4462-9374-DDB7366A1B0C}" name="SummeRunde10" displayName="SummeRunde10" ref="AY134:BB145" totalsRowShown="0" headerRowDxfId="131" dataDxfId="130">
  <autoFilter ref="AY134:BB145" xr:uid="{5CA38D4B-20B8-4462-9374-DDB7366A1B0C}"/>
  <tableColumns count="4">
    <tableColumn id="1" xr3:uid="{D2CEE90C-F905-4486-BA85-DF2FCCE8B85E}" name="Verein" dataDxfId="129"/>
    <tableColumn id="2" xr3:uid="{C138BC8D-9836-48F1-BBBB-00962F54D806}" name="Summe Ringe" dataDxfId="128">
      <calculatedColumnFormula>IF(C135="",0,SUM(C135+J135+P135+V135+AB135+AH135+AN135+AT135))</calculatedColumnFormula>
    </tableColumn>
    <tableColumn id="3" xr3:uid="{F8DB5208-AB28-4631-8CCE-1E6169329327}" name="Summe MP" dataDxfId="127">
      <calculatedColumnFormula>IF(C135="",0,SUM(F135+L135+R135+X135+AD135+AJ135+AP135+AV135))</calculatedColumnFormula>
    </tableColumn>
    <tableColumn id="4" xr3:uid="{2E558D7D-2A82-4122-8D28-421BDEDB4834}" name="SP" dataDxfId="126"/>
  </tableColumns>
  <tableStyleInfo name="TableStyleMedium2" showFirstColumn="0" showLastColumn="0" showRowStripes="1" showColumnStripes="0"/>
</table>
</file>

<file path=xl/tables/table2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AFB2CC0E-C810-41F1-88C8-7FE27FCF2FB2}" name="Runde1ersteMannschaft" displayName="Runde1ersteMannschaft" ref="B8:F19" totalsRowShown="0" headerRowDxfId="125" dataDxfId="124">
  <autoFilter ref="B8:F19" xr:uid="{AFB2CC0E-C810-41F1-88C8-7FE27FCF2FB2}"/>
  <tableColumns count="5">
    <tableColumn id="1" xr3:uid="{8C2E3B2F-CF72-418F-9116-63DFEE46F5C7}" name="Verein" dataDxfId="123"/>
    <tableColumn id="2" xr3:uid="{49C17F84-DDDC-401E-AE74-41032FCC0D67}" name="Ringe" dataDxfId="122"/>
    <tableColumn id="3" xr3:uid="{9AD5C8A4-D7DA-494A-B5CE-0BE7B3397D1D}" name="Schnitt" dataDxfId="121"/>
    <tableColumn id="4" xr3:uid="{7F6AC056-823A-4FA1-999D-352FB03B41EB}" name="EP" dataDxfId="120"/>
    <tableColumn id="7" xr3:uid="{B9489EB2-F307-400C-973C-4ED878AFB1B6}" name="MP" dataDxfId="119"/>
  </tableColumns>
  <tableStyleInfo name="TableStyleMedium2" showFirstColumn="0" showLastColumn="0" showRowStripes="1" showColumnStripes="0"/>
</table>
</file>

<file path=xl/tables/table2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2EBF6428-8D03-4B2F-86CB-395904BF7ECD}" name="Auswertung1M" displayName="Auswertung1M" ref="B162:G173" totalsRowShown="0" headerRowDxfId="118" dataDxfId="117">
  <autoFilter ref="B162:G173" xr:uid="{2EBF6428-8D03-4B2F-86CB-395904BF7ECD}"/>
  <tableColumns count="6">
    <tableColumn id="1" xr3:uid="{20D58AF3-ABD1-44FD-8252-1460127E3CE5}" name="Verein" dataDxfId="116"/>
    <tableColumn id="2" xr3:uid="{DD338D09-4C46-464C-BE6E-93A8EF6CB759}" name="Ringe" dataDxfId="115">
      <calculatedColumnFormula>IFERROR((C9+C23+C37+C51+C65+C79+C93+C107+C121+C135+C149),0)</calculatedColumnFormula>
    </tableColumn>
    <tableColumn id="3" xr3:uid="{6D36DCAA-FA59-4F6E-8F8A-01FFD945F422}" name="Schnitt" dataDxfId="114">
      <calculatedColumnFormula>IFERROR(SUM(D149+D135+D121+D107+D93+D79+D65+D51+D37+D23+D9)/(COUNTIFS(D149,"&gt;0")+COUNTIFS(D135,"&gt;0")+COUNTIFS(D121,"&gt;0")+COUNTIFS(D107,"&gt;0")+COUNTIFS(D93,"&gt;0")+COUNTIFS(D79,"&gt;0")+COUNTIFS(D65,"&gt;0")+COUNTIFS(D51,"&gt;0")+COUNTIFS(D37,"&gt;0")+COUNTIFS(D23,"&gt;0")+COUNTIFS(D9,"&gt;0")),0)</calculatedColumnFormula>
    </tableColumn>
    <tableColumn id="4" xr3:uid="{F8389CD8-BE26-4EC1-94C9-E1794DAD6591}" name="EP" dataDxfId="113">
      <calculatedColumnFormula>IFERROR((E9+E23+E37+E51+E65+E79+E93+E107+E121+E135+E149),0)</calculatedColumnFormula>
    </tableColumn>
    <tableColumn id="5" xr3:uid="{3B0AB33A-295B-4B8A-AA71-90C8F1EBAF39}" name="MP" dataDxfId="112">
      <calculatedColumnFormula>IFERROR((F9+F23+F37+F51+F65+F79+F93+F107+F121+F135+F149),0)</calculatedColumnFormula>
    </tableColumn>
    <tableColumn id="6" xr3:uid="{24136C57-1461-4E74-B1BE-191E8A6CAE44}" name="Kampf" dataDxfId="111">
      <calculatedColumnFormula>COUNT(F9)+COUNT(F23)+COUNT(F37)+COUNT(F51)+COUNT(F65)+COUNT(F79)+COUNT(F93)+COUNT(F107)+COUNT(F121)+COUNT(F135)+COUNT(F149)</calculatedColumnFormula>
    </tableColumn>
  </tableColumns>
  <tableStyleInfo name="TableStyleMedium2" showFirstColumn="0" showLastColumn="0" showRowStripes="1" showColumnStripes="0"/>
</table>
</file>

<file path=xl/tables/table2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99D8D553-D176-45CB-AC4C-230E9934061D}" name="AuswertungSK" displayName="AuswertungSK" ref="I162:M173" totalsRowShown="0" headerRowDxfId="110" dataDxfId="109">
  <autoFilter ref="I162:M173" xr:uid="{99D8D553-D176-45CB-AC4C-230E9934061D}"/>
  <tableColumns count="5">
    <tableColumn id="1" xr3:uid="{5146E054-7DCA-4DC6-91B8-334F192CEB81}" name="Verein" dataDxfId="108"/>
    <tableColumn id="2" xr3:uid="{07029145-9AAA-4FDE-B035-B30DBD2C3009}" name="Ringe" dataDxfId="107">
      <calculatedColumnFormula>IFERROR((J9+J23+J37+J51+J65+J79+J93+J107+J121+J135+J149),0)</calculatedColumnFormula>
    </tableColumn>
    <tableColumn id="4" xr3:uid="{396CCD84-A338-4C27-AAFD-18F1D375962A}" name="Schnitt" dataDxfId="106">
      <calculatedColumnFormula>IFERROR(SUM(K149+K135+K121+K107+K93+K79+K65+K51+K37+K23+K9)/(COUNTIFS(K149,"&gt;0")+COUNTIFS(K135,"&gt;0")+COUNTIFS(K121,"&gt;0")+COUNTIFS(K107,"&gt;0")+COUNTIFS(K93,"&gt;0")+COUNTIFS(K79,"&gt;0")+COUNTIFS(K65,"&gt;0")+COUNTIFS(K51,"&gt;0")+COUNTIFS(K37,"&gt;0")+COUNTIFS(K23,"&gt;0")+COUNTIFS(K9,"&gt;0")),0)</calculatedColumnFormula>
    </tableColumn>
    <tableColumn id="3" xr3:uid="{9F6D428D-71E7-4751-BDCF-A506A98296A5}" name="MP" dataDxfId="105">
      <calculatedColumnFormula>IFERROR((L9+L23+L37+L51+L65+L79+L93+L107+L121+L135+L149),0)</calculatedColumnFormula>
    </tableColumn>
    <tableColumn id="5" xr3:uid="{2A5CE254-41D8-45D4-AF6E-D9ECB4B0302A}" name="Kampf" dataDxfId="104">
      <calculatedColumnFormula>COUNT(L9)+COUNT(L23)+COUNT(L37)+COUNT(L51)+COUNT(L65)+COUNT(L79)+COUNT(L93)+COUNT(L107)+COUNT(L121)+COUNT(L135)+COUNT(L149)</calculatedColumnFormula>
    </tableColumn>
  </tableColumns>
  <tableStyleInfo name="TableStyleMedium2" showFirstColumn="0" showLastColumn="0" showRowStripes="1" showColumnStripes="0"/>
</table>
</file>

<file path=xl/tables/table2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4BA5E016-4BAC-4245-852B-C0CE4F4342E4}" name="AuswertungDK" displayName="AuswertungDK" ref="O162:S173" totalsRowShown="0" headerRowDxfId="103" dataDxfId="102">
  <autoFilter ref="O162:S173" xr:uid="{4BA5E016-4BAC-4245-852B-C0CE4F4342E4}"/>
  <tableColumns count="5">
    <tableColumn id="1" xr3:uid="{C69917AC-B58E-43DF-9CB7-3167B9E92B2C}" name="Verein" dataDxfId="101"/>
    <tableColumn id="2" xr3:uid="{4333701E-ACA9-41D0-83FF-B64521FAE4D9}" name="Ringe" dataDxfId="100">
      <calculatedColumnFormula>IFERROR((P9+P23+P37+P51+P65+P79+P93+P107+P121+P135+P149),0)</calculatedColumnFormula>
    </tableColumn>
    <tableColumn id="4" xr3:uid="{7583462B-7436-4D32-ADA0-61CFCAB62D68}" name="Schnitt" dataDxfId="99">
      <calculatedColumnFormula>IFERROR(SUM(Q149+Q135+Q121+Q107+Q93+Q79+Q65+Q51+Q37+Q23+Q9)/(COUNTIFS(Q149,"&gt;0")+COUNTIFS(Q135,"&gt;0")+COUNTIFS(Q121,"&gt;0")+COUNTIFS(Q107,"&gt;0")+COUNTIFS(Q93,"&gt;0")+COUNTIFS(Q79,"&gt;0")+COUNTIFS(Q65,"&gt;0")+COUNTIFS(Q51,"&gt;0")+COUNTIFS(Q37,"&gt;0")+COUNTIFS(Q23,"&gt;0")+COUNTIFS(Q9,"&gt;0")),0)</calculatedColumnFormula>
    </tableColumn>
    <tableColumn id="3" xr3:uid="{48E35C8D-0F0B-4F29-A152-C4AE86EDA712}" name="MP" dataDxfId="98">
      <calculatedColumnFormula>IFERROR((R9+R23+R37+R51+R65+R79+R93+R107+R121+R135+R149),0)</calculatedColumnFormula>
    </tableColumn>
    <tableColumn id="5" xr3:uid="{B7D66E1E-4809-4DE7-84ED-45AA42ABFA62}" name="Kampf" dataDxfId="97">
      <calculatedColumnFormula>COUNT(R9)+COUNT(R23)+COUNT(R37)+COUNT(R51)+COUNT(R65)+COUNT(R79)+COUNT(R93)+COUNT(R107)+COUNT(R121)+COUNT(R135)+COUNT(R149)</calculatedColumnFormula>
    </tableColumn>
  </tableColumns>
  <tableStyleInfo name="TableStyleMedium2" showFirstColumn="0" showLastColumn="0" showRowStripes="1" showColumnStripes="0"/>
</table>
</file>

<file path=xl/tables/table2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9EE21B48-3CC0-47B5-BA8E-9C24751CE35D}" name="AuswertungAK" displayName="AuswertungAK" ref="U162:Y173" totalsRowShown="0" headerRowDxfId="96" dataDxfId="95">
  <autoFilter ref="U162:Y173" xr:uid="{9EE21B48-3CC0-47B5-BA8E-9C24751CE35D}"/>
  <tableColumns count="5">
    <tableColumn id="1" xr3:uid="{152482F8-8892-4440-9032-8E9436339B0D}" name="Verein" dataDxfId="94"/>
    <tableColumn id="2" xr3:uid="{63665877-C2D2-48FE-892D-75BB57A15DC9}" name="Ringe" dataDxfId="93">
      <calculatedColumnFormula>IFERROR((V9+V23+V37+V51+V65+V79+V93+V107+V121+V135+V149),0)</calculatedColumnFormula>
    </tableColumn>
    <tableColumn id="4" xr3:uid="{F4D86742-A67D-4862-B63F-1AE24795ADF4}" name="Schnitt" dataDxfId="92">
      <calculatedColumnFormula>IFERROR(SUM(W149+W135+W121+W107+W93+W79+W65+W51+W37+W23+W9)/(COUNTIFS(W149,"&gt;0")+COUNTIFS(W135,"&gt;0")+COUNTIFS(W121,"&gt;0")+COUNTIFS(W107,"&gt;0")+COUNTIFS(W93,"&gt;0")+COUNTIFS(W79,"&gt;0")+COUNTIFS(W65,"&gt;0")+COUNTIFS(W51,"&gt;0")+COUNTIFS(W37,"&gt;0")+COUNTIFS(W23,"&gt;0")+COUNTIFS(W9,"&gt;0")),0)</calculatedColumnFormula>
    </tableColumn>
    <tableColumn id="3" xr3:uid="{11F2B58A-AD53-4E2E-B899-2C429BF83EEB}" name="MP" dataDxfId="91">
      <calculatedColumnFormula>IFERROR((X9+X23+X37+X51+X65+X79+X93+X107+X121+X135+X149),0)</calculatedColumnFormula>
    </tableColumn>
    <tableColumn id="5" xr3:uid="{101AF681-79AA-4AF3-8CD8-DEAF18AB1859}" name="Kampf" dataDxfId="90">
      <calculatedColumnFormula>COUNT(X9)+COUNT(X23)+COUNT(X37)+COUNT(X51)+COUNT(X65)+COUNT(X79)+COUNT(X93)+COUNT(X107)+COUNT(X121)+COUNT(X135)+COUNT(X149)</calculatedColumnFormula>
    </tableColumn>
  </tableColumns>
  <tableStyleInfo name="TableStyleMedium2" showFirstColumn="0" showLastColumn="0" showRowStripes="1" showColumnStripes="0"/>
</table>
</file>

<file path=xl/tables/table2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7A9C402A-BCDC-4CF6-A4A1-AB62FE1633C3}" name="AuswertungNWK" displayName="AuswertungNWK" ref="AA162:AE173" totalsRowShown="0" headerRowDxfId="89" dataDxfId="88">
  <autoFilter ref="AA162:AE173" xr:uid="{7A9C402A-BCDC-4CF6-A4A1-AB62FE1633C3}"/>
  <tableColumns count="5">
    <tableColumn id="1" xr3:uid="{86E511D1-E85B-44FD-8C4D-DE9F61872AE7}" name="Verein" dataDxfId="87"/>
    <tableColumn id="2" xr3:uid="{C50E962D-3BF4-4CA6-8F7D-8BD55D0AEDA8}" name="Ringe" dataDxfId="86">
      <calculatedColumnFormula>IFERROR((AB9+AB23+AB37+AB51+AB65+AB79+AB93+AB107+AB121+AB135+AB149),0)</calculatedColumnFormula>
    </tableColumn>
    <tableColumn id="4" xr3:uid="{DF9F4098-1107-435E-BD4B-EFEC6DA756D0}" name="Schnitt" dataDxfId="85">
      <calculatedColumnFormula>IFERROR(SUM(AC149+AC135+AC121+AC107+AC93+AC79+AC65+AC51+AC37+AC23+AC9)/(COUNTIFS(AC149,"&gt;0")+COUNTIFS(AC135,"&gt;0")+COUNTIFS(AC121,"&gt;0")+COUNTIFS(AC107,"&gt;0")+COUNTIFS(AC93,"&gt;0")+COUNTIFS(AC79,"&gt;0")+COUNTIFS(AC65,"&gt;0")+COUNTIFS(AC51,"&gt;0")+COUNTIFS(AC37,"&gt;0")+COUNTIFS(AC23,"&gt;0")+COUNTIFS(AC9,"&gt;0")),0)</calculatedColumnFormula>
    </tableColumn>
    <tableColumn id="3" xr3:uid="{43CBD729-0B13-4133-8BF9-417991ED6300}" name="MP" dataDxfId="84">
      <calculatedColumnFormula>IFERROR((AD9+AD23+AD37+AD51+AD65+AD79+AD93+AD107+AD121+AD135+AD149),0)</calculatedColumnFormula>
    </tableColumn>
    <tableColumn id="5" xr3:uid="{FD98E099-E400-4D71-BE23-440A1B8D0EF9}" name="Kampf" dataDxfId="83">
      <calculatedColumnFormula>COUNT(AD9)+COUNT(AD23)+COUNT(AD37)+COUNT(AD51)+COUNT(AD65)+COUNT(AD79)+COUNT(AD93)+COUNT(AD107)+COUNT(AD121)+COUNT(AD135)+COUNT(AD149)</calculatedColumnFormula>
    </tableColumn>
  </tableColumns>
  <tableStyleInfo name="TableStyleMedium2" showFirstColumn="0" showLastColumn="0" showRowStripes="1" showColumnStripes="0"/>
</table>
</file>

<file path=xl/tables/table2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7DEE3EF6-95A2-410B-B0AC-A0D009A7FB97}" name="AuswertungJUN" displayName="AuswertungJUN" ref="AG162:AK173" totalsRowShown="0" headerRowDxfId="82" dataDxfId="81">
  <autoFilter ref="AG162:AK173" xr:uid="{7DEE3EF6-95A2-410B-B0AC-A0D009A7FB97}"/>
  <tableColumns count="5">
    <tableColumn id="1" xr3:uid="{28DF21B0-534C-4AB9-9DE3-5881180F038C}" name="Verein" dataDxfId="80"/>
    <tableColumn id="2" xr3:uid="{60009B2B-16A5-4FD4-BE6C-9FD74364F660}" name="Ringe" dataDxfId="79">
      <calculatedColumnFormula>IFERROR((AH9+AH23+AH37+AH51+AH65+AH79+AH93+AH107+AH121+AH135+AH149),0)</calculatedColumnFormula>
    </tableColumn>
    <tableColumn id="4" xr3:uid="{2EDE07B3-A378-4DD5-9ACD-4A493BACFD26}" name="Schnitt" dataDxfId="78">
      <calculatedColumnFormula>IFERROR(SUM(AI149+AI135+AI121+AI107+AI93+AI79+AI65+AI51+AI37+AI23+AI9)/(COUNTIFS(AI149,"&gt;0")+COUNTIFS(AI135,"&gt;0")+COUNTIFS(AI121,"&gt;0")+COUNTIFS(AI107,"&gt;0")+COUNTIFS(AI93,"&gt;0")+COUNTIFS(AI79,"&gt;0")+COUNTIFS(AI65,"&gt;0")+COUNTIFS(AI51,"&gt;0")+COUNTIFS(AI37,"&gt;0")+COUNTIFS(AI23,"&gt;0")+COUNTIFS(AI9,"&gt;0")),0)</calculatedColumnFormula>
    </tableColumn>
    <tableColumn id="3" xr3:uid="{88BB7C33-4180-4D09-A179-3B2BCD559BE6}" name="MP" dataDxfId="77">
      <calculatedColumnFormula>IFERROR((AJ9+AJ23+AJ37+AJ51+AJ65+AJ79+AJ93+AJ107+AJ121+AJ135+AJ149),0)</calculatedColumnFormula>
    </tableColumn>
    <tableColumn id="5" xr3:uid="{1CAF5537-7D64-4BDC-9900-3BC34B4EF95F}" name="Kampf" dataDxfId="76">
      <calculatedColumnFormula>COUNT(AJ9)+COUNT(AJ23)+COUNT(AJ37)+COUNT(AJ51)+COUNT(AJ65)+COUNT(AJ79)+COUNT(AJ93)+COUNT(AJ107)+COUNT(AJ121)+COUNT(AJ135)+COUNT(AJ149)</calculatedColumnFormula>
    </tableColumn>
  </tableColumns>
  <tableStyleInfo name="TableStyleMedium2" showFirstColumn="0" showLastColumn="0" showRowStripes="1" showColumnStripes="0"/>
</table>
</file>

<file path=xl/tables/table2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D181673D-CEBE-41CF-9B1D-22FA12652B2F}" name="AuswertungLP" displayName="AuswertungLP" ref="AM162:AQ173" totalsRowShown="0" headerRowDxfId="75" dataDxfId="74">
  <autoFilter ref="AM162:AQ173" xr:uid="{D181673D-CEBE-41CF-9B1D-22FA12652B2F}"/>
  <tableColumns count="5">
    <tableColumn id="1" xr3:uid="{3DF2A2B3-53A7-4ECA-8362-E4E448165B68}" name="Verein" dataDxfId="73"/>
    <tableColumn id="2" xr3:uid="{61CE7F46-EEBE-46D8-B862-23B2F9144A7B}" name="Ringe" dataDxfId="72">
      <calculatedColumnFormula>IFERROR((AN9+AN23+AN37+AN51+AN65+AN79+AN93+AN107+AN121+AN135+AN149),0)</calculatedColumnFormula>
    </tableColumn>
    <tableColumn id="4" xr3:uid="{37551D4C-6145-43EE-B4EF-48095D1D320D}" name="Schnitt" dataDxfId="71">
      <calculatedColumnFormula>IFERROR(SUM(AO149+AO135+AO121+AO107+AO93+AO79+AO65+AO51+AO37+AO23+AO9)/(COUNTIFS(AO149,"&gt;0")+COUNTIFS(AO135,"&gt;0")+COUNTIFS(AO121,"&gt;0")+COUNTIFS(AO107,"&gt;0")+COUNTIFS(AO93,"&gt;0")+COUNTIFS(AO79,"&gt;0")+COUNTIFS(AO65,"&gt;0")+COUNTIFS(AO51,"&gt;0")+COUNTIFS(AO37,"&gt;0")+COUNTIFS(AO23,"&gt;0")+COUNTIFS(AO9,"&gt;0")),0)</calculatedColumnFormula>
    </tableColumn>
    <tableColumn id="3" xr3:uid="{2FBEC48E-51AF-4F35-A68B-2D8449AC0471}" name="MP" dataDxfId="70">
      <calculatedColumnFormula>IFERROR((AP9+AP23+AP37+AP51+AP65+AP79+AP93+AP107+AP121+AP135+AP149),0)</calculatedColumnFormula>
    </tableColumn>
    <tableColumn id="5" xr3:uid="{DAF0CDE1-EE44-473F-BE43-CAD0ABD6DC49}" name="Kampf" dataDxfId="69">
      <calculatedColumnFormula>COUNT(AP9)+COUNT(AP23)+COUNT(AP37)+COUNT(AP51)+COUNT(AP65)+COUNT(AP79)+COUNT(AP93)+COUNT(AP107)+COUNT(AP121)+COUNT(AP135)+COUNT(AP149)</calculatedColumnFormula>
    </tableColumn>
  </tableColumns>
  <tableStyleInfo name="TableStyleMedium2" showFirstColumn="0" showLastColumn="0" showRowStripes="1" showColumnStripes="0"/>
</table>
</file>

<file path=xl/tables/table2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5271D52D-7B36-482B-808B-67D64EEF8968}" name="AuswertungLGA" displayName="AuswertungLGA" ref="AS162:AW173" totalsRowShown="0" headerRowDxfId="68" dataDxfId="67">
  <autoFilter ref="AS162:AW173" xr:uid="{5271D52D-7B36-482B-808B-67D64EEF8968}"/>
  <tableColumns count="5">
    <tableColumn id="1" xr3:uid="{3FF9EDE4-3C8D-48FA-A1D4-2E7E31FFD89F}" name="Verein" dataDxfId="66"/>
    <tableColumn id="2" xr3:uid="{D331E14B-C6B4-4A34-8E66-CAD1A0A59C7A}" name="Ringe" dataDxfId="65">
      <calculatedColumnFormula>IFERROR((AT9+AT23+AT37+AT51+AT65+AT79+AT93+AT107+AT121+AT135+AT149),0)</calculatedColumnFormula>
    </tableColumn>
    <tableColumn id="4" xr3:uid="{B6DDC834-EBF6-4B43-88B3-77B687EDCA7F}" name="Schnitt" dataDxfId="64">
      <calculatedColumnFormula>IFERROR(SUM(AU149+AU135+AU121+AU107+AU93+AU79+AU65+AU51+AU37+AU23+AU9)/(COUNTIFS(AU149,"&gt;0")+COUNTIFS(AU135,"&gt;0")+COUNTIFS(AU121,"&gt;0")+COUNTIFS(AU107,"&gt;0")+COUNTIFS(AU93,"&gt;0")+COUNTIFS(AU79,"&gt;0")+COUNTIFS(AU65,"&gt;0")+COUNTIFS(AU51,"&gt;0")+COUNTIFS(AU37,"&gt;0")+COUNTIFS(AU23,"&gt;0")+COUNTIFS(AU9,"&gt;0")),0)</calculatedColumnFormula>
    </tableColumn>
    <tableColumn id="3" xr3:uid="{86131382-7379-41CA-B4AA-DA7D8D0FCCC1}" name="MP" dataDxfId="63">
      <calculatedColumnFormula>IFERROR((AV9+AV23+AV37+AV51+AV65+AV79+AV93+AV107+AV121+AV135+AV149),0)</calculatedColumnFormula>
    </tableColumn>
    <tableColumn id="5" xr3:uid="{32F5688A-ED26-4DC5-93E9-861A6398CB81}" name="Kampf" dataDxfId="62">
      <calculatedColumnFormula>COUNT(AV9)+COUNT(AV23)+COUNT(AV37)+COUNT(AV51)+COUNT(AV65)+COUNT(AV79)+COUNT(AV93)+COUNT(AV107)+COUNT(AV121)+COUNT(AV135)+COUNT(AV149)</calculatedColumnFormula>
    </tableColumn>
  </tableColumns>
  <tableStyleInfo name="TableStyleMedium2" showFirstColumn="0" showLastColumn="0" showRowStripes="1" showColumnStripes="0"/>
</table>
</file>

<file path=xl/tables/table2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6C3EDD85-41C6-47D4-8063-0E75C80754C2}" name="Runde11ersteMannschaft" displayName="Runde11ersteMannschaft" ref="B148:F159" totalsRowShown="0" headerRowDxfId="61" dataDxfId="60">
  <autoFilter ref="B148:F159" xr:uid="{6C3EDD85-41C6-47D4-8063-0E75C80754C2}"/>
  <tableColumns count="5">
    <tableColumn id="1" xr3:uid="{636C4695-057E-4762-93CD-B5C6B0FCBFDA}" name="Verein" dataDxfId="59"/>
    <tableColumn id="2" xr3:uid="{E5697349-E2F4-435A-8879-C950D431BBDC}" name="Ringe" dataDxfId="58"/>
    <tableColumn id="3" xr3:uid="{5E18B4CF-814D-4C85-BB52-02A7D12CE2AD}" name="Schnitt" dataDxfId="57"/>
    <tableColumn id="4" xr3:uid="{5CA2BA4F-9012-410C-A03D-CCBAAD7B9CA3}" name="EP" dataDxfId="56"/>
    <tableColumn id="5" xr3:uid="{BAC4DAD0-CD9C-44C8-9000-DC4CCD189ADB}" name="MP" dataDxfId="55"/>
  </tableColumns>
  <tableStyleInfo name="TableStyleMedium2" showFirstColumn="0" showLastColumn="0" showRowStripes="1" showColumnStripes="0"/>
</table>
</file>

<file path=xl/tables/table2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C5743CA2-38D8-4C2C-8D8A-1E374862D03B}" name="Runde11SK" displayName="Runde11SK" ref="I148:L159" totalsRowShown="0" headerRowDxfId="54" dataDxfId="53">
  <autoFilter ref="I148:L159" xr:uid="{C5743CA2-38D8-4C2C-8D8A-1E374862D03B}"/>
  <tableColumns count="4">
    <tableColumn id="1" xr3:uid="{99467AC4-C39F-497E-A6E1-B11C9A41C535}" name="Verein" dataDxfId="52"/>
    <tableColumn id="2" xr3:uid="{27C2C91C-0FF5-45DE-8C77-C5B52D36D89E}" name="Ringe" dataDxfId="51"/>
    <tableColumn id="4" xr3:uid="{7399177E-912B-4984-AF1E-00A50BE0A7A7}" name="Schnitt" dataDxfId="50"/>
    <tableColumn id="3" xr3:uid="{3DD2BDE0-4DA9-4A22-8758-CF5EB56CB32A}" name="MP" dataDxfId="49"/>
  </tableColumns>
  <tableStyleInfo name="TableStyleMedium2" showFirstColumn="0" showLastColumn="0" showRowStripes="1" showColumnStripes="0"/>
</table>
</file>

<file path=xl/tables/table2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935C8D3D-E896-4717-AF25-F913A5BA1749}" name="Runde11DK" displayName="Runde11DK" ref="O148:R159" totalsRowShown="0" headerRowDxfId="48" dataDxfId="47">
  <autoFilter ref="O148:R159" xr:uid="{935C8D3D-E896-4717-AF25-F913A5BA1749}"/>
  <tableColumns count="4">
    <tableColumn id="1" xr3:uid="{5C7ED9B1-15E2-44A2-9D42-1E13A8D6B363}" name="Verein" dataDxfId="46"/>
    <tableColumn id="2" xr3:uid="{30C6C599-13AD-4FD7-8537-47F61AC78DB9}" name="Ringe" dataDxfId="45"/>
    <tableColumn id="4" xr3:uid="{0147550F-94CE-4231-B7EB-4775105F7F48}" name="Schnitt" dataDxfId="44"/>
    <tableColumn id="3" xr3:uid="{6D167C81-D2B9-4E0D-8998-97B7A219E048}" name="MP" dataDxfId="43"/>
  </tableColumns>
  <tableStyleInfo name="TableStyleMedium2" showFirstColumn="0" showLastColumn="0" showRowStripes="1" showColumnStripes="0"/>
</table>
</file>

<file path=xl/tables/table2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46588BA0-C93A-410C-87F0-7EB9157D1C88}" name="Runde11AK" displayName="Runde11AK" ref="U148:X159" totalsRowShown="0" headerRowDxfId="42" dataDxfId="41">
  <autoFilter ref="U148:X159" xr:uid="{46588BA0-C93A-410C-87F0-7EB9157D1C88}"/>
  <tableColumns count="4">
    <tableColumn id="1" xr3:uid="{E763578B-6E01-4221-A0F2-DB587E3C4843}" name="Verein" dataDxfId="40"/>
    <tableColumn id="2" xr3:uid="{40A542E0-EDA3-4A99-8A0E-FDB60E6C8A1E}" name="Ringe" dataDxfId="39"/>
    <tableColumn id="4" xr3:uid="{51357905-92AA-42E2-88D4-9D4F8A947F05}" name="Schnitt" dataDxfId="38"/>
    <tableColumn id="3" xr3:uid="{4090AA4E-11D8-4A44-AB1A-288343634050}" name="MP" dataDxfId="37"/>
  </tableColumns>
  <tableStyleInfo name="TableStyleMedium2" showFirstColumn="0" showLastColumn="0" showRowStripes="1" showColumnStripes="0"/>
</table>
</file>

<file path=xl/tables/table2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8D1D38C7-D8CD-4843-BC61-9B59F540F226}" name="Runde11NWK" displayName="Runde11NWK" ref="AA148:AD159" totalsRowShown="0" headerRowDxfId="36" dataDxfId="35">
  <autoFilter ref="AA148:AD159" xr:uid="{8D1D38C7-D8CD-4843-BC61-9B59F540F226}"/>
  <tableColumns count="4">
    <tableColumn id="1" xr3:uid="{C675C933-C93F-4446-8128-EC06EA5518A7}" name="Verein" dataDxfId="34"/>
    <tableColumn id="2" xr3:uid="{1AB15417-FA64-4D88-883D-779106A8A799}" name="Ringe" dataDxfId="33"/>
    <tableColumn id="4" xr3:uid="{A829F590-C7E7-48CA-BEE1-B5FEF833E838}" name="Schnitt" dataDxfId="32"/>
    <tableColumn id="3" xr3:uid="{5249434D-BB7A-4CDB-9C4F-A8389B30D38A}" name="MP" dataDxfId="31"/>
  </tableColumns>
  <tableStyleInfo name="TableStyleMedium2" showFirstColumn="0" showLastColumn="0" showRowStripes="1" showColumnStripes="0"/>
</table>
</file>

<file path=xl/tables/table2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B929C810-A596-4D8A-B2FD-4A315714CB6A}" name="Runde11JUN" displayName="Runde11JUN" ref="AG148:AJ159" totalsRowShown="0" headerRowDxfId="30" dataDxfId="29">
  <autoFilter ref="AG148:AJ159" xr:uid="{B929C810-A596-4D8A-B2FD-4A315714CB6A}"/>
  <tableColumns count="4">
    <tableColumn id="1" xr3:uid="{23504C3E-F8F9-4E53-9CD9-561FF48A0BA6}" name="Verein" dataDxfId="28"/>
    <tableColumn id="2" xr3:uid="{5D36C8DB-64A0-479A-A582-E87E42EE9886}" name="Ringe" dataDxfId="27"/>
    <tableColumn id="4" xr3:uid="{ABF8E077-3EA5-4FA5-AA79-C2480ED55652}" name="Schnitt" dataDxfId="26"/>
    <tableColumn id="3" xr3:uid="{4DDADBEE-88FC-44EA-9549-FE7D0970A174}" name="MP" dataDxfId="25"/>
  </tableColumns>
  <tableStyleInfo name="TableStyleMedium2" showFirstColumn="0" showLastColumn="0" showRowStripes="1" showColumnStripes="0"/>
</table>
</file>

<file path=xl/tables/table2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95DC0097-5FE1-465D-9677-D20E0DC14568}" name="Runde11LP" displayName="Runde11LP" ref="AM148:AP159" totalsRowShown="0" headerRowDxfId="24" dataDxfId="23">
  <autoFilter ref="AM148:AP159" xr:uid="{95DC0097-5FE1-465D-9677-D20E0DC14568}"/>
  <tableColumns count="4">
    <tableColumn id="1" xr3:uid="{255ED935-79B9-4C62-AD06-BC68181C4D05}" name="Verein" dataDxfId="22"/>
    <tableColumn id="2" xr3:uid="{E6194792-4124-4BC5-8CA6-31DFCBC8D0D3}" name="Ringe" dataDxfId="21"/>
    <tableColumn id="4" xr3:uid="{CD10E42D-B3A4-46B5-811C-2269EA479BEC}" name="Schnitt" dataDxfId="20"/>
    <tableColumn id="3" xr3:uid="{2C2B2D60-BE69-4A66-9062-6DA0FE62655C}" name="MP" dataDxfId="19"/>
  </tableColumns>
  <tableStyleInfo name="TableStyleMedium2" showFirstColumn="0" showLastColumn="0" showRowStripes="1" showColumnStripes="0"/>
</table>
</file>

<file path=xl/tables/table2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7B137177-5258-4EA2-8792-F1E99D672091}" name="Runde11LGA" displayName="Runde11LGA" ref="AS148:AV159" totalsRowShown="0" headerRowDxfId="18" dataDxfId="17">
  <autoFilter ref="AS148:AV159" xr:uid="{7B137177-5258-4EA2-8792-F1E99D672091}"/>
  <tableColumns count="4">
    <tableColumn id="1" xr3:uid="{8E9679D9-6E25-4E52-83E6-EE3F13D88DA8}" name="Verein" dataDxfId="16"/>
    <tableColumn id="2" xr3:uid="{CE646331-C772-4ED2-8AC5-6E7276753E81}" name="Ringe" dataDxfId="15"/>
    <tableColumn id="4" xr3:uid="{BDB65348-7F60-43CD-A697-CD2FC9270D6B}" name="Schnitt" dataDxfId="14"/>
    <tableColumn id="3" xr3:uid="{3217F283-2336-474E-AA25-94E38C075F67}" name="MP" dataDxfId="13"/>
  </tableColumns>
  <tableStyleInfo name="TableStyleMedium2" showFirstColumn="0" showLastColumn="0" showRowStripes="1" showColumnStripes="0"/>
</table>
</file>

<file path=xl/tables/table2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6EF91128-98AA-471F-B741-4468A4356E9F}" name="SummeRunde11" displayName="SummeRunde11" ref="AY148:BB159" totalsRowShown="0" headerRowDxfId="12" dataDxfId="11">
  <autoFilter ref="AY148:BB159" xr:uid="{6EF91128-98AA-471F-B741-4468A4356E9F}"/>
  <tableColumns count="4">
    <tableColumn id="1" xr3:uid="{8BC48228-2E46-4A8A-A5EC-A271EAF973EC}" name="Verein" dataDxfId="10"/>
    <tableColumn id="2" xr3:uid="{BF749D52-8C88-4B72-8964-B3F2E246370A}" name="Summe Ringe" dataDxfId="9">
      <calculatedColumnFormula>IF(C149="",0,SUM(C149+J149+P149+V149+AB149+AH149+AN149+AT149))</calculatedColumnFormula>
    </tableColumn>
    <tableColumn id="3" xr3:uid="{1A31CA14-0812-4080-9C99-3391E0805213}" name="Summe MP" dataDxfId="8">
      <calculatedColumnFormula>IF(C149="",0,SUM(F149+L149+R149+X149+AD149+AJ149+AP149+AV149))</calculatedColumnFormula>
    </tableColumn>
    <tableColumn id="4" xr3:uid="{F7536AF2-44AA-4ACD-ABD6-7B05A78869C3}" name="SP" dataDxfId="7"/>
  </tableColumns>
  <tableStyleInfo name="TableStyleMedium2" showFirstColumn="0" showLastColumn="0" showRowStripes="1" showColumnStripes="0"/>
</table>
</file>

<file path=xl/tables/table2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A5B71AD2-8FBC-48E5-94A5-3A729B78C993}" name="AuswertungGesamt" displayName="AuswertungGesamt" ref="AY162:BC173" totalsRowShown="0" headerRowDxfId="6" dataDxfId="5">
  <autoFilter ref="AY162:BC173" xr:uid="{A5B71AD2-8FBC-48E5-94A5-3A729B78C993}"/>
  <sortState xmlns:xlrd2="http://schemas.microsoft.com/office/spreadsheetml/2017/richdata2" ref="AY163:BB173">
    <sortCondition descending="1" ref="BA162:BA173"/>
  </sortState>
  <tableColumns count="5">
    <tableColumn id="1" xr3:uid="{BB6BCB22-5C10-4258-80C9-2813B61068E4}" name="Verein" dataDxfId="4"/>
    <tableColumn id="2" xr3:uid="{484C14A6-474A-4950-907C-4E97F0AF19F3}" name="Ringe" dataDxfId="3">
      <calculatedColumnFormula>SUM(AZ9+AZ23+AZ37+AZ51+AZ65+AZ79+AZ93+AZ107+AZ121+AZ135+AZ149)</calculatedColumnFormula>
    </tableColumn>
    <tableColumn id="3" xr3:uid="{82534676-1265-4850-80E0-AA17CBAC3B2E}" name="MP" dataDxfId="2">
      <calculatedColumnFormula>SUM(BA9+BA23+BA37+BA51+BA65+BA79+BA93+BA107+BA121+BA135+BA149)</calculatedColumnFormula>
    </tableColumn>
    <tableColumn id="4" xr3:uid="{B54F4BCF-0F2C-4F93-85A4-22F07D42EDAB}" name="Summe SP" dataDxfId="1">
      <calculatedColumnFormula>SUM(BB9+BB23+BB37+BB51+BB65+BB79+BB93+BB107+BB121+BB135+BB149)</calculatedColumnFormula>
    </tableColumn>
    <tableColumn id="5" xr3:uid="{22B6DBFB-4CB6-4CC9-BFB3-A7857F7ECC0B}" name="Kampf" dataDxfId="0">
      <calculatedColumnFormula>COUNT(BB9)+COUNT(BB23)+COUNT(BB37)+COUNT(BB51)+COUNT(BB65)+COUNT(BB79)+COUNT(BB93)+COUNT(BB107)+COUNT(BB121)+COUNT(BB135)+COUNT(BB149)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1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2.xml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table" Target="../tables/table26.xml"/><Relationship Id="rId21" Type="http://schemas.openxmlformats.org/officeDocument/2006/relationships/table" Target="../tables/table21.xml"/><Relationship Id="rId34" Type="http://schemas.openxmlformats.org/officeDocument/2006/relationships/table" Target="../tables/table34.xml"/><Relationship Id="rId42" Type="http://schemas.openxmlformats.org/officeDocument/2006/relationships/table" Target="../tables/table42.xml"/><Relationship Id="rId47" Type="http://schemas.openxmlformats.org/officeDocument/2006/relationships/table" Target="../tables/table47.xml"/><Relationship Id="rId50" Type="http://schemas.openxmlformats.org/officeDocument/2006/relationships/table" Target="../tables/table50.xml"/><Relationship Id="rId55" Type="http://schemas.openxmlformats.org/officeDocument/2006/relationships/table" Target="../tables/table55.xml"/><Relationship Id="rId63" Type="http://schemas.openxmlformats.org/officeDocument/2006/relationships/table" Target="../tables/table63.xml"/><Relationship Id="rId68" Type="http://schemas.openxmlformats.org/officeDocument/2006/relationships/table" Target="../tables/table68.xml"/><Relationship Id="rId76" Type="http://schemas.openxmlformats.org/officeDocument/2006/relationships/table" Target="../tables/table76.xml"/><Relationship Id="rId84" Type="http://schemas.openxmlformats.org/officeDocument/2006/relationships/table" Target="../tables/table84.xml"/><Relationship Id="rId89" Type="http://schemas.openxmlformats.org/officeDocument/2006/relationships/table" Target="../tables/table89.xml"/><Relationship Id="rId97" Type="http://schemas.openxmlformats.org/officeDocument/2006/relationships/table" Target="../tables/table97.xml"/><Relationship Id="rId7" Type="http://schemas.openxmlformats.org/officeDocument/2006/relationships/table" Target="../tables/table7.xml"/><Relationship Id="rId71" Type="http://schemas.openxmlformats.org/officeDocument/2006/relationships/table" Target="../tables/table71.xml"/><Relationship Id="rId92" Type="http://schemas.openxmlformats.org/officeDocument/2006/relationships/table" Target="../tables/table92.xml"/><Relationship Id="rId2" Type="http://schemas.openxmlformats.org/officeDocument/2006/relationships/drawing" Target="../drawings/drawing3.xml"/><Relationship Id="rId16" Type="http://schemas.openxmlformats.org/officeDocument/2006/relationships/table" Target="../tables/table16.xml"/><Relationship Id="rId29" Type="http://schemas.openxmlformats.org/officeDocument/2006/relationships/table" Target="../tables/table29.xml"/><Relationship Id="rId11" Type="http://schemas.openxmlformats.org/officeDocument/2006/relationships/table" Target="../tables/table11.xml"/><Relationship Id="rId24" Type="http://schemas.openxmlformats.org/officeDocument/2006/relationships/table" Target="../tables/table24.xml"/><Relationship Id="rId32" Type="http://schemas.openxmlformats.org/officeDocument/2006/relationships/table" Target="../tables/table32.xml"/><Relationship Id="rId37" Type="http://schemas.openxmlformats.org/officeDocument/2006/relationships/table" Target="../tables/table37.xml"/><Relationship Id="rId40" Type="http://schemas.openxmlformats.org/officeDocument/2006/relationships/table" Target="../tables/table40.xml"/><Relationship Id="rId45" Type="http://schemas.openxmlformats.org/officeDocument/2006/relationships/table" Target="../tables/table45.xml"/><Relationship Id="rId53" Type="http://schemas.openxmlformats.org/officeDocument/2006/relationships/table" Target="../tables/table53.xml"/><Relationship Id="rId58" Type="http://schemas.openxmlformats.org/officeDocument/2006/relationships/table" Target="../tables/table58.xml"/><Relationship Id="rId66" Type="http://schemas.openxmlformats.org/officeDocument/2006/relationships/table" Target="../tables/table66.xml"/><Relationship Id="rId74" Type="http://schemas.openxmlformats.org/officeDocument/2006/relationships/table" Target="../tables/table74.xml"/><Relationship Id="rId79" Type="http://schemas.openxmlformats.org/officeDocument/2006/relationships/table" Target="../tables/table79.xml"/><Relationship Id="rId87" Type="http://schemas.openxmlformats.org/officeDocument/2006/relationships/table" Target="../tables/table87.xml"/><Relationship Id="rId5" Type="http://schemas.openxmlformats.org/officeDocument/2006/relationships/table" Target="../tables/table5.xml"/><Relationship Id="rId61" Type="http://schemas.openxmlformats.org/officeDocument/2006/relationships/table" Target="../tables/table61.xml"/><Relationship Id="rId82" Type="http://schemas.openxmlformats.org/officeDocument/2006/relationships/table" Target="../tables/table82.xml"/><Relationship Id="rId90" Type="http://schemas.openxmlformats.org/officeDocument/2006/relationships/table" Target="../tables/table90.xml"/><Relationship Id="rId95" Type="http://schemas.openxmlformats.org/officeDocument/2006/relationships/table" Target="../tables/table95.xml"/><Relationship Id="rId19" Type="http://schemas.openxmlformats.org/officeDocument/2006/relationships/table" Target="../tables/table19.xml"/><Relationship Id="rId14" Type="http://schemas.openxmlformats.org/officeDocument/2006/relationships/table" Target="../tables/table14.xml"/><Relationship Id="rId22" Type="http://schemas.openxmlformats.org/officeDocument/2006/relationships/table" Target="../tables/table22.xml"/><Relationship Id="rId27" Type="http://schemas.openxmlformats.org/officeDocument/2006/relationships/table" Target="../tables/table27.xml"/><Relationship Id="rId30" Type="http://schemas.openxmlformats.org/officeDocument/2006/relationships/table" Target="../tables/table30.xml"/><Relationship Id="rId35" Type="http://schemas.openxmlformats.org/officeDocument/2006/relationships/table" Target="../tables/table35.xml"/><Relationship Id="rId43" Type="http://schemas.openxmlformats.org/officeDocument/2006/relationships/table" Target="../tables/table43.xml"/><Relationship Id="rId48" Type="http://schemas.openxmlformats.org/officeDocument/2006/relationships/table" Target="../tables/table48.xml"/><Relationship Id="rId56" Type="http://schemas.openxmlformats.org/officeDocument/2006/relationships/table" Target="../tables/table56.xml"/><Relationship Id="rId64" Type="http://schemas.openxmlformats.org/officeDocument/2006/relationships/table" Target="../tables/table64.xml"/><Relationship Id="rId69" Type="http://schemas.openxmlformats.org/officeDocument/2006/relationships/table" Target="../tables/table69.xml"/><Relationship Id="rId77" Type="http://schemas.openxmlformats.org/officeDocument/2006/relationships/table" Target="../tables/table77.xml"/><Relationship Id="rId100" Type="http://schemas.openxmlformats.org/officeDocument/2006/relationships/table" Target="../tables/table100.xml"/><Relationship Id="rId8" Type="http://schemas.openxmlformats.org/officeDocument/2006/relationships/table" Target="../tables/table8.xml"/><Relationship Id="rId51" Type="http://schemas.openxmlformats.org/officeDocument/2006/relationships/table" Target="../tables/table51.xml"/><Relationship Id="rId72" Type="http://schemas.openxmlformats.org/officeDocument/2006/relationships/table" Target="../tables/table72.xml"/><Relationship Id="rId80" Type="http://schemas.openxmlformats.org/officeDocument/2006/relationships/table" Target="../tables/table80.xml"/><Relationship Id="rId85" Type="http://schemas.openxmlformats.org/officeDocument/2006/relationships/table" Target="../tables/table85.xml"/><Relationship Id="rId93" Type="http://schemas.openxmlformats.org/officeDocument/2006/relationships/table" Target="../tables/table93.xml"/><Relationship Id="rId98" Type="http://schemas.openxmlformats.org/officeDocument/2006/relationships/table" Target="../tables/table98.xml"/><Relationship Id="rId3" Type="http://schemas.openxmlformats.org/officeDocument/2006/relationships/table" Target="../tables/table3.xml"/><Relationship Id="rId12" Type="http://schemas.openxmlformats.org/officeDocument/2006/relationships/table" Target="../tables/table12.xml"/><Relationship Id="rId17" Type="http://schemas.openxmlformats.org/officeDocument/2006/relationships/table" Target="../tables/table17.xml"/><Relationship Id="rId25" Type="http://schemas.openxmlformats.org/officeDocument/2006/relationships/table" Target="../tables/table25.xml"/><Relationship Id="rId33" Type="http://schemas.openxmlformats.org/officeDocument/2006/relationships/table" Target="../tables/table33.xml"/><Relationship Id="rId38" Type="http://schemas.openxmlformats.org/officeDocument/2006/relationships/table" Target="../tables/table38.xml"/><Relationship Id="rId46" Type="http://schemas.openxmlformats.org/officeDocument/2006/relationships/table" Target="../tables/table46.xml"/><Relationship Id="rId59" Type="http://schemas.openxmlformats.org/officeDocument/2006/relationships/table" Target="../tables/table59.xml"/><Relationship Id="rId67" Type="http://schemas.openxmlformats.org/officeDocument/2006/relationships/table" Target="../tables/table67.xml"/><Relationship Id="rId20" Type="http://schemas.openxmlformats.org/officeDocument/2006/relationships/table" Target="../tables/table20.xml"/><Relationship Id="rId41" Type="http://schemas.openxmlformats.org/officeDocument/2006/relationships/table" Target="../tables/table41.xml"/><Relationship Id="rId54" Type="http://schemas.openxmlformats.org/officeDocument/2006/relationships/table" Target="../tables/table54.xml"/><Relationship Id="rId62" Type="http://schemas.openxmlformats.org/officeDocument/2006/relationships/table" Target="../tables/table62.xml"/><Relationship Id="rId70" Type="http://schemas.openxmlformats.org/officeDocument/2006/relationships/table" Target="../tables/table70.xml"/><Relationship Id="rId75" Type="http://schemas.openxmlformats.org/officeDocument/2006/relationships/table" Target="../tables/table75.xml"/><Relationship Id="rId83" Type="http://schemas.openxmlformats.org/officeDocument/2006/relationships/table" Target="../tables/table83.xml"/><Relationship Id="rId88" Type="http://schemas.openxmlformats.org/officeDocument/2006/relationships/table" Target="../tables/table88.xml"/><Relationship Id="rId91" Type="http://schemas.openxmlformats.org/officeDocument/2006/relationships/table" Target="../tables/table91.xml"/><Relationship Id="rId96" Type="http://schemas.openxmlformats.org/officeDocument/2006/relationships/table" Target="../tables/table96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6.xml"/><Relationship Id="rId15" Type="http://schemas.openxmlformats.org/officeDocument/2006/relationships/table" Target="../tables/table15.xml"/><Relationship Id="rId23" Type="http://schemas.openxmlformats.org/officeDocument/2006/relationships/table" Target="../tables/table23.xml"/><Relationship Id="rId28" Type="http://schemas.openxmlformats.org/officeDocument/2006/relationships/table" Target="../tables/table28.xml"/><Relationship Id="rId36" Type="http://schemas.openxmlformats.org/officeDocument/2006/relationships/table" Target="../tables/table36.xml"/><Relationship Id="rId49" Type="http://schemas.openxmlformats.org/officeDocument/2006/relationships/table" Target="../tables/table49.xml"/><Relationship Id="rId57" Type="http://schemas.openxmlformats.org/officeDocument/2006/relationships/table" Target="../tables/table57.xml"/><Relationship Id="rId10" Type="http://schemas.openxmlformats.org/officeDocument/2006/relationships/table" Target="../tables/table10.xml"/><Relationship Id="rId31" Type="http://schemas.openxmlformats.org/officeDocument/2006/relationships/table" Target="../tables/table31.xml"/><Relationship Id="rId44" Type="http://schemas.openxmlformats.org/officeDocument/2006/relationships/table" Target="../tables/table44.xml"/><Relationship Id="rId52" Type="http://schemas.openxmlformats.org/officeDocument/2006/relationships/table" Target="../tables/table52.xml"/><Relationship Id="rId60" Type="http://schemas.openxmlformats.org/officeDocument/2006/relationships/table" Target="../tables/table60.xml"/><Relationship Id="rId65" Type="http://schemas.openxmlformats.org/officeDocument/2006/relationships/table" Target="../tables/table65.xml"/><Relationship Id="rId73" Type="http://schemas.openxmlformats.org/officeDocument/2006/relationships/table" Target="../tables/table73.xml"/><Relationship Id="rId78" Type="http://schemas.openxmlformats.org/officeDocument/2006/relationships/table" Target="../tables/table78.xml"/><Relationship Id="rId81" Type="http://schemas.openxmlformats.org/officeDocument/2006/relationships/table" Target="../tables/table81.xml"/><Relationship Id="rId86" Type="http://schemas.openxmlformats.org/officeDocument/2006/relationships/table" Target="../tables/table86.xml"/><Relationship Id="rId94" Type="http://schemas.openxmlformats.org/officeDocument/2006/relationships/table" Target="../tables/table94.xml"/><Relationship Id="rId99" Type="http://schemas.openxmlformats.org/officeDocument/2006/relationships/table" Target="../tables/table99.xml"/><Relationship Id="rId101" Type="http://schemas.openxmlformats.org/officeDocument/2006/relationships/table" Target="../tables/table101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Relationship Id="rId13" Type="http://schemas.openxmlformats.org/officeDocument/2006/relationships/table" Target="../tables/table13.xml"/><Relationship Id="rId18" Type="http://schemas.openxmlformats.org/officeDocument/2006/relationships/table" Target="../tables/table18.xml"/><Relationship Id="rId39" Type="http://schemas.openxmlformats.org/officeDocument/2006/relationships/table" Target="../tables/table39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05.xml"/><Relationship Id="rId13" Type="http://schemas.openxmlformats.org/officeDocument/2006/relationships/table" Target="../tables/table110.xml"/><Relationship Id="rId3" Type="http://schemas.openxmlformats.org/officeDocument/2006/relationships/vmlDrawing" Target="../drawings/vmlDrawing3.vml"/><Relationship Id="rId7" Type="http://schemas.openxmlformats.org/officeDocument/2006/relationships/table" Target="../tables/table104.xml"/><Relationship Id="rId12" Type="http://schemas.openxmlformats.org/officeDocument/2006/relationships/table" Target="../tables/table109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103.xml"/><Relationship Id="rId11" Type="http://schemas.openxmlformats.org/officeDocument/2006/relationships/table" Target="../tables/table108.xml"/><Relationship Id="rId5" Type="http://schemas.openxmlformats.org/officeDocument/2006/relationships/table" Target="../tables/table102.xml"/><Relationship Id="rId10" Type="http://schemas.openxmlformats.org/officeDocument/2006/relationships/table" Target="../tables/table107.xml"/><Relationship Id="rId4" Type="http://schemas.openxmlformats.org/officeDocument/2006/relationships/ctrlProp" Target="../ctrlProps/ctrlProp3.xml"/><Relationship Id="rId9" Type="http://schemas.openxmlformats.org/officeDocument/2006/relationships/table" Target="../tables/table106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1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2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4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6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7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8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9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23.xml"/><Relationship Id="rId13" Type="http://schemas.openxmlformats.org/officeDocument/2006/relationships/table" Target="../tables/table128.xml"/><Relationship Id="rId18" Type="http://schemas.openxmlformats.org/officeDocument/2006/relationships/table" Target="../tables/table133.xml"/><Relationship Id="rId3" Type="http://schemas.openxmlformats.org/officeDocument/2006/relationships/vmlDrawing" Target="../drawings/vmlDrawing4.vml"/><Relationship Id="rId7" Type="http://schemas.openxmlformats.org/officeDocument/2006/relationships/table" Target="../tables/table122.xml"/><Relationship Id="rId12" Type="http://schemas.openxmlformats.org/officeDocument/2006/relationships/table" Target="../tables/table127.xml"/><Relationship Id="rId17" Type="http://schemas.openxmlformats.org/officeDocument/2006/relationships/table" Target="../tables/table132.xml"/><Relationship Id="rId2" Type="http://schemas.openxmlformats.org/officeDocument/2006/relationships/drawing" Target="../drawings/drawing14.xml"/><Relationship Id="rId16" Type="http://schemas.openxmlformats.org/officeDocument/2006/relationships/table" Target="../tables/table131.xml"/><Relationship Id="rId1" Type="http://schemas.openxmlformats.org/officeDocument/2006/relationships/printerSettings" Target="../printerSettings/printerSettings15.bin"/><Relationship Id="rId6" Type="http://schemas.openxmlformats.org/officeDocument/2006/relationships/table" Target="../tables/table121.xml"/><Relationship Id="rId11" Type="http://schemas.openxmlformats.org/officeDocument/2006/relationships/table" Target="../tables/table126.xml"/><Relationship Id="rId5" Type="http://schemas.openxmlformats.org/officeDocument/2006/relationships/image" Target="../media/image5.emf"/><Relationship Id="rId15" Type="http://schemas.openxmlformats.org/officeDocument/2006/relationships/table" Target="../tables/table130.xml"/><Relationship Id="rId10" Type="http://schemas.openxmlformats.org/officeDocument/2006/relationships/table" Target="../tables/table125.xml"/><Relationship Id="rId19" Type="http://schemas.openxmlformats.org/officeDocument/2006/relationships/table" Target="../tables/table134.xml"/><Relationship Id="rId4" Type="http://schemas.openxmlformats.org/officeDocument/2006/relationships/control" Target="../activeX/activeX1.xml"/><Relationship Id="rId9" Type="http://schemas.openxmlformats.org/officeDocument/2006/relationships/table" Target="../tables/table124.xml"/><Relationship Id="rId14" Type="http://schemas.openxmlformats.org/officeDocument/2006/relationships/table" Target="../tables/table129.xml"/></Relationships>
</file>

<file path=xl/worksheets/_rels/sheet16.xml.rels><?xml version="1.0" encoding="UTF-8" standalone="yes"?>
<Relationships xmlns="http://schemas.openxmlformats.org/package/2006/relationships"><Relationship Id="rId26" Type="http://schemas.openxmlformats.org/officeDocument/2006/relationships/table" Target="../tables/table158.xml"/><Relationship Id="rId21" Type="http://schemas.openxmlformats.org/officeDocument/2006/relationships/table" Target="../tables/table153.xml"/><Relationship Id="rId42" Type="http://schemas.openxmlformats.org/officeDocument/2006/relationships/table" Target="../tables/table174.xml"/><Relationship Id="rId47" Type="http://schemas.openxmlformats.org/officeDocument/2006/relationships/table" Target="../tables/table179.xml"/><Relationship Id="rId63" Type="http://schemas.openxmlformats.org/officeDocument/2006/relationships/table" Target="../tables/table195.xml"/><Relationship Id="rId68" Type="http://schemas.openxmlformats.org/officeDocument/2006/relationships/table" Target="../tables/table200.xml"/><Relationship Id="rId84" Type="http://schemas.openxmlformats.org/officeDocument/2006/relationships/table" Target="../tables/table216.xml"/><Relationship Id="rId89" Type="http://schemas.openxmlformats.org/officeDocument/2006/relationships/table" Target="../tables/table221.xml"/><Relationship Id="rId2" Type="http://schemas.openxmlformats.org/officeDocument/2006/relationships/drawing" Target="../drawings/drawing15.xml"/><Relationship Id="rId16" Type="http://schemas.openxmlformats.org/officeDocument/2006/relationships/table" Target="../tables/table148.xml"/><Relationship Id="rId29" Type="http://schemas.openxmlformats.org/officeDocument/2006/relationships/table" Target="../tables/table161.xml"/><Relationship Id="rId107" Type="http://schemas.openxmlformats.org/officeDocument/2006/relationships/table" Target="../tables/table239.xml"/><Relationship Id="rId11" Type="http://schemas.openxmlformats.org/officeDocument/2006/relationships/table" Target="../tables/table143.xml"/><Relationship Id="rId24" Type="http://schemas.openxmlformats.org/officeDocument/2006/relationships/table" Target="../tables/table156.xml"/><Relationship Id="rId32" Type="http://schemas.openxmlformats.org/officeDocument/2006/relationships/table" Target="../tables/table164.xml"/><Relationship Id="rId37" Type="http://schemas.openxmlformats.org/officeDocument/2006/relationships/table" Target="../tables/table169.xml"/><Relationship Id="rId40" Type="http://schemas.openxmlformats.org/officeDocument/2006/relationships/table" Target="../tables/table172.xml"/><Relationship Id="rId45" Type="http://schemas.openxmlformats.org/officeDocument/2006/relationships/table" Target="../tables/table177.xml"/><Relationship Id="rId53" Type="http://schemas.openxmlformats.org/officeDocument/2006/relationships/table" Target="../tables/table185.xml"/><Relationship Id="rId58" Type="http://schemas.openxmlformats.org/officeDocument/2006/relationships/table" Target="../tables/table190.xml"/><Relationship Id="rId66" Type="http://schemas.openxmlformats.org/officeDocument/2006/relationships/table" Target="../tables/table198.xml"/><Relationship Id="rId74" Type="http://schemas.openxmlformats.org/officeDocument/2006/relationships/table" Target="../tables/table206.xml"/><Relationship Id="rId79" Type="http://schemas.openxmlformats.org/officeDocument/2006/relationships/table" Target="../tables/table211.xml"/><Relationship Id="rId87" Type="http://schemas.openxmlformats.org/officeDocument/2006/relationships/table" Target="../tables/table219.xml"/><Relationship Id="rId102" Type="http://schemas.openxmlformats.org/officeDocument/2006/relationships/table" Target="../tables/table234.xml"/><Relationship Id="rId110" Type="http://schemas.openxmlformats.org/officeDocument/2006/relationships/table" Target="../tables/table242.xml"/><Relationship Id="rId5" Type="http://schemas.openxmlformats.org/officeDocument/2006/relationships/table" Target="../tables/table137.xml"/><Relationship Id="rId61" Type="http://schemas.openxmlformats.org/officeDocument/2006/relationships/table" Target="../tables/table193.xml"/><Relationship Id="rId82" Type="http://schemas.openxmlformats.org/officeDocument/2006/relationships/table" Target="../tables/table214.xml"/><Relationship Id="rId90" Type="http://schemas.openxmlformats.org/officeDocument/2006/relationships/table" Target="../tables/table222.xml"/><Relationship Id="rId95" Type="http://schemas.openxmlformats.org/officeDocument/2006/relationships/table" Target="../tables/table227.xml"/><Relationship Id="rId19" Type="http://schemas.openxmlformats.org/officeDocument/2006/relationships/table" Target="../tables/table151.xml"/><Relationship Id="rId14" Type="http://schemas.openxmlformats.org/officeDocument/2006/relationships/table" Target="../tables/table146.xml"/><Relationship Id="rId22" Type="http://schemas.openxmlformats.org/officeDocument/2006/relationships/table" Target="../tables/table154.xml"/><Relationship Id="rId27" Type="http://schemas.openxmlformats.org/officeDocument/2006/relationships/table" Target="../tables/table159.xml"/><Relationship Id="rId30" Type="http://schemas.openxmlformats.org/officeDocument/2006/relationships/table" Target="../tables/table162.xml"/><Relationship Id="rId35" Type="http://schemas.openxmlformats.org/officeDocument/2006/relationships/table" Target="../tables/table167.xml"/><Relationship Id="rId43" Type="http://schemas.openxmlformats.org/officeDocument/2006/relationships/table" Target="../tables/table175.xml"/><Relationship Id="rId48" Type="http://schemas.openxmlformats.org/officeDocument/2006/relationships/table" Target="../tables/table180.xml"/><Relationship Id="rId56" Type="http://schemas.openxmlformats.org/officeDocument/2006/relationships/table" Target="../tables/table188.xml"/><Relationship Id="rId64" Type="http://schemas.openxmlformats.org/officeDocument/2006/relationships/table" Target="../tables/table196.xml"/><Relationship Id="rId69" Type="http://schemas.openxmlformats.org/officeDocument/2006/relationships/table" Target="../tables/table201.xml"/><Relationship Id="rId77" Type="http://schemas.openxmlformats.org/officeDocument/2006/relationships/table" Target="../tables/table209.xml"/><Relationship Id="rId100" Type="http://schemas.openxmlformats.org/officeDocument/2006/relationships/table" Target="../tables/table232.xml"/><Relationship Id="rId105" Type="http://schemas.openxmlformats.org/officeDocument/2006/relationships/table" Target="../tables/table237.xml"/><Relationship Id="rId8" Type="http://schemas.openxmlformats.org/officeDocument/2006/relationships/table" Target="../tables/table140.xml"/><Relationship Id="rId51" Type="http://schemas.openxmlformats.org/officeDocument/2006/relationships/table" Target="../tables/table183.xml"/><Relationship Id="rId72" Type="http://schemas.openxmlformats.org/officeDocument/2006/relationships/table" Target="../tables/table204.xml"/><Relationship Id="rId80" Type="http://schemas.openxmlformats.org/officeDocument/2006/relationships/table" Target="../tables/table212.xml"/><Relationship Id="rId85" Type="http://schemas.openxmlformats.org/officeDocument/2006/relationships/table" Target="../tables/table217.xml"/><Relationship Id="rId93" Type="http://schemas.openxmlformats.org/officeDocument/2006/relationships/table" Target="../tables/table225.xml"/><Relationship Id="rId98" Type="http://schemas.openxmlformats.org/officeDocument/2006/relationships/table" Target="../tables/table230.xml"/><Relationship Id="rId3" Type="http://schemas.openxmlformats.org/officeDocument/2006/relationships/table" Target="../tables/table135.xml"/><Relationship Id="rId12" Type="http://schemas.openxmlformats.org/officeDocument/2006/relationships/table" Target="../tables/table144.xml"/><Relationship Id="rId17" Type="http://schemas.openxmlformats.org/officeDocument/2006/relationships/table" Target="../tables/table149.xml"/><Relationship Id="rId25" Type="http://schemas.openxmlformats.org/officeDocument/2006/relationships/table" Target="../tables/table157.xml"/><Relationship Id="rId33" Type="http://schemas.openxmlformats.org/officeDocument/2006/relationships/table" Target="../tables/table165.xml"/><Relationship Id="rId38" Type="http://schemas.openxmlformats.org/officeDocument/2006/relationships/table" Target="../tables/table170.xml"/><Relationship Id="rId46" Type="http://schemas.openxmlformats.org/officeDocument/2006/relationships/table" Target="../tables/table178.xml"/><Relationship Id="rId59" Type="http://schemas.openxmlformats.org/officeDocument/2006/relationships/table" Target="../tables/table191.xml"/><Relationship Id="rId67" Type="http://schemas.openxmlformats.org/officeDocument/2006/relationships/table" Target="../tables/table199.xml"/><Relationship Id="rId103" Type="http://schemas.openxmlformats.org/officeDocument/2006/relationships/table" Target="../tables/table235.xml"/><Relationship Id="rId108" Type="http://schemas.openxmlformats.org/officeDocument/2006/relationships/table" Target="../tables/table240.xml"/><Relationship Id="rId20" Type="http://schemas.openxmlformats.org/officeDocument/2006/relationships/table" Target="../tables/table152.xml"/><Relationship Id="rId41" Type="http://schemas.openxmlformats.org/officeDocument/2006/relationships/table" Target="../tables/table173.xml"/><Relationship Id="rId54" Type="http://schemas.openxmlformats.org/officeDocument/2006/relationships/table" Target="../tables/table186.xml"/><Relationship Id="rId62" Type="http://schemas.openxmlformats.org/officeDocument/2006/relationships/table" Target="../tables/table194.xml"/><Relationship Id="rId70" Type="http://schemas.openxmlformats.org/officeDocument/2006/relationships/table" Target="../tables/table202.xml"/><Relationship Id="rId75" Type="http://schemas.openxmlformats.org/officeDocument/2006/relationships/table" Target="../tables/table207.xml"/><Relationship Id="rId83" Type="http://schemas.openxmlformats.org/officeDocument/2006/relationships/table" Target="../tables/table215.xml"/><Relationship Id="rId88" Type="http://schemas.openxmlformats.org/officeDocument/2006/relationships/table" Target="../tables/table220.xml"/><Relationship Id="rId91" Type="http://schemas.openxmlformats.org/officeDocument/2006/relationships/table" Target="../tables/table223.xml"/><Relationship Id="rId96" Type="http://schemas.openxmlformats.org/officeDocument/2006/relationships/table" Target="../tables/table228.xml"/><Relationship Id="rId1" Type="http://schemas.openxmlformats.org/officeDocument/2006/relationships/printerSettings" Target="../printerSettings/printerSettings16.bin"/><Relationship Id="rId6" Type="http://schemas.openxmlformats.org/officeDocument/2006/relationships/table" Target="../tables/table138.xml"/><Relationship Id="rId15" Type="http://schemas.openxmlformats.org/officeDocument/2006/relationships/table" Target="../tables/table147.xml"/><Relationship Id="rId23" Type="http://schemas.openxmlformats.org/officeDocument/2006/relationships/table" Target="../tables/table155.xml"/><Relationship Id="rId28" Type="http://schemas.openxmlformats.org/officeDocument/2006/relationships/table" Target="../tables/table160.xml"/><Relationship Id="rId36" Type="http://schemas.openxmlformats.org/officeDocument/2006/relationships/table" Target="../tables/table168.xml"/><Relationship Id="rId49" Type="http://schemas.openxmlformats.org/officeDocument/2006/relationships/table" Target="../tables/table181.xml"/><Relationship Id="rId57" Type="http://schemas.openxmlformats.org/officeDocument/2006/relationships/table" Target="../tables/table189.xml"/><Relationship Id="rId106" Type="http://schemas.openxmlformats.org/officeDocument/2006/relationships/table" Target="../tables/table238.xml"/><Relationship Id="rId10" Type="http://schemas.openxmlformats.org/officeDocument/2006/relationships/table" Target="../tables/table142.xml"/><Relationship Id="rId31" Type="http://schemas.openxmlformats.org/officeDocument/2006/relationships/table" Target="../tables/table163.xml"/><Relationship Id="rId44" Type="http://schemas.openxmlformats.org/officeDocument/2006/relationships/table" Target="../tables/table176.xml"/><Relationship Id="rId52" Type="http://schemas.openxmlformats.org/officeDocument/2006/relationships/table" Target="../tables/table184.xml"/><Relationship Id="rId60" Type="http://schemas.openxmlformats.org/officeDocument/2006/relationships/table" Target="../tables/table192.xml"/><Relationship Id="rId65" Type="http://schemas.openxmlformats.org/officeDocument/2006/relationships/table" Target="../tables/table197.xml"/><Relationship Id="rId73" Type="http://schemas.openxmlformats.org/officeDocument/2006/relationships/table" Target="../tables/table205.xml"/><Relationship Id="rId78" Type="http://schemas.openxmlformats.org/officeDocument/2006/relationships/table" Target="../tables/table210.xml"/><Relationship Id="rId81" Type="http://schemas.openxmlformats.org/officeDocument/2006/relationships/table" Target="../tables/table213.xml"/><Relationship Id="rId86" Type="http://schemas.openxmlformats.org/officeDocument/2006/relationships/table" Target="../tables/table218.xml"/><Relationship Id="rId94" Type="http://schemas.openxmlformats.org/officeDocument/2006/relationships/table" Target="../tables/table226.xml"/><Relationship Id="rId99" Type="http://schemas.openxmlformats.org/officeDocument/2006/relationships/table" Target="../tables/table231.xml"/><Relationship Id="rId101" Type="http://schemas.openxmlformats.org/officeDocument/2006/relationships/table" Target="../tables/table233.xml"/><Relationship Id="rId4" Type="http://schemas.openxmlformats.org/officeDocument/2006/relationships/table" Target="../tables/table136.xml"/><Relationship Id="rId9" Type="http://schemas.openxmlformats.org/officeDocument/2006/relationships/table" Target="../tables/table141.xml"/><Relationship Id="rId13" Type="http://schemas.openxmlformats.org/officeDocument/2006/relationships/table" Target="../tables/table145.xml"/><Relationship Id="rId18" Type="http://schemas.openxmlformats.org/officeDocument/2006/relationships/table" Target="../tables/table150.xml"/><Relationship Id="rId39" Type="http://schemas.openxmlformats.org/officeDocument/2006/relationships/table" Target="../tables/table171.xml"/><Relationship Id="rId109" Type="http://schemas.openxmlformats.org/officeDocument/2006/relationships/table" Target="../tables/table241.xml"/><Relationship Id="rId34" Type="http://schemas.openxmlformats.org/officeDocument/2006/relationships/table" Target="../tables/table166.xml"/><Relationship Id="rId50" Type="http://schemas.openxmlformats.org/officeDocument/2006/relationships/table" Target="../tables/table182.xml"/><Relationship Id="rId55" Type="http://schemas.openxmlformats.org/officeDocument/2006/relationships/table" Target="../tables/table187.xml"/><Relationship Id="rId76" Type="http://schemas.openxmlformats.org/officeDocument/2006/relationships/table" Target="../tables/table208.xml"/><Relationship Id="rId97" Type="http://schemas.openxmlformats.org/officeDocument/2006/relationships/table" Target="../tables/table229.xml"/><Relationship Id="rId104" Type="http://schemas.openxmlformats.org/officeDocument/2006/relationships/table" Target="../tables/table236.xml"/><Relationship Id="rId7" Type="http://schemas.openxmlformats.org/officeDocument/2006/relationships/table" Target="../tables/table139.xml"/><Relationship Id="rId71" Type="http://schemas.openxmlformats.org/officeDocument/2006/relationships/table" Target="../tables/table203.xml"/><Relationship Id="rId92" Type="http://schemas.openxmlformats.org/officeDocument/2006/relationships/table" Target="../tables/table224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E0A53-8870-4444-8EAD-0928DBDCE6EF}">
  <sheetPr codeName="Tabelle12">
    <tabColor rgb="FF002060"/>
  </sheetPr>
  <dimension ref="A1:P716"/>
  <sheetViews>
    <sheetView workbookViewId="0">
      <selection activeCell="U8" sqref="U8"/>
    </sheetView>
  </sheetViews>
  <sheetFormatPr baseColWidth="10" defaultRowHeight="12.75"/>
  <cols>
    <col min="1" max="1" width="22.28515625" bestFit="1" customWidth="1"/>
    <col min="2" max="2" width="11.42578125" customWidth="1"/>
    <col min="3" max="3" width="15.140625" bestFit="1" customWidth="1"/>
    <col min="4" max="4" width="9.140625" bestFit="1" customWidth="1"/>
    <col min="5" max="5" width="10.85546875" customWidth="1"/>
    <col min="6" max="6" width="8.42578125" customWidth="1"/>
    <col min="8" max="8" width="5.28515625" bestFit="1" customWidth="1"/>
    <col min="9" max="9" width="22.28515625" bestFit="1" customWidth="1"/>
    <col min="10" max="10" width="0" hidden="1" customWidth="1"/>
    <col min="11" max="11" width="151.140625" hidden="1" customWidth="1"/>
    <col min="12" max="13" width="0" hidden="1" customWidth="1"/>
    <col min="14" max="14" width="22.28515625" hidden="1" customWidth="1"/>
    <col min="15" max="15" width="9.140625" hidden="1" customWidth="1"/>
    <col min="16" max="16" width="10.140625" hidden="1" customWidth="1"/>
    <col min="17" max="18" width="0" hidden="1" customWidth="1"/>
  </cols>
  <sheetData>
    <row r="1" spans="1:16">
      <c r="A1" t="s">
        <v>0</v>
      </c>
      <c r="B1" t="s">
        <v>2</v>
      </c>
      <c r="C1" t="s">
        <v>121</v>
      </c>
      <c r="D1" t="s">
        <v>3</v>
      </c>
      <c r="E1" t="s">
        <v>4</v>
      </c>
      <c r="F1" t="s">
        <v>5</v>
      </c>
      <c r="N1" t="s">
        <v>0</v>
      </c>
      <c r="O1" t="s">
        <v>3</v>
      </c>
      <c r="P1" t="s">
        <v>4</v>
      </c>
    </row>
    <row r="2" spans="1:16">
      <c r="A2" t="s">
        <v>6</v>
      </c>
      <c r="B2" t="s">
        <v>503</v>
      </c>
      <c r="C2" t="s">
        <v>504</v>
      </c>
      <c r="D2" t="e" cm="1">
        <f t="array" ref="D2">VLOOKUP(Eingabe[[#This Row],[Vorname]]&amp;Eingabe[[#This Row],[Nachname]]&amp;Eingabe[[#This Row],[Verein]],CHOOSE({1,2,3},#REF!&amp;#REF!&amp;#REF!,#REF!),2,0)</f>
        <v>#N/A</v>
      </c>
      <c r="E2" t="s">
        <v>11</v>
      </c>
      <c r="F2">
        <v>161</v>
      </c>
      <c r="H2" t="s">
        <v>56</v>
      </c>
      <c r="I2" t="s">
        <v>33</v>
      </c>
      <c r="N2" t="s">
        <v>6</v>
      </c>
      <c r="O2" t="s">
        <v>25</v>
      </c>
      <c r="P2" t="s">
        <v>11</v>
      </c>
    </row>
    <row r="3" spans="1:16">
      <c r="A3" t="s">
        <v>6</v>
      </c>
      <c r="B3" t="s">
        <v>212</v>
      </c>
      <c r="C3" t="s">
        <v>243</v>
      </c>
      <c r="D3" t="e" cm="1">
        <f t="array" ref="D3">VLOOKUP(Eingabe[[#This Row],[Vorname]]&amp;Eingabe[[#This Row],[Nachname]]&amp;Eingabe[[#This Row],[Verein]],CHOOSE({1,2,3},#REF!&amp;#REF!&amp;#REF!,#REF!),2,0)</f>
        <v>#N/A</v>
      </c>
      <c r="E3" t="s">
        <v>11</v>
      </c>
      <c r="F3">
        <v>143</v>
      </c>
      <c r="H3" t="s">
        <v>55</v>
      </c>
      <c r="I3" t="s">
        <v>6</v>
      </c>
      <c r="N3" t="s">
        <v>17</v>
      </c>
      <c r="O3" t="s">
        <v>22</v>
      </c>
      <c r="P3" t="s">
        <v>14</v>
      </c>
    </row>
    <row r="4" spans="1:16">
      <c r="A4" t="s">
        <v>6</v>
      </c>
      <c r="B4" t="s">
        <v>292</v>
      </c>
      <c r="C4" t="s">
        <v>293</v>
      </c>
      <c r="D4" t="e" cm="1">
        <f t="array" ref="D4">VLOOKUP(Eingabe[[#This Row],[Vorname]]&amp;Eingabe[[#This Row],[Nachname]]&amp;Eingabe[[#This Row],[Verein]],CHOOSE({1,2,3},#REF!&amp;#REF!&amp;#REF!,#REF!),2,0)</f>
        <v>#N/A</v>
      </c>
      <c r="E4" t="s">
        <v>11</v>
      </c>
      <c r="F4">
        <v>150</v>
      </c>
      <c r="N4" t="s">
        <v>33</v>
      </c>
      <c r="O4" t="s">
        <v>210</v>
      </c>
      <c r="P4" t="s">
        <v>8</v>
      </c>
    </row>
    <row r="5" spans="1:16">
      <c r="A5" t="s">
        <v>6</v>
      </c>
      <c r="B5" t="s">
        <v>371</v>
      </c>
      <c r="C5" t="s">
        <v>506</v>
      </c>
      <c r="D5" t="e" cm="1">
        <f t="array" ref="D5">VLOOKUP(Eingabe[[#This Row],[Vorname]]&amp;Eingabe[[#This Row],[Nachname]]&amp;Eingabe[[#This Row],[Verein]],CHOOSE({1,2,3},#REF!&amp;#REF!&amp;#REF!,#REF!),2,0)</f>
        <v>#N/A</v>
      </c>
      <c r="E5" t="s">
        <v>11</v>
      </c>
      <c r="F5">
        <v>112</v>
      </c>
      <c r="N5" t="s">
        <v>18</v>
      </c>
      <c r="O5" t="s">
        <v>12</v>
      </c>
    </row>
    <row r="6" spans="1:16">
      <c r="A6" t="s">
        <v>6</v>
      </c>
      <c r="B6" t="s">
        <v>513</v>
      </c>
      <c r="C6" t="s">
        <v>514</v>
      </c>
      <c r="D6" t="e" cm="1">
        <f t="array" ref="D6">VLOOKUP(Eingabe[[#This Row],[Vorname]]&amp;Eingabe[[#This Row],[Nachname]]&amp;Eingabe[[#This Row],[Verein]],CHOOSE({1,2,3},#REF!&amp;#REF!&amp;#REF!,#REF!),2,0)</f>
        <v>#N/A</v>
      </c>
      <c r="E6" t="s">
        <v>11</v>
      </c>
      <c r="F6">
        <v>124</v>
      </c>
      <c r="N6" t="s">
        <v>13</v>
      </c>
      <c r="O6" t="s">
        <v>23</v>
      </c>
    </row>
    <row r="7" spans="1:16">
      <c r="A7" t="s">
        <v>6</v>
      </c>
      <c r="B7" t="s">
        <v>297</v>
      </c>
      <c r="C7" t="s">
        <v>281</v>
      </c>
      <c r="D7" t="e" cm="1">
        <f t="array" ref="D7">VLOOKUP(Eingabe[[#This Row],[Vorname]]&amp;Eingabe[[#This Row],[Nachname]]&amp;Eingabe[[#This Row],[Verein]],CHOOSE({1,2,3},#REF!&amp;#REF!&amp;#REF!,#REF!),2,0)</f>
        <v>#N/A</v>
      </c>
      <c r="E7" t="s">
        <v>11</v>
      </c>
      <c r="F7">
        <v>136</v>
      </c>
      <c r="K7" t="s">
        <v>478</v>
      </c>
      <c r="N7" t="s">
        <v>20</v>
      </c>
      <c r="O7" t="s">
        <v>19</v>
      </c>
    </row>
    <row r="8" spans="1:16">
      <c r="A8" t="s">
        <v>6</v>
      </c>
      <c r="B8" t="s">
        <v>298</v>
      </c>
      <c r="C8" t="s">
        <v>286</v>
      </c>
      <c r="D8" t="e" cm="1">
        <f t="array" ref="D8">VLOOKUP(Eingabe[[#This Row],[Vorname]]&amp;Eingabe[[#This Row],[Nachname]]&amp;Eingabe[[#This Row],[Verein]],CHOOSE({1,2,3},#REF!&amp;#REF!&amp;#REF!,#REF!),2,0)</f>
        <v>#N/A</v>
      </c>
      <c r="E8" t="s">
        <v>11</v>
      </c>
      <c r="F8">
        <v>114</v>
      </c>
      <c r="N8" t="s">
        <v>21</v>
      </c>
      <c r="O8" t="s">
        <v>16</v>
      </c>
    </row>
    <row r="9" spans="1:16">
      <c r="A9" t="s">
        <v>6</v>
      </c>
      <c r="B9" t="s">
        <v>289</v>
      </c>
      <c r="C9" t="s">
        <v>290</v>
      </c>
      <c r="D9" t="e" cm="1">
        <f t="array" ref="D9">VLOOKUP(Eingabe[[#This Row],[Vorname]]&amp;Eingabe[[#This Row],[Nachname]]&amp;Eingabe[[#This Row],[Verein]],CHOOSE({1,2,3},#REF!&amp;#REF!&amp;#REF!,#REF!),2,0)</f>
        <v>#N/A</v>
      </c>
      <c r="E9" t="s">
        <v>11</v>
      </c>
      <c r="F9">
        <v>171</v>
      </c>
      <c r="N9" t="s">
        <v>28</v>
      </c>
      <c r="O9" t="s">
        <v>9</v>
      </c>
    </row>
    <row r="10" spans="1:16">
      <c r="A10" t="s">
        <v>6</v>
      </c>
      <c r="B10" t="s">
        <v>284</v>
      </c>
      <c r="C10" t="s">
        <v>515</v>
      </c>
      <c r="D10" t="e" cm="1">
        <f t="array" ref="D10">VLOOKUP(Eingabe[[#This Row],[Vorname]]&amp;Eingabe[[#This Row],[Nachname]]&amp;Eingabe[[#This Row],[Verein]],CHOOSE({1,2,3},#REF!&amp;#REF!&amp;#REF!,#REF!),2,0)</f>
        <v>#N/A</v>
      </c>
      <c r="E10" t="s">
        <v>11</v>
      </c>
      <c r="F10">
        <v>176</v>
      </c>
      <c r="N10" t="s">
        <v>29</v>
      </c>
      <c r="O10" t="s">
        <v>37</v>
      </c>
    </row>
    <row r="11" spans="1:16">
      <c r="A11" t="s">
        <v>6</v>
      </c>
      <c r="B11" t="s">
        <v>292</v>
      </c>
      <c r="C11" t="s">
        <v>516</v>
      </c>
      <c r="D11" t="e" cm="1">
        <f t="array" ref="D11">VLOOKUP(Eingabe[[#This Row],[Vorname]]&amp;Eingabe[[#This Row],[Nachname]]&amp;Eingabe[[#This Row],[Verein]],CHOOSE({1,2,3},#REF!&amp;#REF!&amp;#REF!,#REF!),2,0)</f>
        <v>#N/A</v>
      </c>
      <c r="E11" t="s">
        <v>11</v>
      </c>
      <c r="F11">
        <v>128</v>
      </c>
      <c r="N11" t="s">
        <v>26</v>
      </c>
      <c r="O11" t="s">
        <v>10</v>
      </c>
    </row>
    <row r="12" spans="1:16">
      <c r="A12" t="s">
        <v>6</v>
      </c>
      <c r="B12" t="s">
        <v>507</v>
      </c>
      <c r="C12" t="s">
        <v>508</v>
      </c>
      <c r="D12" t="e" cm="1">
        <f t="array" ref="D12">VLOOKUP(Eingabe[[#This Row],[Vorname]]&amp;Eingabe[[#This Row],[Nachname]]&amp;Eingabe[[#This Row],[Verein]],CHOOSE({1,2,3},#REF!&amp;#REF!&amp;#REF!,#REF!),2,0)</f>
        <v>#N/A</v>
      </c>
      <c r="E12" t="s">
        <v>11</v>
      </c>
      <c r="F12">
        <v>122</v>
      </c>
      <c r="N12" t="s">
        <v>595</v>
      </c>
      <c r="O12" t="s">
        <v>24</v>
      </c>
    </row>
    <row r="13" spans="1:16">
      <c r="A13" t="s">
        <v>6</v>
      </c>
      <c r="B13" t="s">
        <v>291</v>
      </c>
      <c r="C13" t="s">
        <v>509</v>
      </c>
      <c r="D13" t="e" cm="1">
        <f t="array" ref="D13">VLOOKUP(Eingabe[[#This Row],[Vorname]]&amp;Eingabe[[#This Row],[Nachname]]&amp;Eingabe[[#This Row],[Verein]],CHOOSE({1,2,3},#REF!&amp;#REF!&amp;#REF!,#REF!),2,0)</f>
        <v>#N/A</v>
      </c>
      <c r="E13" t="s">
        <v>11</v>
      </c>
      <c r="F13">
        <v>110</v>
      </c>
      <c r="O13" t="s">
        <v>27</v>
      </c>
    </row>
    <row r="14" spans="1:16">
      <c r="A14" t="s">
        <v>6</v>
      </c>
      <c r="B14" t="s">
        <v>501</v>
      </c>
      <c r="C14" t="s">
        <v>502</v>
      </c>
      <c r="D14" t="e" cm="1">
        <f t="array" ref="D14">VLOOKUP(Eingabe[[#This Row],[Vorname]]&amp;Eingabe[[#This Row],[Nachname]]&amp;Eingabe[[#This Row],[Verein]],CHOOSE({1,2,3},#REF!&amp;#REF!&amp;#REF!,#REF!),2,0)</f>
        <v>#N/A</v>
      </c>
      <c r="E14" t="s">
        <v>11</v>
      </c>
      <c r="F14">
        <v>82</v>
      </c>
      <c r="O14" t="s">
        <v>38</v>
      </c>
    </row>
    <row r="15" spans="1:16">
      <c r="A15" t="s">
        <v>6</v>
      </c>
      <c r="B15" t="s">
        <v>505</v>
      </c>
      <c r="C15" t="s">
        <v>506</v>
      </c>
      <c r="D15" t="e" cm="1">
        <f t="array" ref="D15">VLOOKUP(Eingabe[[#This Row],[Vorname]]&amp;Eingabe[[#This Row],[Nachname]]&amp;Eingabe[[#This Row],[Verein]],CHOOSE({1,2,3},#REF!&amp;#REF!&amp;#REF!,#REF!),2,0)</f>
        <v>#N/A</v>
      </c>
      <c r="E15" t="s">
        <v>11</v>
      </c>
      <c r="F15">
        <v>146</v>
      </c>
      <c r="O15" t="s">
        <v>7</v>
      </c>
    </row>
    <row r="16" spans="1:16">
      <c r="A16" t="s">
        <v>6</v>
      </c>
      <c r="B16" t="s">
        <v>283</v>
      </c>
      <c r="C16" t="s">
        <v>277</v>
      </c>
      <c r="D16" t="e" cm="1">
        <f t="array" ref="D16">VLOOKUP(Eingabe[[#This Row],[Vorname]]&amp;Eingabe[[#This Row],[Nachname]]&amp;Eingabe[[#This Row],[Verein]],CHOOSE({1,2,3},#REF!&amp;#REF!&amp;#REF!,#REF!),2,0)</f>
        <v>#N/A</v>
      </c>
      <c r="E16" t="s">
        <v>14</v>
      </c>
      <c r="F16">
        <v>179</v>
      </c>
      <c r="O16" t="s">
        <v>39</v>
      </c>
    </row>
    <row r="17" spans="1:6">
      <c r="A17" t="s">
        <v>6</v>
      </c>
      <c r="B17" t="s">
        <v>285</v>
      </c>
      <c r="C17" t="s">
        <v>286</v>
      </c>
      <c r="D17" t="e" cm="1">
        <f t="array" ref="D17">VLOOKUP(Eingabe[[#This Row],[Vorname]]&amp;Eingabe[[#This Row],[Nachname]]&amp;Eingabe[[#This Row],[Verein]],CHOOSE({1,2,3},#REF!&amp;#REF!&amp;#REF!,#REF!),2,0)</f>
        <v>#N/A</v>
      </c>
      <c r="E17" t="s">
        <v>11</v>
      </c>
      <c r="F17">
        <v>156</v>
      </c>
    </row>
    <row r="18" spans="1:6">
      <c r="A18" t="s">
        <v>6</v>
      </c>
      <c r="B18" t="s">
        <v>247</v>
      </c>
      <c r="C18" t="s">
        <v>303</v>
      </c>
      <c r="D18" t="e" cm="1">
        <f t="array" ref="D18">VLOOKUP(Eingabe[[#This Row],[Vorname]]&amp;Eingabe[[#This Row],[Nachname]]&amp;Eingabe[[#This Row],[Verein]],CHOOSE({1,2,3},#REF!&amp;#REF!&amp;#REF!,#REF!),2,0)</f>
        <v>#N/A</v>
      </c>
      <c r="E18" t="s">
        <v>11</v>
      </c>
      <c r="F18">
        <v>158</v>
      </c>
    </row>
    <row r="19" spans="1:6">
      <c r="A19" t="s">
        <v>6</v>
      </c>
      <c r="B19" t="s">
        <v>418</v>
      </c>
      <c r="C19" t="s">
        <v>419</v>
      </c>
      <c r="D19" t="e" cm="1">
        <f t="array" ref="D19">VLOOKUP(Eingabe[[#This Row],[Vorname]]&amp;Eingabe[[#This Row],[Nachname]]&amp;Eingabe[[#This Row],[Verein]],CHOOSE({1,2,3},#REF!&amp;#REF!&amp;#REF!,#REF!),2,0)</f>
        <v>#N/A</v>
      </c>
      <c r="E19" t="s">
        <v>11</v>
      </c>
      <c r="F19">
        <v>96</v>
      </c>
    </row>
    <row r="20" spans="1:6">
      <c r="A20" t="s">
        <v>6</v>
      </c>
      <c r="B20" t="s">
        <v>296</v>
      </c>
      <c r="C20" t="s">
        <v>277</v>
      </c>
      <c r="D20" t="e" cm="1">
        <f t="array" ref="D20">VLOOKUP(Eingabe[[#This Row],[Vorname]]&amp;Eingabe[[#This Row],[Nachname]]&amp;Eingabe[[#This Row],[Verein]],CHOOSE({1,2,3},#REF!&amp;#REF!&amp;#REF!,#REF!),2,0)</f>
        <v>#N/A</v>
      </c>
      <c r="E20" t="s">
        <v>11</v>
      </c>
      <c r="F20">
        <v>178</v>
      </c>
    </row>
    <row r="21" spans="1:6">
      <c r="A21" t="s">
        <v>6</v>
      </c>
      <c r="B21" t="s">
        <v>273</v>
      </c>
      <c r="C21" t="s">
        <v>274</v>
      </c>
      <c r="D21" t="e" cm="1">
        <f t="array" ref="D21">VLOOKUP(Eingabe[[#This Row],[Vorname]]&amp;Eingabe[[#This Row],[Nachname]]&amp;Eingabe[[#This Row],[Verein]],CHOOSE({1,2,3},#REF!&amp;#REF!&amp;#REF!,#REF!),2,0)</f>
        <v>#N/A</v>
      </c>
      <c r="E21" t="s">
        <v>14</v>
      </c>
      <c r="F21">
        <v>170</v>
      </c>
    </row>
    <row r="22" spans="1:6">
      <c r="A22" t="s">
        <v>6</v>
      </c>
      <c r="B22" t="s">
        <v>229</v>
      </c>
      <c r="C22" t="s">
        <v>282</v>
      </c>
      <c r="D22" t="e" cm="1">
        <f t="array" ref="D22">VLOOKUP(Eingabe[[#This Row],[Vorname]]&amp;Eingabe[[#This Row],[Nachname]]&amp;Eingabe[[#This Row],[Verein]],CHOOSE({1,2,3},#REF!&amp;#REF!&amp;#REF!,#REF!),2,0)</f>
        <v>#N/A</v>
      </c>
      <c r="E22" t="s">
        <v>14</v>
      </c>
      <c r="F22">
        <v>163</v>
      </c>
    </row>
    <row r="23" spans="1:6">
      <c r="A23" t="s">
        <v>6</v>
      </c>
      <c r="B23" t="s">
        <v>517</v>
      </c>
      <c r="C23" t="s">
        <v>509</v>
      </c>
      <c r="D23" t="e" cm="1">
        <f t="array" ref="D23">VLOOKUP(Eingabe[[#This Row],[Vorname]]&amp;Eingabe[[#This Row],[Nachname]]&amp;Eingabe[[#This Row],[Verein]],CHOOSE({1,2,3},#REF!&amp;#REF!&amp;#REF!,#REF!),2,0)</f>
        <v>#N/A</v>
      </c>
      <c r="E23" t="s">
        <v>11</v>
      </c>
      <c r="F23">
        <v>131</v>
      </c>
    </row>
    <row r="24" spans="1:6">
      <c r="A24" t="s">
        <v>6</v>
      </c>
      <c r="B24" t="s">
        <v>247</v>
      </c>
      <c r="C24" t="s">
        <v>509</v>
      </c>
      <c r="D24" t="e" cm="1">
        <f t="array" ref="D24">VLOOKUP(Eingabe[[#This Row],[Vorname]]&amp;Eingabe[[#This Row],[Nachname]]&amp;Eingabe[[#This Row],[Verein]],CHOOSE({1,2,3},#REF!&amp;#REF!&amp;#REF!,#REF!),2,0)</f>
        <v>#N/A</v>
      </c>
      <c r="E24" t="s">
        <v>11</v>
      </c>
      <c r="F24">
        <v>92</v>
      </c>
    </row>
    <row r="25" spans="1:6">
      <c r="A25" t="s">
        <v>6</v>
      </c>
      <c r="B25" t="s">
        <v>415</v>
      </c>
      <c r="C25" t="s">
        <v>416</v>
      </c>
      <c r="D25" t="e" cm="1">
        <f t="array" ref="D25">VLOOKUP(Eingabe[[#This Row],[Vorname]]&amp;Eingabe[[#This Row],[Nachname]]&amp;Eingabe[[#This Row],[Verein]],CHOOSE({1,2,3},#REF!&amp;#REF!&amp;#REF!,#REF!),2,0)</f>
        <v>#N/A</v>
      </c>
      <c r="E25" t="s">
        <v>11</v>
      </c>
      <c r="F25">
        <v>168</v>
      </c>
    </row>
    <row r="26" spans="1:6">
      <c r="A26" t="s">
        <v>6</v>
      </c>
      <c r="B26" t="s">
        <v>294</v>
      </c>
      <c r="C26" t="s">
        <v>295</v>
      </c>
      <c r="D26" t="e" cm="1">
        <f t="array" ref="D26">VLOOKUP(Eingabe[[#This Row],[Vorname]]&amp;Eingabe[[#This Row],[Nachname]]&amp;Eingabe[[#This Row],[Verein]],CHOOSE({1,2,3},#REF!&amp;#REF!&amp;#REF!,#REF!),2,0)</f>
        <v>#N/A</v>
      </c>
      <c r="E26" t="s">
        <v>11</v>
      </c>
      <c r="F26">
        <v>145</v>
      </c>
    </row>
    <row r="27" spans="1:6">
      <c r="A27" t="s">
        <v>6</v>
      </c>
      <c r="B27" t="s">
        <v>264</v>
      </c>
      <c r="C27" t="s">
        <v>265</v>
      </c>
      <c r="D27" t="e" cm="1">
        <f t="array" ref="D27">VLOOKUP(Eingabe[[#This Row],[Vorname]]&amp;Eingabe[[#This Row],[Nachname]]&amp;Eingabe[[#This Row],[Verein]],CHOOSE({1,2,3},#REF!&amp;#REF!&amp;#REF!,#REF!),2,0)</f>
        <v>#N/A</v>
      </c>
      <c r="E27" t="s">
        <v>11</v>
      </c>
      <c r="F27">
        <v>160</v>
      </c>
    </row>
    <row r="28" spans="1:6">
      <c r="A28" t="s">
        <v>6</v>
      </c>
      <c r="B28" t="s">
        <v>273</v>
      </c>
      <c r="C28" t="s">
        <v>274</v>
      </c>
      <c r="D28" t="e" cm="1">
        <f t="array" ref="D28">VLOOKUP(Eingabe[[#This Row],[Vorname]]&amp;Eingabe[[#This Row],[Nachname]]&amp;Eingabe[[#This Row],[Verein]],CHOOSE({1,2,3},#REF!&amp;#REF!&amp;#REF!,#REF!),2,0)</f>
        <v>#N/A</v>
      </c>
      <c r="E28" t="s">
        <v>11</v>
      </c>
      <c r="F28">
        <v>178</v>
      </c>
    </row>
    <row r="29" spans="1:6">
      <c r="A29" t="s">
        <v>6</v>
      </c>
      <c r="B29" t="s">
        <v>510</v>
      </c>
      <c r="C29" t="s">
        <v>243</v>
      </c>
      <c r="D29" t="e" cm="1">
        <f t="array" ref="D29">VLOOKUP(Eingabe[[#This Row],[Vorname]]&amp;Eingabe[[#This Row],[Nachname]]&amp;Eingabe[[#This Row],[Verein]],CHOOSE({1,2,3},#REF!&amp;#REF!&amp;#REF!,#REF!),2,0)</f>
        <v>#N/A</v>
      </c>
      <c r="E29" t="s">
        <v>11</v>
      </c>
      <c r="F29">
        <v>110</v>
      </c>
    </row>
    <row r="30" spans="1:6">
      <c r="A30" t="s">
        <v>6</v>
      </c>
      <c r="B30" t="s">
        <v>264</v>
      </c>
      <c r="C30" t="s">
        <v>265</v>
      </c>
      <c r="D30" t="e" cm="1">
        <f t="array" ref="D30">VLOOKUP(Eingabe[[#This Row],[Vorname]]&amp;Eingabe[[#This Row],[Nachname]]&amp;Eingabe[[#This Row],[Verein]],CHOOSE({1,2,3},#REF!&amp;#REF!&amp;#REF!,#REF!),2,0)</f>
        <v>#N/A</v>
      </c>
      <c r="E30" t="s">
        <v>8</v>
      </c>
      <c r="F30">
        <v>192</v>
      </c>
    </row>
    <row r="31" spans="1:6">
      <c r="A31" t="s">
        <v>6</v>
      </c>
      <c r="B31" t="s">
        <v>262</v>
      </c>
      <c r="C31" t="s">
        <v>261</v>
      </c>
      <c r="D31" t="e" cm="1">
        <f t="array" ref="D31">VLOOKUP(Eingabe[[#This Row],[Vorname]]&amp;Eingabe[[#This Row],[Nachname]]&amp;Eingabe[[#This Row],[Verein]],CHOOSE({1,2,3},#REF!&amp;#REF!&amp;#REF!,#REF!),2,0)</f>
        <v>#N/A</v>
      </c>
      <c r="E31" t="s">
        <v>8</v>
      </c>
      <c r="F31">
        <v>197</v>
      </c>
    </row>
    <row r="32" spans="1:6">
      <c r="A32" t="s">
        <v>6</v>
      </c>
      <c r="B32" t="s">
        <v>186</v>
      </c>
      <c r="C32" t="s">
        <v>263</v>
      </c>
      <c r="D32" t="e" cm="1">
        <f t="array" ref="D32">VLOOKUP(Eingabe[[#This Row],[Vorname]]&amp;Eingabe[[#This Row],[Nachname]]&amp;Eingabe[[#This Row],[Verein]],CHOOSE({1,2,3},#REF!&amp;#REF!&amp;#REF!,#REF!),2,0)</f>
        <v>#N/A</v>
      </c>
      <c r="E32" t="s">
        <v>14</v>
      </c>
      <c r="F32">
        <v>171</v>
      </c>
    </row>
    <row r="33" spans="1:6">
      <c r="A33" t="s">
        <v>6</v>
      </c>
      <c r="B33" t="s">
        <v>511</v>
      </c>
      <c r="C33" t="s">
        <v>512</v>
      </c>
      <c r="D33" t="e" cm="1">
        <f t="array" ref="D33">VLOOKUP(Eingabe[[#This Row],[Vorname]]&amp;Eingabe[[#This Row],[Nachname]]&amp;Eingabe[[#This Row],[Verein]],CHOOSE({1,2,3},#REF!&amp;#REF!&amp;#REF!,#REF!),2,0)</f>
        <v>#N/A</v>
      </c>
      <c r="E33" t="s">
        <v>11</v>
      </c>
      <c r="F33">
        <v>164</v>
      </c>
    </row>
    <row r="34" spans="1:6">
      <c r="A34" t="s">
        <v>6</v>
      </c>
      <c r="B34" t="s">
        <v>256</v>
      </c>
      <c r="C34" t="s">
        <v>257</v>
      </c>
      <c r="D34" t="e" cm="1">
        <f t="array" ref="D34">VLOOKUP(Eingabe[[#This Row],[Vorname]]&amp;Eingabe[[#This Row],[Nachname]]&amp;Eingabe[[#This Row],[Verein]],CHOOSE({1,2,3},#REF!&amp;#REF!&amp;#REF!,#REF!),2,0)</f>
        <v>#N/A</v>
      </c>
      <c r="E34" t="s">
        <v>8</v>
      </c>
      <c r="F34">
        <v>199</v>
      </c>
    </row>
    <row r="35" spans="1:6">
      <c r="A35" t="s">
        <v>6</v>
      </c>
      <c r="B35" t="s">
        <v>260</v>
      </c>
      <c r="C35" t="s">
        <v>261</v>
      </c>
      <c r="D35" t="e" cm="1">
        <f t="array" ref="D35">VLOOKUP(Eingabe[[#This Row],[Vorname]]&amp;Eingabe[[#This Row],[Nachname]]&amp;Eingabe[[#This Row],[Verein]],CHOOSE({1,2,3},#REF!&amp;#REF!&amp;#REF!,#REF!),2,0)</f>
        <v>#N/A</v>
      </c>
      <c r="E35" t="s">
        <v>8</v>
      </c>
      <c r="F35">
        <v>200</v>
      </c>
    </row>
    <row r="36" spans="1:6">
      <c r="A36" t="s">
        <v>6</v>
      </c>
      <c r="B36" t="s">
        <v>224</v>
      </c>
      <c r="C36" t="s">
        <v>277</v>
      </c>
      <c r="D36" t="e" cm="1">
        <f t="array" ref="D36">VLOOKUP(Eingabe[[#This Row],[Vorname]]&amp;Eingabe[[#This Row],[Nachname]]&amp;Eingabe[[#This Row],[Verein]],CHOOSE({1,2,3},#REF!&amp;#REF!&amp;#REF!,#REF!),2,0)</f>
        <v>#N/A</v>
      </c>
      <c r="E36" t="s">
        <v>11</v>
      </c>
      <c r="F36">
        <v>159</v>
      </c>
    </row>
    <row r="37" spans="1:6">
      <c r="A37" t="s">
        <v>6</v>
      </c>
      <c r="B37" t="s">
        <v>319</v>
      </c>
      <c r="C37" t="s">
        <v>282</v>
      </c>
      <c r="D37" t="e" cm="1">
        <f t="array" ref="D37">VLOOKUP(Eingabe[[#This Row],[Vorname]]&amp;Eingabe[[#This Row],[Nachname]]&amp;Eingabe[[#This Row],[Verein]],CHOOSE({1,2,3},#REF!&amp;#REF!&amp;#REF!,#REF!),2,0)</f>
        <v>#N/A</v>
      </c>
      <c r="E37" t="s">
        <v>11</v>
      </c>
      <c r="F37">
        <v>88</v>
      </c>
    </row>
    <row r="38" spans="1:6">
      <c r="A38" t="s">
        <v>6</v>
      </c>
      <c r="B38" t="s">
        <v>258</v>
      </c>
      <c r="C38" t="s">
        <v>259</v>
      </c>
      <c r="D38" t="e" cm="1">
        <f t="array" ref="D38">VLOOKUP(Eingabe[[#This Row],[Vorname]]&amp;Eingabe[[#This Row],[Nachname]]&amp;Eingabe[[#This Row],[Verein]],CHOOSE({1,2,3},#REF!&amp;#REF!&amp;#REF!,#REF!),2,0)</f>
        <v>#N/A</v>
      </c>
      <c r="E38" t="s">
        <v>14</v>
      </c>
      <c r="F38">
        <v>162</v>
      </c>
    </row>
    <row r="39" spans="1:6">
      <c r="A39" t="s">
        <v>6</v>
      </c>
      <c r="B39" t="s">
        <v>258</v>
      </c>
      <c r="C39" t="s">
        <v>259</v>
      </c>
      <c r="D39" t="e" cm="1">
        <f t="array" ref="D39">VLOOKUP(Eingabe[[#This Row],[Vorname]]&amp;Eingabe[[#This Row],[Nachname]]&amp;Eingabe[[#This Row],[Verein]],CHOOSE({1,2,3},#REF!&amp;#REF!&amp;#REF!,#REF!),2,0)</f>
        <v>#N/A</v>
      </c>
      <c r="E39" t="s">
        <v>8</v>
      </c>
      <c r="F39">
        <v>198</v>
      </c>
    </row>
    <row r="40" spans="1:6">
      <c r="A40" t="s">
        <v>6</v>
      </c>
      <c r="B40" t="s">
        <v>256</v>
      </c>
      <c r="C40" t="s">
        <v>257</v>
      </c>
      <c r="D40" t="e" cm="1">
        <f t="array" ref="D40">VLOOKUP(Eingabe[[#This Row],[Vorname]]&amp;Eingabe[[#This Row],[Nachname]]&amp;Eingabe[[#This Row],[Verein]],CHOOSE({1,2,3},#REF!&amp;#REF!&amp;#REF!,#REF!),2,0)</f>
        <v>#N/A</v>
      </c>
      <c r="E40" t="s">
        <v>11</v>
      </c>
      <c r="F40">
        <v>186</v>
      </c>
    </row>
    <row r="41" spans="1:6">
      <c r="A41" t="s">
        <v>6</v>
      </c>
      <c r="B41" t="s">
        <v>183</v>
      </c>
      <c r="C41" t="s">
        <v>259</v>
      </c>
      <c r="D41" t="e" cm="1">
        <f t="array" ref="D41">VLOOKUP(Eingabe[[#This Row],[Vorname]]&amp;Eingabe[[#This Row],[Nachname]]&amp;Eingabe[[#This Row],[Verein]],CHOOSE({1,2,3},#REF!&amp;#REF!&amp;#REF!,#REF!),2,0)</f>
        <v>#N/A</v>
      </c>
      <c r="E41" t="s">
        <v>14</v>
      </c>
      <c r="F41">
        <v>161</v>
      </c>
    </row>
    <row r="42" spans="1:6">
      <c r="A42" t="s">
        <v>6</v>
      </c>
      <c r="B42" t="s">
        <v>280</v>
      </c>
      <c r="C42" t="s">
        <v>281</v>
      </c>
      <c r="D42" t="e" cm="1">
        <f t="array" ref="D42">VLOOKUP(Eingabe[[#This Row],[Vorname]]&amp;Eingabe[[#This Row],[Nachname]]&amp;Eingabe[[#This Row],[Verein]],CHOOSE({1,2,3},#REF!&amp;#REF!&amp;#REF!,#REF!),2,0)</f>
        <v>#N/A</v>
      </c>
      <c r="E42" t="s">
        <v>11</v>
      </c>
      <c r="F42">
        <v>172</v>
      </c>
    </row>
    <row r="43" spans="1:6">
      <c r="A43" t="s">
        <v>6</v>
      </c>
      <c r="B43" t="s">
        <v>518</v>
      </c>
      <c r="C43" t="s">
        <v>519</v>
      </c>
      <c r="D43" t="e" cm="1">
        <f t="array" ref="D43">VLOOKUP(Eingabe[[#This Row],[Vorname]]&amp;Eingabe[[#This Row],[Nachname]]&amp;Eingabe[[#This Row],[Verein]],CHOOSE({1,2,3},#REF!&amp;#REF!&amp;#REF!,#REF!),2,0)</f>
        <v>#N/A</v>
      </c>
      <c r="E43" t="s">
        <v>11</v>
      </c>
      <c r="F43">
        <v>129</v>
      </c>
    </row>
    <row r="44" spans="1:6">
      <c r="A44" t="s">
        <v>6</v>
      </c>
      <c r="B44" t="s">
        <v>183</v>
      </c>
      <c r="C44" t="s">
        <v>259</v>
      </c>
      <c r="D44" t="e" cm="1">
        <f t="array" ref="D44">VLOOKUP(Eingabe[[#This Row],[Vorname]]&amp;Eingabe[[#This Row],[Nachname]]&amp;Eingabe[[#This Row],[Verein]],CHOOSE({1,2,3},#REF!&amp;#REF!&amp;#REF!,#REF!),2,0)</f>
        <v>#N/A</v>
      </c>
      <c r="E44" t="s">
        <v>11</v>
      </c>
      <c r="F44">
        <v>184</v>
      </c>
    </row>
    <row r="45" spans="1:6">
      <c r="A45" t="s">
        <v>6</v>
      </c>
      <c r="B45" t="s">
        <v>183</v>
      </c>
      <c r="C45" t="s">
        <v>259</v>
      </c>
      <c r="D45" t="e" cm="1">
        <f t="array" ref="D45">VLOOKUP(Eingabe[[#This Row],[Vorname]]&amp;Eingabe[[#This Row],[Nachname]]&amp;Eingabe[[#This Row],[Verein]],CHOOSE({1,2,3},#REF!&amp;#REF!&amp;#REF!,#REF!),2,0)</f>
        <v>#N/A</v>
      </c>
      <c r="E45" t="s">
        <v>8</v>
      </c>
      <c r="F45">
        <v>195</v>
      </c>
    </row>
    <row r="46" spans="1:6">
      <c r="A46" t="s">
        <v>17</v>
      </c>
      <c r="B46" t="s">
        <v>367</v>
      </c>
      <c r="C46" t="s">
        <v>245</v>
      </c>
      <c r="D46" t="e" cm="1">
        <f t="array" ref="D46">VLOOKUP(Eingabe[[#This Row],[Vorname]]&amp;Eingabe[[#This Row],[Nachname]]&amp;Eingabe[[#This Row],[Verein]],CHOOSE({1,2,3},#REF!&amp;#REF!&amp;#REF!,#REF!),2,0)</f>
        <v>#N/A</v>
      </c>
      <c r="E46" t="s">
        <v>11</v>
      </c>
      <c r="F46">
        <v>163</v>
      </c>
    </row>
    <row r="47" spans="1:6">
      <c r="A47" t="s">
        <v>17</v>
      </c>
      <c r="B47" t="s">
        <v>336</v>
      </c>
      <c r="C47" t="s">
        <v>281</v>
      </c>
      <c r="D47" t="e" cm="1">
        <f t="array" ref="D47">VLOOKUP(Eingabe[[#This Row],[Vorname]]&amp;Eingabe[[#This Row],[Nachname]]&amp;Eingabe[[#This Row],[Verein]],CHOOSE({1,2,3},#REF!&amp;#REF!&amp;#REF!,#REF!),2,0)</f>
        <v>#N/A</v>
      </c>
      <c r="E47" t="s">
        <v>11</v>
      </c>
      <c r="F47">
        <v>186</v>
      </c>
    </row>
    <row r="48" spans="1:6">
      <c r="A48" t="s">
        <v>17</v>
      </c>
      <c r="B48" t="s">
        <v>336</v>
      </c>
      <c r="C48" t="s">
        <v>281</v>
      </c>
      <c r="D48" t="e" cm="1">
        <f t="array" ref="D48">VLOOKUP(Eingabe[[#This Row],[Vorname]]&amp;Eingabe[[#This Row],[Nachname]]&amp;Eingabe[[#This Row],[Verein]],CHOOSE({1,2,3},#REF!&amp;#REF!&amp;#REF!,#REF!),2,0)</f>
        <v>#N/A</v>
      </c>
      <c r="E48" t="s">
        <v>8</v>
      </c>
      <c r="F48">
        <v>199</v>
      </c>
    </row>
    <row r="49" spans="1:6">
      <c r="A49" t="s">
        <v>17</v>
      </c>
      <c r="B49" t="s">
        <v>336</v>
      </c>
      <c r="C49" t="s">
        <v>281</v>
      </c>
      <c r="D49" t="e" cm="1">
        <f t="array" ref="D49">VLOOKUP(Eingabe[[#This Row],[Vorname]]&amp;Eingabe[[#This Row],[Nachname]]&amp;Eingabe[[#This Row],[Verein]],CHOOSE({1,2,3},#REF!&amp;#REF!&amp;#REF!,#REF!),2,0)</f>
        <v>#N/A</v>
      </c>
      <c r="E49" t="s">
        <v>14</v>
      </c>
      <c r="F49">
        <v>177</v>
      </c>
    </row>
    <row r="50" spans="1:6">
      <c r="A50" t="s">
        <v>17</v>
      </c>
      <c r="B50" t="s">
        <v>213</v>
      </c>
      <c r="C50" t="s">
        <v>281</v>
      </c>
      <c r="D50" t="e" cm="1">
        <f t="array" ref="D50">VLOOKUP(Eingabe[[#This Row],[Vorname]]&amp;Eingabe[[#This Row],[Nachname]]&amp;Eingabe[[#This Row],[Verein]],CHOOSE({1,2,3},#REF!&amp;#REF!&amp;#REF!,#REF!),2,0)</f>
        <v>#N/A</v>
      </c>
      <c r="E50" t="s">
        <v>11</v>
      </c>
      <c r="F50">
        <v>188</v>
      </c>
    </row>
    <row r="51" spans="1:6">
      <c r="A51" t="s">
        <v>17</v>
      </c>
      <c r="B51" t="s">
        <v>186</v>
      </c>
      <c r="C51" t="s">
        <v>281</v>
      </c>
      <c r="D51" t="e" cm="1">
        <f t="array" ref="D51">VLOOKUP(Eingabe[[#This Row],[Vorname]]&amp;Eingabe[[#This Row],[Nachname]]&amp;Eingabe[[#This Row],[Verein]],CHOOSE({1,2,3},#REF!&amp;#REF!&amp;#REF!,#REF!),2,0)</f>
        <v>#N/A</v>
      </c>
      <c r="E51" t="s">
        <v>8</v>
      </c>
      <c r="F51">
        <v>195</v>
      </c>
    </row>
    <row r="52" spans="1:6">
      <c r="A52" t="s">
        <v>17</v>
      </c>
      <c r="B52" t="s">
        <v>242</v>
      </c>
      <c r="C52" t="s">
        <v>281</v>
      </c>
      <c r="D52" t="e" cm="1">
        <f t="array" ref="D52">VLOOKUP(Eingabe[[#This Row],[Vorname]]&amp;Eingabe[[#This Row],[Nachname]]&amp;Eingabe[[#This Row],[Verein]],CHOOSE({1,2,3},#REF!&amp;#REF!&amp;#REF!,#REF!),2,0)</f>
        <v>#N/A</v>
      </c>
      <c r="E52" t="s">
        <v>11</v>
      </c>
      <c r="F52">
        <v>185</v>
      </c>
    </row>
    <row r="53" spans="1:6">
      <c r="A53" t="s">
        <v>17</v>
      </c>
      <c r="B53" t="s">
        <v>520</v>
      </c>
      <c r="C53" t="s">
        <v>521</v>
      </c>
      <c r="D53" t="e" cm="1">
        <f t="array" ref="D53">VLOOKUP(Eingabe[[#This Row],[Vorname]]&amp;Eingabe[[#This Row],[Nachname]]&amp;Eingabe[[#This Row],[Verein]],CHOOSE({1,2,3},#REF!&amp;#REF!&amp;#REF!,#REF!),2,0)</f>
        <v>#N/A</v>
      </c>
      <c r="E53" t="s">
        <v>11</v>
      </c>
      <c r="F53">
        <v>180</v>
      </c>
    </row>
    <row r="54" spans="1:6">
      <c r="A54" t="s">
        <v>17</v>
      </c>
      <c r="B54" t="s">
        <v>205</v>
      </c>
      <c r="C54" t="s">
        <v>522</v>
      </c>
      <c r="D54" t="e" cm="1">
        <f t="array" ref="D54">VLOOKUP(Eingabe[[#This Row],[Vorname]]&amp;Eingabe[[#This Row],[Nachname]]&amp;Eingabe[[#This Row],[Verein]],CHOOSE({1,2,3},#REF!&amp;#REF!&amp;#REF!,#REF!),2,0)</f>
        <v>#N/A</v>
      </c>
      <c r="E54" t="s">
        <v>11</v>
      </c>
      <c r="F54">
        <v>178</v>
      </c>
    </row>
    <row r="55" spans="1:6">
      <c r="A55" t="s">
        <v>17</v>
      </c>
      <c r="B55" t="s">
        <v>382</v>
      </c>
      <c r="C55" t="s">
        <v>217</v>
      </c>
      <c r="D55" t="e" cm="1">
        <f t="array" ref="D55">VLOOKUP(Eingabe[[#This Row],[Vorname]]&amp;Eingabe[[#This Row],[Nachname]]&amp;Eingabe[[#This Row],[Verein]],CHOOSE({1,2,3},#REF!&amp;#REF!&amp;#REF!,#REF!),2,0)</f>
        <v>#N/A</v>
      </c>
      <c r="E55" t="s">
        <v>11</v>
      </c>
      <c r="F55">
        <v>182</v>
      </c>
    </row>
    <row r="56" spans="1:6">
      <c r="A56" t="s">
        <v>17</v>
      </c>
      <c r="B56" t="s">
        <v>183</v>
      </c>
      <c r="C56" t="s">
        <v>217</v>
      </c>
      <c r="D56" t="e" cm="1">
        <f t="array" ref="D56">VLOOKUP(Eingabe[[#This Row],[Vorname]]&amp;Eingabe[[#This Row],[Nachname]]&amp;Eingabe[[#This Row],[Verein]],CHOOSE({1,2,3},#REF!&amp;#REF!&amp;#REF!,#REF!),2,0)</f>
        <v>#N/A</v>
      </c>
      <c r="E56" t="s">
        <v>14</v>
      </c>
      <c r="F56">
        <v>166</v>
      </c>
    </row>
    <row r="57" spans="1:6">
      <c r="A57" t="s">
        <v>17</v>
      </c>
      <c r="B57" t="s">
        <v>250</v>
      </c>
      <c r="C57" t="s">
        <v>388</v>
      </c>
      <c r="D57" t="e" cm="1">
        <f t="array" ref="D57">VLOOKUP(Eingabe[[#This Row],[Vorname]]&amp;Eingabe[[#This Row],[Nachname]]&amp;Eingabe[[#This Row],[Verein]],CHOOSE({1,2,3},#REF!&amp;#REF!&amp;#REF!,#REF!),2,0)</f>
        <v>#N/A</v>
      </c>
      <c r="E57" t="s">
        <v>11</v>
      </c>
      <c r="F57">
        <v>186</v>
      </c>
    </row>
    <row r="58" spans="1:6">
      <c r="A58" t="s">
        <v>17</v>
      </c>
      <c r="B58" t="s">
        <v>183</v>
      </c>
      <c r="C58" t="s">
        <v>217</v>
      </c>
      <c r="D58" t="e" cm="1">
        <f t="array" ref="D58">VLOOKUP(Eingabe[[#This Row],[Vorname]]&amp;Eingabe[[#This Row],[Nachname]]&amp;Eingabe[[#This Row],[Verein]],CHOOSE({1,2,3},#REF!&amp;#REF!&amp;#REF!,#REF!),2,0)</f>
        <v>#N/A</v>
      </c>
      <c r="E58" t="s">
        <v>11</v>
      </c>
      <c r="F58">
        <v>191</v>
      </c>
    </row>
    <row r="59" spans="1:6">
      <c r="A59" t="s">
        <v>17</v>
      </c>
      <c r="B59" t="s">
        <v>211</v>
      </c>
      <c r="C59" t="s">
        <v>303</v>
      </c>
      <c r="D59" t="e" cm="1">
        <f t="array" ref="D59">VLOOKUP(Eingabe[[#This Row],[Vorname]]&amp;Eingabe[[#This Row],[Nachname]]&amp;Eingabe[[#This Row],[Verein]],CHOOSE({1,2,3},#REF!&amp;#REF!&amp;#REF!,#REF!),2,0)</f>
        <v>#N/A</v>
      </c>
      <c r="E59" t="s">
        <v>11</v>
      </c>
      <c r="F59">
        <v>151</v>
      </c>
    </row>
    <row r="60" spans="1:6">
      <c r="A60" t="s">
        <v>17</v>
      </c>
      <c r="B60" t="s">
        <v>380</v>
      </c>
      <c r="C60" t="s">
        <v>381</v>
      </c>
      <c r="D60" t="e" cm="1">
        <f t="array" ref="D60">VLOOKUP(Eingabe[[#This Row],[Vorname]]&amp;Eingabe[[#This Row],[Nachname]]&amp;Eingabe[[#This Row],[Verein]],CHOOSE({1,2,3},#REF!&amp;#REF!&amp;#REF!,#REF!),2,0)</f>
        <v>#N/A</v>
      </c>
      <c r="E60" t="s">
        <v>11</v>
      </c>
      <c r="F60">
        <v>187</v>
      </c>
    </row>
    <row r="61" spans="1:6">
      <c r="A61" t="s">
        <v>17</v>
      </c>
      <c r="B61" t="s">
        <v>367</v>
      </c>
      <c r="C61" t="s">
        <v>486</v>
      </c>
      <c r="D61" t="e" cm="1">
        <f t="array" ref="D61">VLOOKUP(Eingabe[[#This Row],[Vorname]]&amp;Eingabe[[#This Row],[Nachname]]&amp;Eingabe[[#This Row],[Verein]],CHOOSE({1,2,3},#REF!&amp;#REF!&amp;#REF!,#REF!),2,0)</f>
        <v>#N/A</v>
      </c>
      <c r="E61" t="s">
        <v>11</v>
      </c>
      <c r="F61">
        <v>114</v>
      </c>
    </row>
    <row r="62" spans="1:6">
      <c r="A62" t="s">
        <v>17</v>
      </c>
      <c r="B62" t="s">
        <v>480</v>
      </c>
      <c r="C62" t="s">
        <v>217</v>
      </c>
      <c r="D62" t="e" cm="1">
        <f t="array" ref="D62">VLOOKUP(Eingabe[[#This Row],[Vorname]]&amp;Eingabe[[#This Row],[Nachname]]&amp;Eingabe[[#This Row],[Verein]],CHOOSE({1,2,3},#REF!&amp;#REF!&amp;#REF!,#REF!),2,0)</f>
        <v>#N/A</v>
      </c>
      <c r="E62" t="s">
        <v>11</v>
      </c>
      <c r="F62">
        <v>154</v>
      </c>
    </row>
    <row r="63" spans="1:6">
      <c r="A63" t="s">
        <v>17</v>
      </c>
      <c r="B63" t="s">
        <v>319</v>
      </c>
      <c r="C63" t="s">
        <v>523</v>
      </c>
      <c r="D63" t="e" cm="1">
        <f t="array" ref="D63">VLOOKUP(Eingabe[[#This Row],[Vorname]]&amp;Eingabe[[#This Row],[Nachname]]&amp;Eingabe[[#This Row],[Verein]],CHOOSE({1,2,3},#REF!&amp;#REF!&amp;#REF!,#REF!),2,0)</f>
        <v>#N/A</v>
      </c>
      <c r="E63" t="s">
        <v>11</v>
      </c>
      <c r="F63">
        <v>179</v>
      </c>
    </row>
    <row r="64" spans="1:6">
      <c r="A64" t="s">
        <v>17</v>
      </c>
      <c r="B64" t="s">
        <v>384</v>
      </c>
      <c r="C64" t="s">
        <v>385</v>
      </c>
      <c r="D64" t="e" cm="1">
        <f t="array" ref="D64">VLOOKUP(Eingabe[[#This Row],[Vorname]]&amp;Eingabe[[#This Row],[Nachname]]&amp;Eingabe[[#This Row],[Verein]],CHOOSE({1,2,3},#REF!&amp;#REF!&amp;#REF!,#REF!),2,0)</f>
        <v>#N/A</v>
      </c>
      <c r="E64" t="s">
        <v>11</v>
      </c>
      <c r="F64">
        <v>189</v>
      </c>
    </row>
    <row r="65" spans="1:6">
      <c r="A65" t="s">
        <v>17</v>
      </c>
      <c r="B65" t="s">
        <v>488</v>
      </c>
      <c r="C65" t="s">
        <v>489</v>
      </c>
      <c r="D65" t="e" cm="1">
        <f t="array" ref="D65">VLOOKUP(Eingabe[[#This Row],[Vorname]]&amp;Eingabe[[#This Row],[Nachname]]&amp;Eingabe[[#This Row],[Verein]],CHOOSE({1,2,3},#REF!&amp;#REF!&amp;#REF!,#REF!),2,0)</f>
        <v>#N/A</v>
      </c>
      <c r="E65" t="s">
        <v>11</v>
      </c>
      <c r="F65">
        <v>126</v>
      </c>
    </row>
    <row r="66" spans="1:6">
      <c r="A66" t="s">
        <v>17</v>
      </c>
      <c r="B66" t="s">
        <v>183</v>
      </c>
      <c r="C66" t="s">
        <v>281</v>
      </c>
      <c r="D66" t="e" cm="1">
        <f t="array" ref="D66">VLOOKUP(Eingabe[[#This Row],[Vorname]]&amp;Eingabe[[#This Row],[Nachname]]&amp;Eingabe[[#This Row],[Verein]],CHOOSE({1,2,3},#REF!&amp;#REF!&amp;#REF!,#REF!),2,0)</f>
        <v>#N/A</v>
      </c>
      <c r="E66" t="s">
        <v>11</v>
      </c>
      <c r="F66">
        <v>167</v>
      </c>
    </row>
    <row r="67" spans="1:6">
      <c r="A67" t="s">
        <v>17</v>
      </c>
      <c r="B67" t="s">
        <v>247</v>
      </c>
      <c r="C67" t="s">
        <v>385</v>
      </c>
      <c r="D67" t="e" cm="1">
        <f t="array" ref="D67">VLOOKUP(Eingabe[[#This Row],[Vorname]]&amp;Eingabe[[#This Row],[Nachname]]&amp;Eingabe[[#This Row],[Verein]],CHOOSE({1,2,3},#REF!&amp;#REF!&amp;#REF!,#REF!),2,0)</f>
        <v>#N/A</v>
      </c>
      <c r="E67" t="s">
        <v>11</v>
      </c>
      <c r="F67">
        <v>187</v>
      </c>
    </row>
    <row r="68" spans="1:6">
      <c r="A68" t="s">
        <v>17</v>
      </c>
      <c r="B68" t="s">
        <v>247</v>
      </c>
      <c r="C68" t="s">
        <v>385</v>
      </c>
      <c r="D68" t="e" cm="1">
        <f t="array" ref="D68">VLOOKUP(Eingabe[[#This Row],[Vorname]]&amp;Eingabe[[#This Row],[Nachname]]&amp;Eingabe[[#This Row],[Verein]],CHOOSE({1,2,3},#REF!&amp;#REF!&amp;#REF!,#REF!),2,0)</f>
        <v>#N/A</v>
      </c>
      <c r="E68" t="s">
        <v>14</v>
      </c>
      <c r="F68">
        <v>183</v>
      </c>
    </row>
    <row r="69" spans="1:6">
      <c r="A69" t="s">
        <v>17</v>
      </c>
      <c r="B69" t="s">
        <v>391</v>
      </c>
      <c r="C69" t="s">
        <v>281</v>
      </c>
      <c r="D69" t="e" cm="1">
        <f t="array" ref="D69">VLOOKUP(Eingabe[[#This Row],[Vorname]]&amp;Eingabe[[#This Row],[Nachname]]&amp;Eingabe[[#This Row],[Verein]],CHOOSE({1,2,3},#REF!&amp;#REF!&amp;#REF!,#REF!),2,0)</f>
        <v>#N/A</v>
      </c>
      <c r="E69" t="s">
        <v>8</v>
      </c>
      <c r="F69">
        <v>192</v>
      </c>
    </row>
    <row r="70" spans="1:6">
      <c r="A70" t="s">
        <v>17</v>
      </c>
      <c r="B70" t="s">
        <v>266</v>
      </c>
      <c r="C70" t="s">
        <v>393</v>
      </c>
      <c r="D70" t="e" cm="1">
        <f t="array" ref="D70">VLOOKUP(Eingabe[[#This Row],[Vorname]]&amp;Eingabe[[#This Row],[Nachname]]&amp;Eingabe[[#This Row],[Verein]],CHOOSE({1,2,3},#REF!&amp;#REF!&amp;#REF!,#REF!),2,0)</f>
        <v>#N/A</v>
      </c>
      <c r="E70" t="s">
        <v>11</v>
      </c>
      <c r="F70">
        <v>180</v>
      </c>
    </row>
    <row r="71" spans="1:6">
      <c r="A71" t="s">
        <v>17</v>
      </c>
      <c r="B71" t="s">
        <v>372</v>
      </c>
      <c r="C71" t="s">
        <v>394</v>
      </c>
      <c r="D71" t="e" cm="1">
        <f t="array" ref="D71">VLOOKUP(Eingabe[[#This Row],[Vorname]]&amp;Eingabe[[#This Row],[Nachname]]&amp;Eingabe[[#This Row],[Verein]],CHOOSE({1,2,3},#REF!&amp;#REF!&amp;#REF!,#REF!),2,0)</f>
        <v>#N/A</v>
      </c>
      <c r="E71" t="s">
        <v>11</v>
      </c>
      <c r="F71">
        <v>176</v>
      </c>
    </row>
    <row r="72" spans="1:6">
      <c r="A72" t="s">
        <v>17</v>
      </c>
      <c r="B72" t="s">
        <v>276</v>
      </c>
      <c r="C72" t="s">
        <v>394</v>
      </c>
      <c r="D72" t="e" cm="1">
        <f t="array" ref="D72">VLOOKUP(Eingabe[[#This Row],[Vorname]]&amp;Eingabe[[#This Row],[Nachname]]&amp;Eingabe[[#This Row],[Verein]],CHOOSE({1,2,3},#REF!&amp;#REF!&amp;#REF!,#REF!),2,0)</f>
        <v>#N/A</v>
      </c>
      <c r="E72" t="s">
        <v>11</v>
      </c>
      <c r="F72">
        <v>172</v>
      </c>
    </row>
    <row r="73" spans="1:6">
      <c r="A73" t="s">
        <v>33</v>
      </c>
      <c r="B73" t="s">
        <v>362</v>
      </c>
      <c r="C73" t="s">
        <v>295</v>
      </c>
      <c r="D73" t="e" cm="1">
        <f t="array" ref="D73">VLOOKUP(Eingabe[[#This Row],[Vorname]]&amp;Eingabe[[#This Row],[Nachname]]&amp;Eingabe[[#This Row],[Verein]],CHOOSE({1,2,3},#REF!&amp;#REF!&amp;#REF!,#REF!),2,0)</f>
        <v>#N/A</v>
      </c>
      <c r="E73" t="s">
        <v>11</v>
      </c>
      <c r="F73">
        <v>128</v>
      </c>
    </row>
    <row r="74" spans="1:6">
      <c r="A74" t="s">
        <v>33</v>
      </c>
      <c r="B74" t="s">
        <v>524</v>
      </c>
      <c r="C74" t="s">
        <v>295</v>
      </c>
      <c r="D74" t="e" cm="1">
        <f t="array" ref="D74">VLOOKUP(Eingabe[[#This Row],[Vorname]]&amp;Eingabe[[#This Row],[Nachname]]&amp;Eingabe[[#This Row],[Verein]],CHOOSE({1,2,3},#REF!&amp;#REF!&amp;#REF!,#REF!),2,0)</f>
        <v>#N/A</v>
      </c>
      <c r="E74" t="s">
        <v>11</v>
      </c>
      <c r="F74">
        <v>163</v>
      </c>
    </row>
    <row r="75" spans="1:6">
      <c r="A75" t="s">
        <v>33</v>
      </c>
      <c r="B75" t="s">
        <v>525</v>
      </c>
      <c r="C75" t="s">
        <v>526</v>
      </c>
      <c r="D75" t="e" cm="1">
        <f t="array" ref="D75">VLOOKUP(Eingabe[[#This Row],[Vorname]]&amp;Eingabe[[#This Row],[Nachname]]&amp;Eingabe[[#This Row],[Verein]],CHOOSE({1,2,3},#REF!&amp;#REF!&amp;#REF!,#REF!),2,0)</f>
        <v>#N/A</v>
      </c>
      <c r="E75" t="s">
        <v>11</v>
      </c>
      <c r="F75">
        <v>127</v>
      </c>
    </row>
    <row r="76" spans="1:6">
      <c r="A76" t="s">
        <v>33</v>
      </c>
      <c r="B76" t="s">
        <v>409</v>
      </c>
      <c r="C76" t="s">
        <v>527</v>
      </c>
      <c r="D76" t="e" cm="1">
        <f t="array" ref="D76">VLOOKUP(Eingabe[[#This Row],[Vorname]]&amp;Eingabe[[#This Row],[Nachname]]&amp;Eingabe[[#This Row],[Verein]],CHOOSE({1,2,3},#REF!&amp;#REF!&amp;#REF!,#REF!),2,0)</f>
        <v>#N/A</v>
      </c>
      <c r="E76" t="s">
        <v>11</v>
      </c>
      <c r="F76">
        <v>117</v>
      </c>
    </row>
    <row r="77" spans="1:6">
      <c r="A77" t="s">
        <v>33</v>
      </c>
      <c r="B77" t="s">
        <v>524</v>
      </c>
      <c r="C77" t="s">
        <v>295</v>
      </c>
      <c r="D77" t="e" cm="1">
        <f t="array" ref="D77">VLOOKUP(Eingabe[[#This Row],[Vorname]]&amp;Eingabe[[#This Row],[Nachname]]&amp;Eingabe[[#This Row],[Verein]],CHOOSE({1,2,3},#REF!&amp;#REF!&amp;#REF!,#REF!),2,0)</f>
        <v>#N/A</v>
      </c>
      <c r="E77" t="s">
        <v>14</v>
      </c>
      <c r="F77">
        <v>163</v>
      </c>
    </row>
    <row r="78" spans="1:6">
      <c r="A78" t="s">
        <v>33</v>
      </c>
      <c r="B78" t="s">
        <v>212</v>
      </c>
      <c r="C78" t="s">
        <v>528</v>
      </c>
      <c r="D78" t="e" cm="1">
        <f t="array" ref="D78">VLOOKUP(Eingabe[[#This Row],[Vorname]]&amp;Eingabe[[#This Row],[Nachname]]&amp;Eingabe[[#This Row],[Verein]],CHOOSE({1,2,3},#REF!&amp;#REF!&amp;#REF!,#REF!),2,0)</f>
        <v>#N/A</v>
      </c>
      <c r="E78" t="s">
        <v>11</v>
      </c>
      <c r="F78">
        <v>127</v>
      </c>
    </row>
    <row r="79" spans="1:6">
      <c r="A79" t="s">
        <v>33</v>
      </c>
      <c r="B79" t="s">
        <v>529</v>
      </c>
      <c r="C79" t="s">
        <v>530</v>
      </c>
      <c r="D79" t="e" cm="1">
        <f t="array" ref="D79">VLOOKUP(Eingabe[[#This Row],[Vorname]]&amp;Eingabe[[#This Row],[Nachname]]&amp;Eingabe[[#This Row],[Verein]],CHOOSE({1,2,3},#REF!&amp;#REF!&amp;#REF!,#REF!),2,0)</f>
        <v>#N/A</v>
      </c>
      <c r="E79" t="s">
        <v>11</v>
      </c>
      <c r="F79">
        <v>179</v>
      </c>
    </row>
    <row r="80" spans="1:6">
      <c r="A80" t="s">
        <v>33</v>
      </c>
      <c r="B80" t="s">
        <v>531</v>
      </c>
      <c r="C80" t="s">
        <v>527</v>
      </c>
      <c r="D80" t="e" cm="1">
        <f t="array" ref="D80">VLOOKUP(Eingabe[[#This Row],[Vorname]]&amp;Eingabe[[#This Row],[Nachname]]&amp;Eingabe[[#This Row],[Verein]],CHOOSE({1,2,3},#REF!&amp;#REF!&amp;#REF!,#REF!),2,0)</f>
        <v>#N/A</v>
      </c>
      <c r="E80" t="s">
        <v>14</v>
      </c>
      <c r="F80">
        <v>158</v>
      </c>
    </row>
    <row r="81" spans="1:6">
      <c r="A81" t="s">
        <v>33</v>
      </c>
      <c r="B81" t="s">
        <v>532</v>
      </c>
      <c r="C81" t="s">
        <v>533</v>
      </c>
      <c r="D81" t="e" cm="1">
        <f t="array" ref="D81">VLOOKUP(Eingabe[[#This Row],[Vorname]]&amp;Eingabe[[#This Row],[Nachname]]&amp;Eingabe[[#This Row],[Verein]],CHOOSE({1,2,3},#REF!&amp;#REF!&amp;#REF!,#REF!),2,0)</f>
        <v>#N/A</v>
      </c>
      <c r="E81" t="s">
        <v>8</v>
      </c>
      <c r="F81">
        <v>171</v>
      </c>
    </row>
    <row r="82" spans="1:6">
      <c r="A82" t="s">
        <v>33</v>
      </c>
      <c r="B82" t="s">
        <v>534</v>
      </c>
      <c r="C82" t="s">
        <v>530</v>
      </c>
      <c r="D82" t="e" cm="1">
        <f t="array" ref="D82">VLOOKUP(Eingabe[[#This Row],[Vorname]]&amp;Eingabe[[#This Row],[Nachname]]&amp;Eingabe[[#This Row],[Verein]],CHOOSE({1,2,3},#REF!&amp;#REF!&amp;#REF!,#REF!),2,0)</f>
        <v>#N/A</v>
      </c>
      <c r="E82" t="s">
        <v>11</v>
      </c>
      <c r="F82">
        <v>168</v>
      </c>
    </row>
    <row r="83" spans="1:6">
      <c r="A83" t="s">
        <v>33</v>
      </c>
      <c r="B83" t="s">
        <v>535</v>
      </c>
      <c r="C83" t="s">
        <v>533</v>
      </c>
      <c r="D83" t="e" cm="1">
        <f t="array" ref="D83">VLOOKUP(Eingabe[[#This Row],[Vorname]]&amp;Eingabe[[#This Row],[Nachname]]&amp;Eingabe[[#This Row],[Verein]],CHOOSE({1,2,3},#REF!&amp;#REF!&amp;#REF!,#REF!),2,0)</f>
        <v>#N/A</v>
      </c>
      <c r="E83" t="s">
        <v>8</v>
      </c>
      <c r="F83">
        <v>193</v>
      </c>
    </row>
    <row r="84" spans="1:6">
      <c r="A84" t="s">
        <v>33</v>
      </c>
      <c r="B84" t="s">
        <v>367</v>
      </c>
      <c r="C84" t="s">
        <v>536</v>
      </c>
      <c r="D84" t="e" cm="1">
        <f t="array" ref="D84">VLOOKUP(Eingabe[[#This Row],[Vorname]]&amp;Eingabe[[#This Row],[Nachname]]&amp;Eingabe[[#This Row],[Verein]],CHOOSE({1,2,3},#REF!&amp;#REF!&amp;#REF!,#REF!),2,0)</f>
        <v>#N/A</v>
      </c>
      <c r="E84" t="s">
        <v>8</v>
      </c>
      <c r="F84">
        <v>198</v>
      </c>
    </row>
    <row r="85" spans="1:6">
      <c r="A85" t="s">
        <v>33</v>
      </c>
      <c r="B85" t="s">
        <v>537</v>
      </c>
      <c r="C85" t="s">
        <v>300</v>
      </c>
      <c r="D85" t="e" cm="1">
        <f t="array" ref="D85">VLOOKUP(Eingabe[[#This Row],[Vorname]]&amp;Eingabe[[#This Row],[Nachname]]&amp;Eingabe[[#This Row],[Verein]],CHOOSE({1,2,3},#REF!&amp;#REF!&amp;#REF!,#REF!),2,0)</f>
        <v>#N/A</v>
      </c>
      <c r="E85" t="s">
        <v>11</v>
      </c>
      <c r="F85">
        <v>148</v>
      </c>
    </row>
    <row r="86" spans="1:6">
      <c r="A86" t="s">
        <v>33</v>
      </c>
      <c r="B86" t="s">
        <v>538</v>
      </c>
      <c r="C86" t="s">
        <v>539</v>
      </c>
      <c r="D86" t="e" cm="1">
        <f t="array" ref="D86">VLOOKUP(Eingabe[[#This Row],[Vorname]]&amp;Eingabe[[#This Row],[Nachname]]&amp;Eingabe[[#This Row],[Verein]],CHOOSE({1,2,3},#REF!&amp;#REF!&amp;#REF!,#REF!),2,0)</f>
        <v>#N/A</v>
      </c>
      <c r="E86" t="s">
        <v>11</v>
      </c>
      <c r="F86">
        <v>167</v>
      </c>
    </row>
    <row r="87" spans="1:6">
      <c r="A87" t="s">
        <v>33</v>
      </c>
      <c r="B87" t="s">
        <v>203</v>
      </c>
      <c r="C87" t="s">
        <v>381</v>
      </c>
      <c r="D87" t="e" cm="1">
        <f t="array" ref="D87">VLOOKUP(Eingabe[[#This Row],[Vorname]]&amp;Eingabe[[#This Row],[Nachname]]&amp;Eingabe[[#This Row],[Verein]],CHOOSE({1,2,3},#REF!&amp;#REF!&amp;#REF!,#REF!),2,0)</f>
        <v>#N/A</v>
      </c>
      <c r="E87" t="s">
        <v>11</v>
      </c>
      <c r="F87">
        <v>169</v>
      </c>
    </row>
    <row r="88" spans="1:6">
      <c r="A88" t="s">
        <v>33</v>
      </c>
      <c r="B88" t="s">
        <v>540</v>
      </c>
      <c r="C88" t="s">
        <v>368</v>
      </c>
      <c r="D88" t="e" cm="1">
        <f t="array" ref="D88">VLOOKUP(Eingabe[[#This Row],[Vorname]]&amp;Eingabe[[#This Row],[Nachname]]&amp;Eingabe[[#This Row],[Verein]],CHOOSE({1,2,3},#REF!&amp;#REF!&amp;#REF!,#REF!),2,0)</f>
        <v>#N/A</v>
      </c>
      <c r="E88" t="s">
        <v>11</v>
      </c>
      <c r="F88">
        <v>162</v>
      </c>
    </row>
    <row r="89" spans="1:6">
      <c r="A89" t="s">
        <v>33</v>
      </c>
      <c r="B89" t="s">
        <v>541</v>
      </c>
      <c r="C89" t="s">
        <v>368</v>
      </c>
      <c r="D89" t="e" cm="1">
        <f t="array" ref="D89">VLOOKUP(Eingabe[[#This Row],[Vorname]]&amp;Eingabe[[#This Row],[Nachname]]&amp;Eingabe[[#This Row],[Verein]],CHOOSE({1,2,3},#REF!&amp;#REF!&amp;#REF!,#REF!),2,0)</f>
        <v>#N/A</v>
      </c>
      <c r="E89" t="s">
        <v>11</v>
      </c>
      <c r="F89">
        <v>175</v>
      </c>
    </row>
    <row r="90" spans="1:6">
      <c r="A90" t="s">
        <v>33</v>
      </c>
      <c r="B90" t="s">
        <v>535</v>
      </c>
      <c r="C90" t="s">
        <v>533</v>
      </c>
      <c r="D90" t="e" cm="1">
        <f t="array" ref="D90">VLOOKUP(Eingabe[[#This Row],[Vorname]]&amp;Eingabe[[#This Row],[Nachname]]&amp;Eingabe[[#This Row],[Verein]],CHOOSE({1,2,3},#REF!&amp;#REF!&amp;#REF!,#REF!),2,0)</f>
        <v>#N/A</v>
      </c>
      <c r="E90" t="s">
        <v>14</v>
      </c>
      <c r="F90">
        <v>159</v>
      </c>
    </row>
    <row r="91" spans="1:6">
      <c r="A91" t="s">
        <v>33</v>
      </c>
      <c r="B91" t="s">
        <v>186</v>
      </c>
      <c r="C91" t="s">
        <v>533</v>
      </c>
      <c r="D91" t="e" cm="1">
        <f t="array" ref="D91">VLOOKUP(Eingabe[[#This Row],[Vorname]]&amp;Eingabe[[#This Row],[Nachname]]&amp;Eingabe[[#This Row],[Verein]],CHOOSE({1,2,3},#REF!&amp;#REF!&amp;#REF!,#REF!),2,0)</f>
        <v>#N/A</v>
      </c>
      <c r="E91" t="s">
        <v>11</v>
      </c>
      <c r="F91">
        <v>153</v>
      </c>
    </row>
    <row r="92" spans="1:6">
      <c r="A92" t="s">
        <v>33</v>
      </c>
      <c r="B92" t="s">
        <v>542</v>
      </c>
      <c r="C92" t="s">
        <v>543</v>
      </c>
      <c r="D92" t="e" cm="1">
        <f t="array" ref="D92">VLOOKUP(Eingabe[[#This Row],[Vorname]]&amp;Eingabe[[#This Row],[Nachname]]&amp;Eingabe[[#This Row],[Verein]],CHOOSE({1,2,3},#REF!&amp;#REF!&amp;#REF!,#REF!),2,0)</f>
        <v>#N/A</v>
      </c>
      <c r="E92" t="s">
        <v>11</v>
      </c>
      <c r="F92">
        <v>164</v>
      </c>
    </row>
    <row r="93" spans="1:6">
      <c r="A93" t="s">
        <v>33</v>
      </c>
      <c r="B93" t="s">
        <v>529</v>
      </c>
      <c r="C93" t="s">
        <v>530</v>
      </c>
      <c r="D93" t="e" cm="1">
        <f t="array" ref="D93">VLOOKUP(Eingabe[[#This Row],[Vorname]]&amp;Eingabe[[#This Row],[Nachname]]&amp;Eingabe[[#This Row],[Verein]],CHOOSE({1,2,3},#REF!&amp;#REF!&amp;#REF!,#REF!),2,0)</f>
        <v>#N/A</v>
      </c>
      <c r="E93" t="s">
        <v>8</v>
      </c>
      <c r="F93">
        <v>191</v>
      </c>
    </row>
    <row r="94" spans="1:6">
      <c r="A94" t="s">
        <v>33</v>
      </c>
      <c r="B94" t="s">
        <v>213</v>
      </c>
      <c r="C94" t="s">
        <v>544</v>
      </c>
      <c r="D94" t="e" cm="1">
        <f t="array" ref="D94">VLOOKUP(Eingabe[[#This Row],[Vorname]]&amp;Eingabe[[#This Row],[Nachname]]&amp;Eingabe[[#This Row],[Verein]],CHOOSE({1,2,3},#REF!&amp;#REF!&amp;#REF!,#REF!),2,0)</f>
        <v>#N/A</v>
      </c>
      <c r="E94" t="s">
        <v>8</v>
      </c>
      <c r="F94">
        <v>184</v>
      </c>
    </row>
    <row r="95" spans="1:6">
      <c r="A95" t="s">
        <v>33</v>
      </c>
      <c r="B95" t="s">
        <v>541</v>
      </c>
      <c r="C95" t="s">
        <v>368</v>
      </c>
      <c r="D95" t="e" cm="1">
        <f t="array" ref="D95">VLOOKUP(Eingabe[[#This Row],[Vorname]]&amp;Eingabe[[#This Row],[Nachname]]&amp;Eingabe[[#This Row],[Verein]],CHOOSE({1,2,3},#REF!&amp;#REF!&amp;#REF!,#REF!),2,0)</f>
        <v>#N/A</v>
      </c>
      <c r="E95" t="s">
        <v>14</v>
      </c>
      <c r="F95">
        <v>143</v>
      </c>
    </row>
    <row r="96" spans="1:6">
      <c r="A96" t="s">
        <v>33</v>
      </c>
      <c r="B96" t="s">
        <v>367</v>
      </c>
      <c r="C96" t="s">
        <v>536</v>
      </c>
      <c r="D96" t="e" cm="1">
        <f t="array" ref="D96">VLOOKUP(Eingabe[[#This Row],[Vorname]]&amp;Eingabe[[#This Row],[Nachname]]&amp;Eingabe[[#This Row],[Verein]],CHOOSE({1,2,3},#REF!&amp;#REF!&amp;#REF!,#REF!),2,0)</f>
        <v>#N/A</v>
      </c>
      <c r="E96" t="s">
        <v>11</v>
      </c>
      <c r="F96">
        <v>166</v>
      </c>
    </row>
    <row r="97" spans="1:6">
      <c r="A97" t="s">
        <v>33</v>
      </c>
      <c r="B97" t="s">
        <v>535</v>
      </c>
      <c r="C97" t="s">
        <v>533</v>
      </c>
      <c r="D97" t="e" cm="1">
        <f t="array" ref="D97">VLOOKUP(Eingabe[[#This Row],[Vorname]]&amp;Eingabe[[#This Row],[Nachname]]&amp;Eingabe[[#This Row],[Verein]],CHOOSE({1,2,3},#REF!&amp;#REF!&amp;#REF!,#REF!),2,0)</f>
        <v>#N/A</v>
      </c>
      <c r="E97" t="s">
        <v>11</v>
      </c>
      <c r="F97">
        <v>174</v>
      </c>
    </row>
    <row r="98" spans="1:6">
      <c r="A98" t="s">
        <v>18</v>
      </c>
      <c r="B98" t="s">
        <v>262</v>
      </c>
      <c r="C98" t="s">
        <v>392</v>
      </c>
      <c r="D98" t="e" cm="1">
        <f t="array" ref="D98">VLOOKUP(Eingabe[[#This Row],[Vorname]]&amp;Eingabe[[#This Row],[Nachname]]&amp;Eingabe[[#This Row],[Verein]],CHOOSE({1,2,3},#REF!&amp;#REF!&amp;#REF!,#REF!),2,0)</f>
        <v>#N/A</v>
      </c>
      <c r="E98" t="s">
        <v>11</v>
      </c>
      <c r="F98">
        <v>157</v>
      </c>
    </row>
    <row r="99" spans="1:6">
      <c r="A99" t="s">
        <v>18</v>
      </c>
      <c r="B99" t="s">
        <v>262</v>
      </c>
      <c r="C99" t="s">
        <v>392</v>
      </c>
      <c r="D99" t="e" cm="1">
        <f t="array" ref="D99">VLOOKUP(Eingabe[[#This Row],[Vorname]]&amp;Eingabe[[#This Row],[Nachname]]&amp;Eingabe[[#This Row],[Verein]],CHOOSE({1,2,3},#REF!&amp;#REF!&amp;#REF!,#REF!),2,0)</f>
        <v>#N/A</v>
      </c>
      <c r="E99" t="s">
        <v>8</v>
      </c>
      <c r="F99">
        <v>192</v>
      </c>
    </row>
    <row r="100" spans="1:6">
      <c r="A100" t="s">
        <v>18</v>
      </c>
      <c r="B100" t="s">
        <v>203</v>
      </c>
      <c r="C100" t="s">
        <v>295</v>
      </c>
      <c r="D100" t="e" cm="1">
        <f t="array" ref="D100">VLOOKUP(Eingabe[[#This Row],[Vorname]]&amp;Eingabe[[#This Row],[Nachname]]&amp;Eingabe[[#This Row],[Verein]],CHOOSE({1,2,3},#REF!&amp;#REF!&amp;#REF!,#REF!),2,0)</f>
        <v>#N/A</v>
      </c>
      <c r="E100" t="s">
        <v>11</v>
      </c>
      <c r="F100">
        <v>190</v>
      </c>
    </row>
    <row r="101" spans="1:6">
      <c r="A101" t="s">
        <v>18</v>
      </c>
      <c r="B101" t="s">
        <v>203</v>
      </c>
      <c r="C101" t="s">
        <v>355</v>
      </c>
      <c r="D101" t="e" cm="1">
        <f t="array" ref="D101">VLOOKUP(Eingabe[[#This Row],[Vorname]]&amp;Eingabe[[#This Row],[Nachname]]&amp;Eingabe[[#This Row],[Verein]],CHOOSE({1,2,3},#REF!&amp;#REF!&amp;#REF!,#REF!),2,0)</f>
        <v>#N/A</v>
      </c>
      <c r="E101" t="s">
        <v>11</v>
      </c>
      <c r="F101">
        <v>183</v>
      </c>
    </row>
    <row r="102" spans="1:6">
      <c r="A102" t="s">
        <v>18</v>
      </c>
      <c r="B102" t="s">
        <v>409</v>
      </c>
      <c r="C102" t="s">
        <v>475</v>
      </c>
      <c r="D102" t="e" cm="1">
        <f t="array" ref="D102">VLOOKUP(Eingabe[[#This Row],[Vorname]]&amp;Eingabe[[#This Row],[Nachname]]&amp;Eingabe[[#This Row],[Verein]],CHOOSE({1,2,3},#REF!&amp;#REF!&amp;#REF!,#REF!),2,0)</f>
        <v>#N/A</v>
      </c>
      <c r="E102" t="s">
        <v>11</v>
      </c>
      <c r="F102">
        <v>190</v>
      </c>
    </row>
    <row r="103" spans="1:6">
      <c r="A103" t="s">
        <v>18</v>
      </c>
      <c r="B103" t="s">
        <v>203</v>
      </c>
      <c r="C103" t="s">
        <v>361</v>
      </c>
      <c r="D103" t="e" cm="1">
        <f t="array" ref="D103">VLOOKUP(Eingabe[[#This Row],[Vorname]]&amp;Eingabe[[#This Row],[Nachname]]&amp;Eingabe[[#This Row],[Verein]],CHOOSE({1,2,3},#REF!&amp;#REF!&amp;#REF!,#REF!),2,0)</f>
        <v>#N/A</v>
      </c>
      <c r="E103" t="s">
        <v>11</v>
      </c>
      <c r="F103">
        <v>186</v>
      </c>
    </row>
    <row r="104" spans="1:6">
      <c r="A104" t="s">
        <v>18</v>
      </c>
      <c r="B104" t="s">
        <v>351</v>
      </c>
      <c r="C104" t="s">
        <v>352</v>
      </c>
      <c r="D104" t="e" cm="1">
        <f t="array" ref="D104">VLOOKUP(Eingabe[[#This Row],[Vorname]]&amp;Eingabe[[#This Row],[Nachname]]&amp;Eingabe[[#This Row],[Verein]],CHOOSE({1,2,3},#REF!&amp;#REF!&amp;#REF!,#REF!),2,0)</f>
        <v>#N/A</v>
      </c>
      <c r="E104" t="s">
        <v>11</v>
      </c>
      <c r="F104">
        <v>173</v>
      </c>
    </row>
    <row r="105" spans="1:6">
      <c r="A105" t="s">
        <v>18</v>
      </c>
      <c r="B105" t="s">
        <v>545</v>
      </c>
      <c r="C105" t="s">
        <v>546</v>
      </c>
      <c r="D105" t="e" cm="1">
        <f t="array" ref="D105">VLOOKUP(Eingabe[[#This Row],[Vorname]]&amp;Eingabe[[#This Row],[Nachname]]&amp;Eingabe[[#This Row],[Verein]],CHOOSE({1,2,3},#REF!&amp;#REF!&amp;#REF!,#REF!),2,0)</f>
        <v>#N/A</v>
      </c>
      <c r="E105" t="s">
        <v>11</v>
      </c>
      <c r="F105">
        <v>132</v>
      </c>
    </row>
    <row r="106" spans="1:6">
      <c r="A106" t="s">
        <v>18</v>
      </c>
      <c r="B106" t="s">
        <v>353</v>
      </c>
      <c r="C106" t="s">
        <v>246</v>
      </c>
      <c r="D106" t="e" cm="1">
        <f t="array" ref="D106">VLOOKUP(Eingabe[[#This Row],[Vorname]]&amp;Eingabe[[#This Row],[Nachname]]&amp;Eingabe[[#This Row],[Verein]],CHOOSE({1,2,3},#REF!&amp;#REF!&amp;#REF!,#REF!),2,0)</f>
        <v>#N/A</v>
      </c>
      <c r="E106" t="s">
        <v>11</v>
      </c>
      <c r="F106">
        <v>191</v>
      </c>
    </row>
    <row r="107" spans="1:6">
      <c r="A107" t="s">
        <v>18</v>
      </c>
      <c r="B107" t="s">
        <v>547</v>
      </c>
      <c r="C107" t="s">
        <v>548</v>
      </c>
      <c r="D107" t="e" cm="1">
        <f t="array" ref="D107">VLOOKUP(Eingabe[[#This Row],[Vorname]]&amp;Eingabe[[#This Row],[Nachname]]&amp;Eingabe[[#This Row],[Verein]],CHOOSE({1,2,3},#REF!&amp;#REF!&amp;#REF!,#REF!),2,0)</f>
        <v>#N/A</v>
      </c>
      <c r="E107" t="s">
        <v>8</v>
      </c>
      <c r="F107">
        <v>194</v>
      </c>
    </row>
    <row r="108" spans="1:6">
      <c r="A108" t="s">
        <v>18</v>
      </c>
      <c r="B108" t="s">
        <v>224</v>
      </c>
      <c r="C108" t="s">
        <v>356</v>
      </c>
      <c r="D108" t="e" cm="1">
        <f t="array" ref="D108">VLOOKUP(Eingabe[[#This Row],[Vorname]]&amp;Eingabe[[#This Row],[Nachname]]&amp;Eingabe[[#This Row],[Verein]],CHOOSE({1,2,3},#REF!&amp;#REF!&amp;#REF!,#REF!),2,0)</f>
        <v>#N/A</v>
      </c>
      <c r="E108" t="s">
        <v>8</v>
      </c>
      <c r="F108">
        <v>190</v>
      </c>
    </row>
    <row r="109" spans="1:6">
      <c r="A109" t="s">
        <v>18</v>
      </c>
      <c r="B109" t="s">
        <v>203</v>
      </c>
      <c r="C109" t="s">
        <v>355</v>
      </c>
      <c r="D109" t="e" cm="1">
        <f t="array" ref="D109">VLOOKUP(Eingabe[[#This Row],[Vorname]]&amp;Eingabe[[#This Row],[Nachname]]&amp;Eingabe[[#This Row],[Verein]],CHOOSE({1,2,3},#REF!&amp;#REF!&amp;#REF!,#REF!),2,0)</f>
        <v>#N/A</v>
      </c>
      <c r="E109" t="s">
        <v>14</v>
      </c>
      <c r="F109">
        <v>177</v>
      </c>
    </row>
    <row r="110" spans="1:6">
      <c r="A110" t="s">
        <v>18</v>
      </c>
      <c r="B110" t="s">
        <v>203</v>
      </c>
      <c r="C110" t="s">
        <v>361</v>
      </c>
      <c r="D110" t="e" cm="1">
        <f t="array" ref="D110">VLOOKUP(Eingabe[[#This Row],[Vorname]]&amp;Eingabe[[#This Row],[Nachname]]&amp;Eingabe[[#This Row],[Verein]],CHOOSE({1,2,3},#REF!&amp;#REF!&amp;#REF!,#REF!),2,0)</f>
        <v>#N/A</v>
      </c>
      <c r="E110" t="s">
        <v>14</v>
      </c>
      <c r="F110">
        <v>181</v>
      </c>
    </row>
    <row r="111" spans="1:6">
      <c r="A111" t="s">
        <v>18</v>
      </c>
      <c r="B111" t="s">
        <v>190</v>
      </c>
      <c r="C111" t="s">
        <v>474</v>
      </c>
      <c r="D111" t="e" cm="1">
        <f t="array" ref="D111">VLOOKUP(Eingabe[[#This Row],[Vorname]]&amp;Eingabe[[#This Row],[Nachname]]&amp;Eingabe[[#This Row],[Verein]],CHOOSE({1,2,3},#REF!&amp;#REF!&amp;#REF!,#REF!),2,0)</f>
        <v>#N/A</v>
      </c>
      <c r="E111" t="s">
        <v>11</v>
      </c>
      <c r="F111">
        <v>176</v>
      </c>
    </row>
    <row r="112" spans="1:6">
      <c r="A112" t="s">
        <v>18</v>
      </c>
      <c r="B112" t="s">
        <v>353</v>
      </c>
      <c r="C112" t="s">
        <v>246</v>
      </c>
      <c r="D112" t="e" cm="1">
        <f t="array" ref="D112">VLOOKUP(Eingabe[[#This Row],[Vorname]]&amp;Eingabe[[#This Row],[Nachname]]&amp;Eingabe[[#This Row],[Verein]],CHOOSE({1,2,3},#REF!&amp;#REF!&amp;#REF!,#REF!),2,0)</f>
        <v>#N/A</v>
      </c>
      <c r="E112" t="s">
        <v>14</v>
      </c>
      <c r="F112">
        <v>182</v>
      </c>
    </row>
    <row r="113" spans="1:6">
      <c r="A113" t="s">
        <v>18</v>
      </c>
      <c r="B113" t="s">
        <v>357</v>
      </c>
      <c r="C113" t="s">
        <v>358</v>
      </c>
      <c r="D113" t="e" cm="1">
        <f t="array" ref="D113">VLOOKUP(Eingabe[[#This Row],[Vorname]]&amp;Eingabe[[#This Row],[Nachname]]&amp;Eingabe[[#This Row],[Verein]],CHOOSE({1,2,3},#REF!&amp;#REF!&amp;#REF!,#REF!),2,0)</f>
        <v>#N/A</v>
      </c>
      <c r="E113" t="s">
        <v>14</v>
      </c>
      <c r="F113">
        <v>162</v>
      </c>
    </row>
    <row r="114" spans="1:6">
      <c r="A114" t="s">
        <v>18</v>
      </c>
      <c r="B114" t="s">
        <v>362</v>
      </c>
      <c r="C114" t="s">
        <v>392</v>
      </c>
      <c r="D114" t="e" cm="1">
        <f t="array" ref="D114">VLOOKUP(Eingabe[[#This Row],[Vorname]]&amp;Eingabe[[#This Row],[Nachname]]&amp;Eingabe[[#This Row],[Verein]],CHOOSE({1,2,3},#REF!&amp;#REF!&amp;#REF!,#REF!),2,0)</f>
        <v>#N/A</v>
      </c>
      <c r="E114" t="s">
        <v>11</v>
      </c>
      <c r="F114">
        <v>187</v>
      </c>
    </row>
    <row r="115" spans="1:6">
      <c r="A115" t="s">
        <v>18</v>
      </c>
      <c r="B115" t="s">
        <v>549</v>
      </c>
      <c r="C115" t="s">
        <v>550</v>
      </c>
      <c r="D115" t="e" cm="1">
        <f t="array" ref="D115">VLOOKUP(Eingabe[[#This Row],[Vorname]]&amp;Eingabe[[#This Row],[Nachname]]&amp;Eingabe[[#This Row],[Verein]],CHOOSE({1,2,3},#REF!&amp;#REF!&amp;#REF!,#REF!),2,0)</f>
        <v>#N/A</v>
      </c>
      <c r="E115" t="s">
        <v>14</v>
      </c>
      <c r="F115">
        <v>148</v>
      </c>
    </row>
    <row r="116" spans="1:6">
      <c r="A116" t="s">
        <v>18</v>
      </c>
      <c r="B116" t="s">
        <v>292</v>
      </c>
      <c r="C116" t="s">
        <v>421</v>
      </c>
      <c r="D116" t="e" cm="1">
        <f t="array" ref="D116">VLOOKUP(Eingabe[[#This Row],[Vorname]]&amp;Eingabe[[#This Row],[Nachname]]&amp;Eingabe[[#This Row],[Verein]],CHOOSE({1,2,3},#REF!&amp;#REF!&amp;#REF!,#REF!),2,0)</f>
        <v>#N/A</v>
      </c>
      <c r="E116" t="s">
        <v>11</v>
      </c>
      <c r="F116">
        <v>163</v>
      </c>
    </row>
    <row r="117" spans="1:6">
      <c r="A117" t="s">
        <v>18</v>
      </c>
      <c r="B117" t="s">
        <v>211</v>
      </c>
      <c r="C117" t="s">
        <v>360</v>
      </c>
      <c r="D117" t="e" cm="1">
        <f t="array" ref="D117">VLOOKUP(Eingabe[[#This Row],[Vorname]]&amp;Eingabe[[#This Row],[Nachname]]&amp;Eingabe[[#This Row],[Verein]],CHOOSE({1,2,3},#REF!&amp;#REF!&amp;#REF!,#REF!),2,0)</f>
        <v>#N/A</v>
      </c>
      <c r="E117" t="s">
        <v>11</v>
      </c>
      <c r="F117">
        <v>127</v>
      </c>
    </row>
    <row r="118" spans="1:6">
      <c r="A118" t="s">
        <v>18</v>
      </c>
      <c r="B118" t="s">
        <v>198</v>
      </c>
      <c r="C118" t="s">
        <v>490</v>
      </c>
      <c r="D118" t="e" cm="1">
        <f t="array" ref="D118">VLOOKUP(Eingabe[[#This Row],[Vorname]]&amp;Eingabe[[#This Row],[Nachname]]&amp;Eingabe[[#This Row],[Verein]],CHOOSE({1,2,3},#REF!&amp;#REF!&amp;#REF!,#REF!),2,0)</f>
        <v>#N/A</v>
      </c>
      <c r="E118" t="s">
        <v>11</v>
      </c>
      <c r="F118">
        <v>155</v>
      </c>
    </row>
    <row r="119" spans="1:6">
      <c r="A119" t="s">
        <v>18</v>
      </c>
      <c r="B119" t="s">
        <v>341</v>
      </c>
      <c r="C119" t="s">
        <v>364</v>
      </c>
      <c r="D119" t="e" cm="1">
        <f t="array" ref="D119">VLOOKUP(Eingabe[[#This Row],[Vorname]]&amp;Eingabe[[#This Row],[Nachname]]&amp;Eingabe[[#This Row],[Verein]],CHOOSE({1,2,3},#REF!&amp;#REF!&amp;#REF!,#REF!),2,0)</f>
        <v>#N/A</v>
      </c>
      <c r="E119" t="s">
        <v>11</v>
      </c>
      <c r="F119">
        <v>188</v>
      </c>
    </row>
    <row r="120" spans="1:6">
      <c r="A120" t="s">
        <v>18</v>
      </c>
      <c r="B120" t="s">
        <v>365</v>
      </c>
      <c r="C120" t="s">
        <v>366</v>
      </c>
      <c r="D120" t="e" cm="1">
        <f t="array" ref="D120">VLOOKUP(Eingabe[[#This Row],[Vorname]]&amp;Eingabe[[#This Row],[Nachname]]&amp;Eingabe[[#This Row],[Verein]],CHOOSE({1,2,3},#REF!&amp;#REF!&amp;#REF!,#REF!),2,0)</f>
        <v>#N/A</v>
      </c>
      <c r="E120" t="s">
        <v>11</v>
      </c>
      <c r="F120">
        <v>175</v>
      </c>
    </row>
    <row r="121" spans="1:6">
      <c r="A121" t="s">
        <v>18</v>
      </c>
      <c r="B121" t="s">
        <v>363</v>
      </c>
      <c r="C121" t="s">
        <v>361</v>
      </c>
      <c r="D121" t="e" cm="1">
        <f t="array" ref="D121">VLOOKUP(Eingabe[[#This Row],[Vorname]]&amp;Eingabe[[#This Row],[Nachname]]&amp;Eingabe[[#This Row],[Verein]],CHOOSE({1,2,3},#REF!&amp;#REF!&amp;#REF!,#REF!),2,0)</f>
        <v>#N/A</v>
      </c>
      <c r="E121" t="s">
        <v>11</v>
      </c>
      <c r="F121">
        <v>179</v>
      </c>
    </row>
    <row r="122" spans="1:6">
      <c r="A122" t="s">
        <v>18</v>
      </c>
      <c r="B122" t="s">
        <v>284</v>
      </c>
      <c r="C122" t="s">
        <v>360</v>
      </c>
      <c r="D122" t="e" cm="1">
        <f t="array" ref="D122">VLOOKUP(Eingabe[[#This Row],[Vorname]]&amp;Eingabe[[#This Row],[Nachname]]&amp;Eingabe[[#This Row],[Verein]],CHOOSE({1,2,3},#REF!&amp;#REF!&amp;#REF!,#REF!),2,0)</f>
        <v>#N/A</v>
      </c>
      <c r="E122" t="s">
        <v>11</v>
      </c>
      <c r="F122">
        <v>191</v>
      </c>
    </row>
    <row r="123" spans="1:6">
      <c r="A123" t="s">
        <v>13</v>
      </c>
      <c r="B123" t="s">
        <v>239</v>
      </c>
      <c r="C123" t="s">
        <v>240</v>
      </c>
      <c r="D123" t="e" cm="1">
        <f t="array" ref="D123">VLOOKUP(Eingabe[[#This Row],[Vorname]]&amp;Eingabe[[#This Row],[Nachname]]&amp;Eingabe[[#This Row],[Verein]],CHOOSE({1,2,3},#REF!&amp;#REF!&amp;#REF!,#REF!),2,0)</f>
        <v>#N/A</v>
      </c>
      <c r="E123" t="s">
        <v>11</v>
      </c>
      <c r="F123">
        <v>181</v>
      </c>
    </row>
    <row r="124" spans="1:6">
      <c r="A124" t="s">
        <v>13</v>
      </c>
      <c r="B124" t="s">
        <v>235</v>
      </c>
      <c r="C124" t="s">
        <v>236</v>
      </c>
      <c r="D124" t="e" cm="1">
        <f t="array" ref="D124">VLOOKUP(Eingabe[[#This Row],[Vorname]]&amp;Eingabe[[#This Row],[Nachname]]&amp;Eingabe[[#This Row],[Verein]],CHOOSE({1,2,3},#REF!&amp;#REF!&amp;#REF!,#REF!),2,0)</f>
        <v>#N/A</v>
      </c>
      <c r="E124" t="s">
        <v>8</v>
      </c>
      <c r="F124">
        <v>195</v>
      </c>
    </row>
    <row r="125" spans="1:6">
      <c r="A125" t="s">
        <v>13</v>
      </c>
      <c r="B125" t="s">
        <v>183</v>
      </c>
      <c r="C125" t="s">
        <v>246</v>
      </c>
      <c r="D125" t="e" cm="1">
        <f t="array" ref="D125">VLOOKUP(Eingabe[[#This Row],[Vorname]]&amp;Eingabe[[#This Row],[Nachname]]&amp;Eingabe[[#This Row],[Verein]],CHOOSE({1,2,3},#REF!&amp;#REF!&amp;#REF!,#REF!),2,0)</f>
        <v>#N/A</v>
      </c>
      <c r="E125" t="s">
        <v>11</v>
      </c>
      <c r="F125">
        <v>194</v>
      </c>
    </row>
    <row r="126" spans="1:6">
      <c r="A126" t="s">
        <v>13</v>
      </c>
      <c r="B126" t="s">
        <v>233</v>
      </c>
      <c r="C126" t="s">
        <v>234</v>
      </c>
      <c r="D126" t="e" cm="1">
        <f t="array" ref="D126">VLOOKUP(Eingabe[[#This Row],[Vorname]]&amp;Eingabe[[#This Row],[Nachname]]&amp;Eingabe[[#This Row],[Verein]],CHOOSE({1,2,3},#REF!&amp;#REF!&amp;#REF!,#REF!),2,0)</f>
        <v>#N/A</v>
      </c>
      <c r="E126" t="s">
        <v>11</v>
      </c>
      <c r="F126">
        <v>192</v>
      </c>
    </row>
    <row r="127" spans="1:6">
      <c r="A127" t="s">
        <v>13</v>
      </c>
      <c r="B127" t="s">
        <v>226</v>
      </c>
      <c r="C127" t="s">
        <v>234</v>
      </c>
      <c r="D127" t="e" cm="1">
        <f t="array" ref="D127">VLOOKUP(Eingabe[[#This Row],[Vorname]]&amp;Eingabe[[#This Row],[Nachname]]&amp;Eingabe[[#This Row],[Verein]],CHOOSE({1,2,3},#REF!&amp;#REF!&amp;#REF!,#REF!),2,0)</f>
        <v>#N/A</v>
      </c>
      <c r="E127" t="s">
        <v>8</v>
      </c>
      <c r="F127">
        <v>190</v>
      </c>
    </row>
    <row r="128" spans="1:6">
      <c r="A128" t="s">
        <v>13</v>
      </c>
      <c r="B128" t="s">
        <v>183</v>
      </c>
      <c r="C128" t="s">
        <v>238</v>
      </c>
      <c r="D128" t="e" cm="1">
        <f t="array" ref="D128">VLOOKUP(Eingabe[[#This Row],[Vorname]]&amp;Eingabe[[#This Row],[Nachname]]&amp;Eingabe[[#This Row],[Verein]],CHOOSE({1,2,3},#REF!&amp;#REF!&amp;#REF!,#REF!),2,0)</f>
        <v>#N/A</v>
      </c>
      <c r="E128" t="s">
        <v>8</v>
      </c>
      <c r="F128">
        <v>190</v>
      </c>
    </row>
    <row r="129" spans="1:6">
      <c r="A129" t="s">
        <v>13</v>
      </c>
      <c r="B129" t="s">
        <v>551</v>
      </c>
      <c r="C129" t="s">
        <v>552</v>
      </c>
      <c r="D129" t="e" cm="1">
        <f t="array" ref="D129">VLOOKUP(Eingabe[[#This Row],[Vorname]]&amp;Eingabe[[#This Row],[Nachname]]&amp;Eingabe[[#This Row],[Verein]],CHOOSE({1,2,3},#REF!&amp;#REF!&amp;#REF!,#REF!),2,0)</f>
        <v>#N/A</v>
      </c>
      <c r="E129" t="s">
        <v>8</v>
      </c>
      <c r="F129">
        <v>188</v>
      </c>
    </row>
    <row r="130" spans="1:6">
      <c r="A130" t="s">
        <v>13</v>
      </c>
      <c r="B130" t="s">
        <v>175</v>
      </c>
      <c r="C130" t="s">
        <v>237</v>
      </c>
      <c r="D130" t="e" cm="1">
        <f t="array" ref="D130">VLOOKUP(Eingabe[[#This Row],[Vorname]]&amp;Eingabe[[#This Row],[Nachname]]&amp;Eingabe[[#This Row],[Verein]],CHOOSE({1,2,3},#REF!&amp;#REF!&amp;#REF!,#REF!),2,0)</f>
        <v>#N/A</v>
      </c>
      <c r="E130" t="s">
        <v>8</v>
      </c>
      <c r="F130">
        <v>186</v>
      </c>
    </row>
    <row r="131" spans="1:6">
      <c r="A131" t="s">
        <v>13</v>
      </c>
      <c r="B131" t="s">
        <v>242</v>
      </c>
      <c r="C131" t="s">
        <v>243</v>
      </c>
      <c r="D131" t="e" cm="1">
        <f t="array" ref="D131">VLOOKUP(Eingabe[[#This Row],[Vorname]]&amp;Eingabe[[#This Row],[Nachname]]&amp;Eingabe[[#This Row],[Verein]],CHOOSE({1,2,3},#REF!&amp;#REF!&amp;#REF!,#REF!),2,0)</f>
        <v>#N/A</v>
      </c>
      <c r="E131" t="s">
        <v>11</v>
      </c>
      <c r="F131">
        <v>182</v>
      </c>
    </row>
    <row r="132" spans="1:6">
      <c r="A132" t="s">
        <v>13</v>
      </c>
      <c r="B132" t="s">
        <v>196</v>
      </c>
      <c r="C132" t="s">
        <v>303</v>
      </c>
      <c r="D132" t="e" cm="1">
        <f t="array" ref="D132">VLOOKUP(Eingabe[[#This Row],[Vorname]]&amp;Eingabe[[#This Row],[Nachname]]&amp;Eingabe[[#This Row],[Verein]],CHOOSE({1,2,3},#REF!&amp;#REF!&amp;#REF!,#REF!),2,0)</f>
        <v>#N/A</v>
      </c>
      <c r="E132" t="s">
        <v>11</v>
      </c>
      <c r="F132">
        <v>182</v>
      </c>
    </row>
    <row r="133" spans="1:6">
      <c r="A133" t="s">
        <v>13</v>
      </c>
      <c r="B133" t="s">
        <v>196</v>
      </c>
      <c r="C133" t="s">
        <v>303</v>
      </c>
      <c r="D133" t="e" cm="1">
        <f t="array" ref="D133">VLOOKUP(Eingabe[[#This Row],[Vorname]]&amp;Eingabe[[#This Row],[Nachname]]&amp;Eingabe[[#This Row],[Verein]],CHOOSE({1,2,3},#REF!&amp;#REF!&amp;#REF!,#REF!),2,0)</f>
        <v>#N/A</v>
      </c>
      <c r="E133" t="s">
        <v>14</v>
      </c>
      <c r="F133">
        <v>181</v>
      </c>
    </row>
    <row r="134" spans="1:6">
      <c r="A134" t="s">
        <v>13</v>
      </c>
      <c r="B134" t="s">
        <v>553</v>
      </c>
      <c r="C134" t="s">
        <v>238</v>
      </c>
      <c r="D134" t="e" cm="1">
        <f t="array" ref="D134">VLOOKUP(Eingabe[[#This Row],[Vorname]]&amp;Eingabe[[#This Row],[Nachname]]&amp;Eingabe[[#This Row],[Verein]],CHOOSE({1,2,3},#REF!&amp;#REF!&amp;#REF!,#REF!),2,0)</f>
        <v>#N/A</v>
      </c>
      <c r="E134" t="s">
        <v>11</v>
      </c>
      <c r="F134">
        <v>178</v>
      </c>
    </row>
    <row r="135" spans="1:6">
      <c r="A135" t="s">
        <v>13</v>
      </c>
      <c r="B135" t="s">
        <v>247</v>
      </c>
      <c r="C135" t="s">
        <v>234</v>
      </c>
      <c r="D135" t="e" cm="1">
        <f t="array" ref="D135">VLOOKUP(Eingabe[[#This Row],[Vorname]]&amp;Eingabe[[#This Row],[Nachname]]&amp;Eingabe[[#This Row],[Verein]],CHOOSE({1,2,3},#REF!&amp;#REF!&amp;#REF!,#REF!),2,0)</f>
        <v>#N/A</v>
      </c>
      <c r="E135" t="s">
        <v>11</v>
      </c>
      <c r="F135">
        <v>177</v>
      </c>
    </row>
    <row r="136" spans="1:6">
      <c r="A136" t="s">
        <v>13</v>
      </c>
      <c r="B136" t="s">
        <v>235</v>
      </c>
      <c r="C136" t="s">
        <v>234</v>
      </c>
      <c r="D136" t="e" cm="1">
        <f t="array" ref="D136">VLOOKUP(Eingabe[[#This Row],[Vorname]]&amp;Eingabe[[#This Row],[Nachname]]&amp;Eingabe[[#This Row],[Verein]],CHOOSE({1,2,3},#REF!&amp;#REF!&amp;#REF!,#REF!),2,0)</f>
        <v>#N/A</v>
      </c>
      <c r="E136" t="s">
        <v>14</v>
      </c>
      <c r="F136">
        <v>176</v>
      </c>
    </row>
    <row r="137" spans="1:6">
      <c r="A137" t="s">
        <v>13</v>
      </c>
      <c r="B137" t="s">
        <v>499</v>
      </c>
      <c r="C137" t="s">
        <v>500</v>
      </c>
      <c r="D137" t="e" cm="1">
        <f t="array" ref="D137">VLOOKUP(Eingabe[[#This Row],[Vorname]]&amp;Eingabe[[#This Row],[Nachname]]&amp;Eingabe[[#This Row],[Verein]],CHOOSE({1,2,3},#REF!&amp;#REF!&amp;#REF!,#REF!),2,0)</f>
        <v>#N/A</v>
      </c>
      <c r="E137" t="s">
        <v>11</v>
      </c>
      <c r="F137">
        <v>175</v>
      </c>
    </row>
    <row r="138" spans="1:6">
      <c r="A138" t="s">
        <v>13</v>
      </c>
      <c r="B138" t="s">
        <v>239</v>
      </c>
      <c r="C138" t="s">
        <v>248</v>
      </c>
      <c r="D138" t="e" cm="1">
        <f t="array" ref="D138">VLOOKUP(Eingabe[[#This Row],[Vorname]]&amp;Eingabe[[#This Row],[Nachname]]&amp;Eingabe[[#This Row],[Verein]],CHOOSE({1,2,3},#REF!&amp;#REF!&amp;#REF!,#REF!),2,0)</f>
        <v>#N/A</v>
      </c>
      <c r="E138" t="s">
        <v>14</v>
      </c>
      <c r="F138">
        <v>173</v>
      </c>
    </row>
    <row r="139" spans="1:6">
      <c r="A139" t="s">
        <v>13</v>
      </c>
      <c r="B139" t="s">
        <v>183</v>
      </c>
      <c r="C139" t="s">
        <v>246</v>
      </c>
      <c r="D139" t="e" cm="1">
        <f t="array" ref="D139">VLOOKUP(Eingabe[[#This Row],[Vorname]]&amp;Eingabe[[#This Row],[Nachname]]&amp;Eingabe[[#This Row],[Verein]],CHOOSE({1,2,3},#REF!&amp;#REF!&amp;#REF!,#REF!),2,0)</f>
        <v>#N/A</v>
      </c>
      <c r="E139" t="s">
        <v>14</v>
      </c>
      <c r="F139">
        <v>172</v>
      </c>
    </row>
    <row r="140" spans="1:6">
      <c r="A140" t="s">
        <v>13</v>
      </c>
      <c r="B140" t="s">
        <v>244</v>
      </c>
      <c r="C140" t="s">
        <v>245</v>
      </c>
      <c r="D140" t="e" cm="1">
        <f t="array" ref="D140">VLOOKUP(Eingabe[[#This Row],[Vorname]]&amp;Eingabe[[#This Row],[Nachname]]&amp;Eingabe[[#This Row],[Verein]],CHOOSE({1,2,3},#REF!&amp;#REF!&amp;#REF!,#REF!),2,0)</f>
        <v>#N/A</v>
      </c>
      <c r="E140" t="s">
        <v>11</v>
      </c>
      <c r="F140">
        <v>171</v>
      </c>
    </row>
    <row r="141" spans="1:6">
      <c r="A141" t="s">
        <v>13</v>
      </c>
      <c r="B141" t="s">
        <v>178</v>
      </c>
      <c r="C141" t="s">
        <v>243</v>
      </c>
      <c r="D141" t="e" cm="1">
        <f t="array" ref="D141">VLOOKUP(Eingabe[[#This Row],[Vorname]]&amp;Eingabe[[#This Row],[Nachname]]&amp;Eingabe[[#This Row],[Verein]],CHOOSE({1,2,3},#REF!&amp;#REF!&amp;#REF!,#REF!),2,0)</f>
        <v>#N/A</v>
      </c>
      <c r="E141" t="s">
        <v>11</v>
      </c>
      <c r="F141">
        <v>167</v>
      </c>
    </row>
    <row r="142" spans="1:6">
      <c r="A142" t="s">
        <v>13</v>
      </c>
      <c r="B142" t="s">
        <v>183</v>
      </c>
      <c r="C142" t="s">
        <v>238</v>
      </c>
      <c r="D142" t="e" cm="1">
        <f t="array" ref="D142">VLOOKUP(Eingabe[[#This Row],[Vorname]]&amp;Eingabe[[#This Row],[Nachname]]&amp;Eingabe[[#This Row],[Verein]],CHOOSE({1,2,3},#REF!&amp;#REF!&amp;#REF!,#REF!),2,0)</f>
        <v>#N/A</v>
      </c>
      <c r="E142" t="s">
        <v>11</v>
      </c>
      <c r="F142">
        <v>165</v>
      </c>
    </row>
    <row r="143" spans="1:6">
      <c r="A143" t="s">
        <v>13</v>
      </c>
      <c r="B143" t="s">
        <v>205</v>
      </c>
      <c r="C143" t="s">
        <v>234</v>
      </c>
      <c r="D143" t="e" cm="1">
        <f t="array" ref="D143">VLOOKUP(Eingabe[[#This Row],[Vorname]]&amp;Eingabe[[#This Row],[Nachname]]&amp;Eingabe[[#This Row],[Verein]],CHOOSE({1,2,3},#REF!&amp;#REF!&amp;#REF!,#REF!),2,0)</f>
        <v>#N/A</v>
      </c>
      <c r="E143" t="s">
        <v>11</v>
      </c>
      <c r="F143">
        <v>161</v>
      </c>
    </row>
    <row r="144" spans="1:6">
      <c r="A144" t="s">
        <v>13</v>
      </c>
      <c r="B144" t="s">
        <v>235</v>
      </c>
      <c r="C144" t="s">
        <v>236</v>
      </c>
      <c r="D144" t="e" cm="1">
        <f t="array" ref="D144">VLOOKUP(Eingabe[[#This Row],[Vorname]]&amp;Eingabe[[#This Row],[Nachname]]&amp;Eingabe[[#This Row],[Verein]],CHOOSE({1,2,3},#REF!&amp;#REF!&amp;#REF!,#REF!),2,0)</f>
        <v>#N/A</v>
      </c>
      <c r="E144" t="s">
        <v>14</v>
      </c>
      <c r="F144">
        <v>152</v>
      </c>
    </row>
    <row r="145" spans="1:6">
      <c r="A145" t="s">
        <v>13</v>
      </c>
      <c r="B145" t="s">
        <v>239</v>
      </c>
      <c r="C145" t="s">
        <v>240</v>
      </c>
      <c r="D145" t="e" cm="1">
        <f t="array" ref="D145">VLOOKUP(Eingabe[[#This Row],[Vorname]]&amp;Eingabe[[#This Row],[Nachname]]&amp;Eingabe[[#This Row],[Verein]],CHOOSE({1,2,3},#REF!&amp;#REF!&amp;#REF!,#REF!),2,0)</f>
        <v>#N/A</v>
      </c>
      <c r="E145" t="s">
        <v>14</v>
      </c>
      <c r="F145">
        <v>149</v>
      </c>
    </row>
    <row r="146" spans="1:6">
      <c r="A146" t="s">
        <v>13</v>
      </c>
      <c r="B146" t="s">
        <v>250</v>
      </c>
      <c r="C146" t="s">
        <v>243</v>
      </c>
      <c r="D146" t="e" cm="1">
        <f t="array" ref="D146">VLOOKUP(Eingabe[[#This Row],[Vorname]]&amp;Eingabe[[#This Row],[Nachname]]&amp;Eingabe[[#This Row],[Verein]],CHOOSE({1,2,3},#REF!&amp;#REF!&amp;#REF!,#REF!),2,0)</f>
        <v>#N/A</v>
      </c>
      <c r="E146" t="s">
        <v>14</v>
      </c>
      <c r="F146">
        <v>139</v>
      </c>
    </row>
    <row r="147" spans="1:6">
      <c r="A147" t="s">
        <v>13</v>
      </c>
      <c r="B147" t="s">
        <v>252</v>
      </c>
      <c r="C147" t="s">
        <v>253</v>
      </c>
      <c r="D147" t="e" cm="1">
        <f t="array" ref="D147">VLOOKUP(Eingabe[[#This Row],[Vorname]]&amp;Eingabe[[#This Row],[Nachname]]&amp;Eingabe[[#This Row],[Verein]],CHOOSE({1,2,3},#REF!&amp;#REF!&amp;#REF!,#REF!),2,0)</f>
        <v>#N/A</v>
      </c>
      <c r="E147" t="s">
        <v>11</v>
      </c>
      <c r="F147">
        <v>135</v>
      </c>
    </row>
    <row r="148" spans="1:6">
      <c r="A148" t="s">
        <v>13</v>
      </c>
      <c r="B148" t="s">
        <v>222</v>
      </c>
      <c r="C148" t="s">
        <v>251</v>
      </c>
      <c r="D148" t="e" cm="1">
        <f t="array" ref="D148">VLOOKUP(Eingabe[[#This Row],[Vorname]]&amp;Eingabe[[#This Row],[Nachname]]&amp;Eingabe[[#This Row],[Verein]],CHOOSE({1,2,3},#REF!&amp;#REF!&amp;#REF!,#REF!),2,0)</f>
        <v>#N/A</v>
      </c>
      <c r="E148" t="s">
        <v>11</v>
      </c>
      <c r="F148">
        <v>119</v>
      </c>
    </row>
    <row r="149" spans="1:6">
      <c r="A149" t="s">
        <v>28</v>
      </c>
      <c r="B149" t="s">
        <v>426</v>
      </c>
      <c r="C149" t="s">
        <v>427</v>
      </c>
      <c r="D149" t="e" cm="1">
        <f t="array" ref="D149">VLOOKUP(Eingabe[[#This Row],[Vorname]]&amp;Eingabe[[#This Row],[Nachname]]&amp;Eingabe[[#This Row],[Verein]],CHOOSE({1,2,3},#REF!&amp;#REF!&amp;#REF!,#REF!),2,0)</f>
        <v>#N/A</v>
      </c>
      <c r="E149" t="s">
        <v>8</v>
      </c>
      <c r="F149">
        <v>193</v>
      </c>
    </row>
    <row r="150" spans="1:6">
      <c r="A150" t="s">
        <v>28</v>
      </c>
      <c r="B150" t="s">
        <v>262</v>
      </c>
      <c r="C150" t="s">
        <v>428</v>
      </c>
      <c r="D150" t="e" cm="1">
        <f t="array" ref="D150">VLOOKUP(Eingabe[[#This Row],[Vorname]]&amp;Eingabe[[#This Row],[Nachname]]&amp;Eingabe[[#This Row],[Verein]],CHOOSE({1,2,3},#REF!&amp;#REF!&amp;#REF!,#REF!),2,0)</f>
        <v>#N/A</v>
      </c>
      <c r="E150" t="s">
        <v>8</v>
      </c>
      <c r="F150">
        <v>192</v>
      </c>
    </row>
    <row r="151" spans="1:6">
      <c r="A151" t="s">
        <v>28</v>
      </c>
      <c r="B151" t="s">
        <v>395</v>
      </c>
      <c r="C151" t="s">
        <v>201</v>
      </c>
      <c r="D151" t="e" cm="1">
        <f t="array" ref="D151">VLOOKUP(Eingabe[[#This Row],[Vorname]]&amp;Eingabe[[#This Row],[Nachname]]&amp;Eingabe[[#This Row],[Verein]],CHOOSE({1,2,3},#REF!&amp;#REF!&amp;#REF!,#REF!),2,0)</f>
        <v>#N/A</v>
      </c>
      <c r="E151" t="s">
        <v>8</v>
      </c>
      <c r="F151">
        <v>184</v>
      </c>
    </row>
    <row r="152" spans="1:6">
      <c r="A152" t="s">
        <v>28</v>
      </c>
      <c r="B152" t="s">
        <v>345</v>
      </c>
      <c r="C152" t="s">
        <v>432</v>
      </c>
      <c r="D152" t="e" cm="1">
        <f t="array" ref="D152">VLOOKUP(Eingabe[[#This Row],[Vorname]]&amp;Eingabe[[#This Row],[Nachname]]&amp;Eingabe[[#This Row],[Verein]],CHOOSE({1,2,3},#REF!&amp;#REF!&amp;#REF!,#REF!),2,0)</f>
        <v>#N/A</v>
      </c>
      <c r="E152" t="s">
        <v>11</v>
      </c>
      <c r="F152">
        <v>179</v>
      </c>
    </row>
    <row r="153" spans="1:6">
      <c r="A153" t="s">
        <v>28</v>
      </c>
      <c r="B153" t="s">
        <v>433</v>
      </c>
      <c r="C153" t="s">
        <v>432</v>
      </c>
      <c r="D153" t="e" cm="1">
        <f t="array" ref="D153">VLOOKUP(Eingabe[[#This Row],[Vorname]]&amp;Eingabe[[#This Row],[Nachname]]&amp;Eingabe[[#This Row],[Verein]],CHOOSE({1,2,3},#REF!&amp;#REF!&amp;#REF!,#REF!),2,0)</f>
        <v>#N/A</v>
      </c>
      <c r="E153" t="s">
        <v>11</v>
      </c>
      <c r="F153">
        <v>178</v>
      </c>
    </row>
    <row r="154" spans="1:6">
      <c r="A154" t="s">
        <v>28</v>
      </c>
      <c r="B154" t="s">
        <v>429</v>
      </c>
      <c r="C154" t="s">
        <v>245</v>
      </c>
      <c r="D154" t="e" cm="1">
        <f t="array" ref="D154">VLOOKUP(Eingabe[[#This Row],[Vorname]]&amp;Eingabe[[#This Row],[Nachname]]&amp;Eingabe[[#This Row],[Verein]],CHOOSE({1,2,3},#REF!&amp;#REF!&amp;#REF!,#REF!),2,0)</f>
        <v>#N/A</v>
      </c>
      <c r="E154" t="s">
        <v>11</v>
      </c>
      <c r="F154">
        <v>173</v>
      </c>
    </row>
    <row r="155" spans="1:6">
      <c r="A155" t="s">
        <v>28</v>
      </c>
      <c r="B155" t="s">
        <v>430</v>
      </c>
      <c r="C155" t="s">
        <v>431</v>
      </c>
      <c r="D155" t="e" cm="1">
        <f t="array" ref="D155">VLOOKUP(Eingabe[[#This Row],[Vorname]]&amp;Eingabe[[#This Row],[Nachname]]&amp;Eingabe[[#This Row],[Verein]],CHOOSE({1,2,3},#REF!&amp;#REF!&amp;#REF!,#REF!),2,0)</f>
        <v>#N/A</v>
      </c>
      <c r="E155" t="s">
        <v>11</v>
      </c>
      <c r="F155">
        <v>171</v>
      </c>
    </row>
    <row r="156" spans="1:6">
      <c r="A156" t="s">
        <v>28</v>
      </c>
      <c r="B156" t="s">
        <v>326</v>
      </c>
      <c r="C156" t="s">
        <v>427</v>
      </c>
      <c r="D156" t="e" cm="1">
        <f t="array" ref="D156">VLOOKUP(Eingabe[[#This Row],[Vorname]]&amp;Eingabe[[#This Row],[Nachname]]&amp;Eingabe[[#This Row],[Verein]],CHOOSE({1,2,3},#REF!&amp;#REF!&amp;#REF!,#REF!),2,0)</f>
        <v>#N/A</v>
      </c>
      <c r="E156" t="s">
        <v>14</v>
      </c>
      <c r="F156">
        <v>168</v>
      </c>
    </row>
    <row r="157" spans="1:6">
      <c r="A157" t="s">
        <v>28</v>
      </c>
      <c r="B157" t="s">
        <v>395</v>
      </c>
      <c r="C157" t="s">
        <v>201</v>
      </c>
      <c r="D157" t="e" cm="1">
        <f t="array" ref="D157">VLOOKUP(Eingabe[[#This Row],[Vorname]]&amp;Eingabe[[#This Row],[Nachname]]&amp;Eingabe[[#This Row],[Verein]],CHOOSE({1,2,3},#REF!&amp;#REF!&amp;#REF!,#REF!),2,0)</f>
        <v>#N/A</v>
      </c>
      <c r="E157" t="s">
        <v>11</v>
      </c>
      <c r="F157">
        <v>166</v>
      </c>
    </row>
    <row r="158" spans="1:6">
      <c r="A158" t="s">
        <v>28</v>
      </c>
      <c r="B158" t="s">
        <v>554</v>
      </c>
      <c r="C158" t="s">
        <v>555</v>
      </c>
      <c r="D158" t="e" cm="1">
        <f t="array" ref="D158">VLOOKUP(Eingabe[[#This Row],[Vorname]]&amp;Eingabe[[#This Row],[Nachname]]&amp;Eingabe[[#This Row],[Verein]],CHOOSE({1,2,3},#REF!&amp;#REF!&amp;#REF!,#REF!),2,0)</f>
        <v>#N/A</v>
      </c>
      <c r="E158" t="s">
        <v>11</v>
      </c>
      <c r="F158">
        <v>165</v>
      </c>
    </row>
    <row r="159" spans="1:6">
      <c r="A159" t="s">
        <v>28</v>
      </c>
      <c r="B159" t="s">
        <v>326</v>
      </c>
      <c r="C159" t="s">
        <v>427</v>
      </c>
      <c r="D159" t="e" cm="1">
        <f t="array" ref="D159">VLOOKUP(Eingabe[[#This Row],[Vorname]]&amp;Eingabe[[#This Row],[Nachname]]&amp;Eingabe[[#This Row],[Verein]],CHOOSE({1,2,3},#REF!&amp;#REF!&amp;#REF!,#REF!),2,0)</f>
        <v>#N/A</v>
      </c>
      <c r="E159" t="s">
        <v>11</v>
      </c>
      <c r="F159">
        <v>153</v>
      </c>
    </row>
    <row r="160" spans="1:6">
      <c r="A160" t="s">
        <v>28</v>
      </c>
      <c r="B160" t="s">
        <v>556</v>
      </c>
      <c r="C160" t="s">
        <v>557</v>
      </c>
      <c r="D160" t="e" cm="1">
        <f t="array" ref="D160">VLOOKUP(Eingabe[[#This Row],[Vorname]]&amp;Eingabe[[#This Row],[Nachname]]&amp;Eingabe[[#This Row],[Verein]],CHOOSE({1,2,3},#REF!&amp;#REF!&amp;#REF!,#REF!),2,0)</f>
        <v>#N/A</v>
      </c>
      <c r="E160" t="s">
        <v>11</v>
      </c>
      <c r="F160">
        <v>149</v>
      </c>
    </row>
    <row r="161" spans="1:6">
      <c r="A161" t="s">
        <v>28</v>
      </c>
      <c r="B161" t="s">
        <v>426</v>
      </c>
      <c r="C161" t="s">
        <v>427</v>
      </c>
      <c r="D161" t="e" cm="1">
        <f t="array" ref="D161">VLOOKUP(Eingabe[[#This Row],[Vorname]]&amp;Eingabe[[#This Row],[Nachname]]&amp;Eingabe[[#This Row],[Verein]],CHOOSE({1,2,3},#REF!&amp;#REF!&amp;#REF!,#REF!),2,0)</f>
        <v>#N/A</v>
      </c>
      <c r="E161" t="s">
        <v>11</v>
      </c>
      <c r="F161">
        <v>147</v>
      </c>
    </row>
    <row r="162" spans="1:6">
      <c r="A162" t="s">
        <v>28</v>
      </c>
      <c r="B162" t="s">
        <v>336</v>
      </c>
      <c r="C162" t="s">
        <v>274</v>
      </c>
      <c r="D162" t="e" cm="1">
        <f t="array" ref="D162">VLOOKUP(Eingabe[[#This Row],[Vorname]]&amp;Eingabe[[#This Row],[Nachname]]&amp;Eingabe[[#This Row],[Verein]],CHOOSE({1,2,3},#REF!&amp;#REF!&amp;#REF!,#REF!),2,0)</f>
        <v>#N/A</v>
      </c>
      <c r="E162" t="s">
        <v>14</v>
      </c>
      <c r="F162">
        <v>145</v>
      </c>
    </row>
    <row r="163" spans="1:6">
      <c r="A163" t="s">
        <v>28</v>
      </c>
      <c r="B163" t="s">
        <v>336</v>
      </c>
      <c r="C163" t="s">
        <v>245</v>
      </c>
      <c r="D163" t="e" cm="1">
        <f t="array" ref="D163">VLOOKUP(Eingabe[[#This Row],[Vorname]]&amp;Eingabe[[#This Row],[Nachname]]&amp;Eingabe[[#This Row],[Verein]],CHOOSE({1,2,3},#REF!&amp;#REF!&amp;#REF!,#REF!),2,0)</f>
        <v>#N/A</v>
      </c>
      <c r="E163" t="s">
        <v>14</v>
      </c>
      <c r="F163">
        <v>134</v>
      </c>
    </row>
    <row r="164" spans="1:6">
      <c r="A164" t="s">
        <v>28</v>
      </c>
      <c r="B164" t="s">
        <v>242</v>
      </c>
      <c r="C164" t="s">
        <v>435</v>
      </c>
      <c r="D164" t="e" cm="1">
        <f t="array" ref="D164">VLOOKUP(Eingabe[[#This Row],[Vorname]]&amp;Eingabe[[#This Row],[Nachname]]&amp;Eingabe[[#This Row],[Verein]],CHOOSE({1,2,3},#REF!&amp;#REF!&amp;#REF!,#REF!),2,0)</f>
        <v>#N/A</v>
      </c>
      <c r="E164" t="s">
        <v>11</v>
      </c>
      <c r="F164">
        <v>128</v>
      </c>
    </row>
    <row r="165" spans="1:6">
      <c r="A165" t="s">
        <v>21</v>
      </c>
      <c r="B165" t="s">
        <v>262</v>
      </c>
      <c r="C165" t="s">
        <v>299</v>
      </c>
      <c r="D165" t="e" cm="1">
        <f t="array" ref="D165">VLOOKUP(Eingabe[[#This Row],[Vorname]]&amp;Eingabe[[#This Row],[Nachname]]&amp;Eingabe[[#This Row],[Verein]],CHOOSE({1,2,3},#REF!&amp;#REF!&amp;#REF!,#REF!),2,0)</f>
        <v>#N/A</v>
      </c>
      <c r="E165" t="s">
        <v>8</v>
      </c>
      <c r="F165">
        <v>200</v>
      </c>
    </row>
    <row r="166" spans="1:6">
      <c r="A166" t="s">
        <v>21</v>
      </c>
      <c r="B166" t="s">
        <v>300</v>
      </c>
      <c r="C166" t="s">
        <v>181</v>
      </c>
      <c r="D166" t="e" cm="1">
        <f t="array" ref="D166">VLOOKUP(Eingabe[[#This Row],[Vorname]]&amp;Eingabe[[#This Row],[Nachname]]&amp;Eingabe[[#This Row],[Verein]],CHOOSE({1,2,3},#REF!&amp;#REF!&amp;#REF!,#REF!),2,0)</f>
        <v>#N/A</v>
      </c>
      <c r="E166" t="s">
        <v>8</v>
      </c>
      <c r="F166">
        <v>198</v>
      </c>
    </row>
    <row r="167" spans="1:6">
      <c r="A167" t="s">
        <v>21</v>
      </c>
      <c r="B167" t="s">
        <v>351</v>
      </c>
      <c r="C167" t="s">
        <v>558</v>
      </c>
      <c r="D167" t="e" cm="1">
        <f t="array" ref="D167">VLOOKUP(Eingabe[[#This Row],[Vorname]]&amp;Eingabe[[#This Row],[Nachname]]&amp;Eingabe[[#This Row],[Verein]],CHOOSE({1,2,3},#REF!&amp;#REF!&amp;#REF!,#REF!),2,0)</f>
        <v>#N/A</v>
      </c>
      <c r="E167" t="s">
        <v>8</v>
      </c>
      <c r="F167">
        <v>198</v>
      </c>
    </row>
    <row r="168" spans="1:6">
      <c r="A168" t="s">
        <v>21</v>
      </c>
      <c r="B168" t="s">
        <v>176</v>
      </c>
      <c r="C168" t="s">
        <v>301</v>
      </c>
      <c r="D168" t="e" cm="1">
        <f t="array" ref="D168">VLOOKUP(Eingabe[[#This Row],[Vorname]]&amp;Eingabe[[#This Row],[Nachname]]&amp;Eingabe[[#This Row],[Verein]],CHOOSE({1,2,3},#REF!&amp;#REF!&amp;#REF!,#REF!),2,0)</f>
        <v>#N/A</v>
      </c>
      <c r="E168" t="s">
        <v>8</v>
      </c>
      <c r="F168">
        <v>196</v>
      </c>
    </row>
    <row r="169" spans="1:6">
      <c r="A169" t="s">
        <v>21</v>
      </c>
      <c r="B169" t="s">
        <v>262</v>
      </c>
      <c r="C169" t="s">
        <v>302</v>
      </c>
      <c r="D169" t="e" cm="1">
        <f t="array" ref="D169">VLOOKUP(Eingabe[[#This Row],[Vorname]]&amp;Eingabe[[#This Row],[Nachname]]&amp;Eingabe[[#This Row],[Verein]],CHOOSE({1,2,3},#REF!&amp;#REF!&amp;#REF!,#REF!),2,0)</f>
        <v>#N/A</v>
      </c>
      <c r="E169" t="s">
        <v>8</v>
      </c>
      <c r="F169">
        <v>195</v>
      </c>
    </row>
    <row r="170" spans="1:6">
      <c r="A170" t="s">
        <v>21</v>
      </c>
      <c r="B170" t="s">
        <v>304</v>
      </c>
      <c r="C170" t="s">
        <v>305</v>
      </c>
      <c r="D170" t="e" cm="1">
        <f t="array" ref="D170">VLOOKUP(Eingabe[[#This Row],[Vorname]]&amp;Eingabe[[#This Row],[Nachname]]&amp;Eingabe[[#This Row],[Verein]],CHOOSE({1,2,3},#REF!&amp;#REF!&amp;#REF!,#REF!),2,0)</f>
        <v>#N/A</v>
      </c>
      <c r="E170" t="s">
        <v>8</v>
      </c>
      <c r="F170">
        <v>194</v>
      </c>
    </row>
    <row r="171" spans="1:6">
      <c r="A171" t="s">
        <v>21</v>
      </c>
      <c r="B171" t="s">
        <v>224</v>
      </c>
      <c r="C171" t="s">
        <v>303</v>
      </c>
      <c r="D171" t="e" cm="1">
        <f t="array" ref="D171">VLOOKUP(Eingabe[[#This Row],[Vorname]]&amp;Eingabe[[#This Row],[Nachname]]&amp;Eingabe[[#This Row],[Verein]],CHOOSE({1,2,3},#REF!&amp;#REF!&amp;#REF!,#REF!),2,0)</f>
        <v>#N/A</v>
      </c>
      <c r="E171" t="s">
        <v>8</v>
      </c>
      <c r="F171">
        <v>194</v>
      </c>
    </row>
    <row r="172" spans="1:6">
      <c r="A172" t="s">
        <v>21</v>
      </c>
      <c r="B172" t="s">
        <v>297</v>
      </c>
      <c r="C172" t="s">
        <v>274</v>
      </c>
      <c r="D172" t="e" cm="1">
        <f t="array" ref="D172">VLOOKUP(Eingabe[[#This Row],[Vorname]]&amp;Eingabe[[#This Row],[Nachname]]&amp;Eingabe[[#This Row],[Verein]],CHOOSE({1,2,3},#REF!&amp;#REF!&amp;#REF!,#REF!),2,0)</f>
        <v>#N/A</v>
      </c>
      <c r="E172" t="s">
        <v>8</v>
      </c>
      <c r="F172">
        <v>193</v>
      </c>
    </row>
    <row r="173" spans="1:6">
      <c r="A173" t="s">
        <v>21</v>
      </c>
      <c r="B173" t="s">
        <v>309</v>
      </c>
      <c r="C173" t="s">
        <v>307</v>
      </c>
      <c r="D173" t="e" cm="1">
        <f t="array" ref="D173">VLOOKUP(Eingabe[[#This Row],[Vorname]]&amp;Eingabe[[#This Row],[Nachname]]&amp;Eingabe[[#This Row],[Verein]],CHOOSE({1,2,3},#REF!&amp;#REF!&amp;#REF!,#REF!),2,0)</f>
        <v>#N/A</v>
      </c>
      <c r="E173" t="s">
        <v>11</v>
      </c>
      <c r="F173">
        <v>192</v>
      </c>
    </row>
    <row r="174" spans="1:6">
      <c r="A174" t="s">
        <v>21</v>
      </c>
      <c r="B174" t="s">
        <v>323</v>
      </c>
      <c r="C174" t="s">
        <v>315</v>
      </c>
      <c r="D174" t="e" cm="1">
        <f t="array" ref="D174">VLOOKUP(Eingabe[[#This Row],[Vorname]]&amp;Eingabe[[#This Row],[Nachname]]&amp;Eingabe[[#This Row],[Verein]],CHOOSE({1,2,3},#REF!&amp;#REF!&amp;#REF!,#REF!),2,0)</f>
        <v>#N/A</v>
      </c>
      <c r="E174" t="s">
        <v>11</v>
      </c>
      <c r="F174">
        <v>188</v>
      </c>
    </row>
    <row r="175" spans="1:6">
      <c r="A175" t="s">
        <v>21</v>
      </c>
      <c r="B175" t="s">
        <v>311</v>
      </c>
      <c r="C175" t="s">
        <v>312</v>
      </c>
      <c r="D175" t="e" cm="1">
        <f t="array" ref="D175">VLOOKUP(Eingabe[[#This Row],[Vorname]]&amp;Eingabe[[#This Row],[Nachname]]&amp;Eingabe[[#This Row],[Verein]],CHOOSE({1,2,3},#REF!&amp;#REF!&amp;#REF!,#REF!),2,0)</f>
        <v>#N/A</v>
      </c>
      <c r="E175" t="s">
        <v>11</v>
      </c>
      <c r="F175">
        <v>186</v>
      </c>
    </row>
    <row r="176" spans="1:6">
      <c r="A176" t="s">
        <v>21</v>
      </c>
      <c r="B176" t="s">
        <v>316</v>
      </c>
      <c r="C176" t="s">
        <v>317</v>
      </c>
      <c r="D176" t="e" cm="1">
        <f t="array" ref="D176">VLOOKUP(Eingabe[[#This Row],[Vorname]]&amp;Eingabe[[#This Row],[Nachname]]&amp;Eingabe[[#This Row],[Verein]],CHOOSE({1,2,3},#REF!&amp;#REF!&amp;#REF!,#REF!),2,0)</f>
        <v>#N/A</v>
      </c>
      <c r="E176" t="s">
        <v>11</v>
      </c>
      <c r="F176">
        <v>185</v>
      </c>
    </row>
    <row r="177" spans="1:6">
      <c r="A177" t="s">
        <v>21</v>
      </c>
      <c r="B177" t="s">
        <v>306</v>
      </c>
      <c r="C177" t="s">
        <v>307</v>
      </c>
      <c r="D177" t="e" cm="1">
        <f t="array" ref="D177">VLOOKUP(Eingabe[[#This Row],[Vorname]]&amp;Eingabe[[#This Row],[Nachname]]&amp;Eingabe[[#This Row],[Verein]],CHOOSE({1,2,3},#REF!&amp;#REF!&amp;#REF!,#REF!),2,0)</f>
        <v>#N/A</v>
      </c>
      <c r="E177" t="s">
        <v>11</v>
      </c>
      <c r="F177">
        <v>185</v>
      </c>
    </row>
    <row r="178" spans="1:6">
      <c r="A178" t="s">
        <v>21</v>
      </c>
      <c r="B178" t="s">
        <v>308</v>
      </c>
      <c r="C178" t="s">
        <v>299</v>
      </c>
      <c r="D178" t="e" cm="1">
        <f t="array" ref="D178">VLOOKUP(Eingabe[[#This Row],[Vorname]]&amp;Eingabe[[#This Row],[Nachname]]&amp;Eingabe[[#This Row],[Verein]],CHOOSE({1,2,3},#REF!&amp;#REF!&amp;#REF!,#REF!),2,0)</f>
        <v>#N/A</v>
      </c>
      <c r="E178" t="s">
        <v>11</v>
      </c>
      <c r="F178">
        <v>184</v>
      </c>
    </row>
    <row r="179" spans="1:6">
      <c r="A179" t="s">
        <v>21</v>
      </c>
      <c r="B179" t="s">
        <v>224</v>
      </c>
      <c r="C179" t="s">
        <v>321</v>
      </c>
      <c r="D179" t="e" cm="1">
        <f t="array" ref="D179">VLOOKUP(Eingabe[[#This Row],[Vorname]]&amp;Eingabe[[#This Row],[Nachname]]&amp;Eingabe[[#This Row],[Verein]],CHOOSE({1,2,3},#REF!&amp;#REF!&amp;#REF!,#REF!),2,0)</f>
        <v>#N/A</v>
      </c>
      <c r="E179" t="s">
        <v>11</v>
      </c>
      <c r="F179">
        <v>183</v>
      </c>
    </row>
    <row r="180" spans="1:6">
      <c r="A180" t="s">
        <v>21</v>
      </c>
      <c r="B180" t="s">
        <v>313</v>
      </c>
      <c r="C180" t="s">
        <v>302</v>
      </c>
      <c r="D180" t="e" cm="1">
        <f t="array" ref="D180">VLOOKUP(Eingabe[[#This Row],[Vorname]]&amp;Eingabe[[#This Row],[Nachname]]&amp;Eingabe[[#This Row],[Verein]],CHOOSE({1,2,3},#REF!&amp;#REF!&amp;#REF!,#REF!),2,0)</f>
        <v>#N/A</v>
      </c>
      <c r="E180" t="s">
        <v>11</v>
      </c>
      <c r="F180">
        <v>182</v>
      </c>
    </row>
    <row r="181" spans="1:6">
      <c r="A181" t="s">
        <v>21</v>
      </c>
      <c r="B181" t="s">
        <v>325</v>
      </c>
      <c r="C181" t="s">
        <v>318</v>
      </c>
      <c r="D181" t="e" cm="1">
        <f t="array" ref="D181">VLOOKUP(Eingabe[[#This Row],[Vorname]]&amp;Eingabe[[#This Row],[Nachname]]&amp;Eingabe[[#This Row],[Verein]],CHOOSE({1,2,3},#REF!&amp;#REF!&amp;#REF!,#REF!),2,0)</f>
        <v>#N/A</v>
      </c>
      <c r="E181" t="s">
        <v>14</v>
      </c>
      <c r="F181">
        <v>181</v>
      </c>
    </row>
    <row r="182" spans="1:6">
      <c r="A182" t="s">
        <v>21</v>
      </c>
      <c r="B182" t="s">
        <v>313</v>
      </c>
      <c r="C182" t="s">
        <v>302</v>
      </c>
      <c r="D182" t="e" cm="1">
        <f t="array" ref="D182">VLOOKUP(Eingabe[[#This Row],[Vorname]]&amp;Eingabe[[#This Row],[Nachname]]&amp;Eingabe[[#This Row],[Verein]],CHOOSE({1,2,3},#REF!&amp;#REF!&amp;#REF!,#REF!),2,0)</f>
        <v>#N/A</v>
      </c>
      <c r="E182" t="s">
        <v>14</v>
      </c>
      <c r="F182">
        <v>180</v>
      </c>
    </row>
    <row r="183" spans="1:6">
      <c r="A183" t="s">
        <v>21</v>
      </c>
      <c r="B183" t="s">
        <v>327</v>
      </c>
      <c r="C183" t="s">
        <v>201</v>
      </c>
      <c r="D183" t="e" cm="1">
        <f t="array" ref="D183">VLOOKUP(Eingabe[[#This Row],[Vorname]]&amp;Eingabe[[#This Row],[Nachname]]&amp;Eingabe[[#This Row],[Verein]],CHOOSE({1,2,3},#REF!&amp;#REF!&amp;#REF!,#REF!),2,0)</f>
        <v>#N/A</v>
      </c>
      <c r="E183" t="s">
        <v>11</v>
      </c>
      <c r="F183">
        <v>178</v>
      </c>
    </row>
    <row r="184" spans="1:6">
      <c r="A184" t="s">
        <v>21</v>
      </c>
      <c r="B184" t="s">
        <v>319</v>
      </c>
      <c r="C184" t="s">
        <v>320</v>
      </c>
      <c r="D184" t="e" cm="1">
        <f t="array" ref="D184">VLOOKUP(Eingabe[[#This Row],[Vorname]]&amp;Eingabe[[#This Row],[Nachname]]&amp;Eingabe[[#This Row],[Verein]],CHOOSE({1,2,3},#REF!&amp;#REF!&amp;#REF!,#REF!),2,0)</f>
        <v>#N/A</v>
      </c>
      <c r="E184" t="s">
        <v>11</v>
      </c>
      <c r="F184">
        <v>176</v>
      </c>
    </row>
    <row r="185" spans="1:6">
      <c r="A185" t="s">
        <v>21</v>
      </c>
      <c r="B185" t="s">
        <v>178</v>
      </c>
      <c r="C185" t="s">
        <v>322</v>
      </c>
      <c r="D185" t="e" cm="1">
        <f t="array" ref="D185">VLOOKUP(Eingabe[[#This Row],[Vorname]]&amp;Eingabe[[#This Row],[Nachname]]&amp;Eingabe[[#This Row],[Verein]],CHOOSE({1,2,3},#REF!&amp;#REF!&amp;#REF!,#REF!),2,0)</f>
        <v>#N/A</v>
      </c>
      <c r="E185" t="s">
        <v>14</v>
      </c>
      <c r="F185">
        <v>175</v>
      </c>
    </row>
    <row r="186" spans="1:6">
      <c r="A186" t="s">
        <v>21</v>
      </c>
      <c r="B186" t="s">
        <v>196</v>
      </c>
      <c r="C186" t="s">
        <v>322</v>
      </c>
      <c r="D186" t="e" cm="1">
        <f t="array" ref="D186">VLOOKUP(Eingabe[[#This Row],[Vorname]]&amp;Eingabe[[#This Row],[Nachname]]&amp;Eingabe[[#This Row],[Verein]],CHOOSE({1,2,3},#REF!&amp;#REF!&amp;#REF!,#REF!),2,0)</f>
        <v>#N/A</v>
      </c>
      <c r="E186" t="s">
        <v>11</v>
      </c>
      <c r="F186">
        <v>175</v>
      </c>
    </row>
    <row r="187" spans="1:6">
      <c r="A187" t="s">
        <v>21</v>
      </c>
      <c r="B187" t="s">
        <v>256</v>
      </c>
      <c r="C187" t="s">
        <v>318</v>
      </c>
      <c r="D187" t="e" cm="1">
        <f t="array" ref="D187">VLOOKUP(Eingabe[[#This Row],[Vorname]]&amp;Eingabe[[#This Row],[Nachname]]&amp;Eingabe[[#This Row],[Verein]],CHOOSE({1,2,3},#REF!&amp;#REF!&amp;#REF!,#REF!),2,0)</f>
        <v>#N/A</v>
      </c>
      <c r="E187" t="s">
        <v>11</v>
      </c>
      <c r="F187">
        <v>175</v>
      </c>
    </row>
    <row r="188" spans="1:6">
      <c r="A188" t="s">
        <v>21</v>
      </c>
      <c r="B188" t="s">
        <v>328</v>
      </c>
      <c r="C188" t="s">
        <v>315</v>
      </c>
      <c r="D188" t="e" cm="1">
        <f t="array" ref="D188">VLOOKUP(Eingabe[[#This Row],[Vorname]]&amp;Eingabe[[#This Row],[Nachname]]&amp;Eingabe[[#This Row],[Verein]],CHOOSE({1,2,3},#REF!&amp;#REF!&amp;#REF!,#REF!),2,0)</f>
        <v>#N/A</v>
      </c>
      <c r="E188" t="s">
        <v>14</v>
      </c>
      <c r="F188">
        <v>175</v>
      </c>
    </row>
    <row r="189" spans="1:6">
      <c r="A189" t="s">
        <v>21</v>
      </c>
      <c r="B189" t="s">
        <v>314</v>
      </c>
      <c r="C189" t="s">
        <v>315</v>
      </c>
      <c r="D189" t="e" cm="1">
        <f t="array" ref="D189">VLOOKUP(Eingabe[[#This Row],[Vorname]]&amp;Eingabe[[#This Row],[Nachname]]&amp;Eingabe[[#This Row],[Verein]],CHOOSE({1,2,3},#REF!&amp;#REF!&amp;#REF!,#REF!),2,0)</f>
        <v>#N/A</v>
      </c>
      <c r="E189" t="s">
        <v>14</v>
      </c>
      <c r="F189">
        <v>171</v>
      </c>
    </row>
    <row r="190" spans="1:6">
      <c r="A190" t="s">
        <v>21</v>
      </c>
      <c r="B190" t="s">
        <v>326</v>
      </c>
      <c r="C190" t="s">
        <v>185</v>
      </c>
      <c r="D190" t="e" cm="1">
        <f t="array" ref="D190">VLOOKUP(Eingabe[[#This Row],[Vorname]]&amp;Eingabe[[#This Row],[Nachname]]&amp;Eingabe[[#This Row],[Verein]],CHOOSE({1,2,3},#REF!&amp;#REF!&amp;#REF!,#REF!),2,0)</f>
        <v>#N/A</v>
      </c>
      <c r="E190" t="s">
        <v>14</v>
      </c>
      <c r="F190">
        <v>170</v>
      </c>
    </row>
    <row r="191" spans="1:6">
      <c r="A191" t="s">
        <v>21</v>
      </c>
      <c r="B191" t="s">
        <v>498</v>
      </c>
      <c r="C191" t="s">
        <v>320</v>
      </c>
      <c r="D191" t="e" cm="1">
        <f t="array" ref="D191">VLOOKUP(Eingabe[[#This Row],[Vorname]]&amp;Eingabe[[#This Row],[Nachname]]&amp;Eingabe[[#This Row],[Verein]],CHOOSE({1,2,3},#REF!&amp;#REF!&amp;#REF!,#REF!),2,0)</f>
        <v>#N/A</v>
      </c>
      <c r="E191" t="s">
        <v>11</v>
      </c>
      <c r="F191">
        <v>169</v>
      </c>
    </row>
    <row r="192" spans="1:6">
      <c r="A192" t="s">
        <v>21</v>
      </c>
      <c r="B192" t="s">
        <v>559</v>
      </c>
      <c r="C192" t="s">
        <v>560</v>
      </c>
      <c r="D192" t="e" cm="1">
        <f t="array" ref="D192">VLOOKUP(Eingabe[[#This Row],[Vorname]]&amp;Eingabe[[#This Row],[Nachname]]&amp;Eingabe[[#This Row],[Verein]],CHOOSE({1,2,3},#REF!&amp;#REF!&amp;#REF!,#REF!),2,0)</f>
        <v>#N/A</v>
      </c>
      <c r="E192" t="s">
        <v>11</v>
      </c>
      <c r="F192">
        <v>168</v>
      </c>
    </row>
    <row r="193" spans="1:6">
      <c r="A193" t="s">
        <v>21</v>
      </c>
      <c r="B193" t="s">
        <v>213</v>
      </c>
      <c r="C193" t="s">
        <v>561</v>
      </c>
      <c r="D193" t="e" cm="1">
        <f t="array" ref="D193">VLOOKUP(Eingabe[[#This Row],[Vorname]]&amp;Eingabe[[#This Row],[Nachname]]&amp;Eingabe[[#This Row],[Verein]],CHOOSE({1,2,3},#REF!&amp;#REF!&amp;#REF!,#REF!),2,0)</f>
        <v>#N/A</v>
      </c>
      <c r="E193" t="s">
        <v>11</v>
      </c>
      <c r="F193">
        <v>163</v>
      </c>
    </row>
    <row r="194" spans="1:6">
      <c r="A194" t="s">
        <v>21</v>
      </c>
      <c r="B194" t="s">
        <v>323</v>
      </c>
      <c r="C194" t="s">
        <v>324</v>
      </c>
      <c r="D194" t="e" cm="1">
        <f t="array" ref="D194">VLOOKUP(Eingabe[[#This Row],[Vorname]]&amp;Eingabe[[#This Row],[Nachname]]&amp;Eingabe[[#This Row],[Verein]],CHOOSE({1,2,3},#REF!&amp;#REF!&amp;#REF!,#REF!),2,0)</f>
        <v>#N/A</v>
      </c>
      <c r="E194" t="s">
        <v>14</v>
      </c>
      <c r="F194">
        <v>163</v>
      </c>
    </row>
    <row r="195" spans="1:6">
      <c r="A195" t="s">
        <v>21</v>
      </c>
      <c r="B195" t="s">
        <v>306</v>
      </c>
      <c r="C195" t="s">
        <v>307</v>
      </c>
      <c r="D195" t="e" cm="1">
        <f t="array" ref="D195">VLOOKUP(Eingabe[[#This Row],[Vorname]]&amp;Eingabe[[#This Row],[Nachname]]&amp;Eingabe[[#This Row],[Verein]],CHOOSE({1,2,3},#REF!&amp;#REF!&amp;#REF!,#REF!),2,0)</f>
        <v>#N/A</v>
      </c>
      <c r="E195" t="s">
        <v>14</v>
      </c>
      <c r="F195">
        <v>161</v>
      </c>
    </row>
    <row r="196" spans="1:6">
      <c r="A196" t="s">
        <v>21</v>
      </c>
      <c r="B196" t="s">
        <v>323</v>
      </c>
      <c r="C196" t="s">
        <v>315</v>
      </c>
      <c r="D196" t="e" cm="1">
        <f t="array" ref="D196">VLOOKUP(Eingabe[[#This Row],[Vorname]]&amp;Eingabe[[#This Row],[Nachname]]&amp;Eingabe[[#This Row],[Verein]],CHOOSE({1,2,3},#REF!&amp;#REF!&amp;#REF!,#REF!),2,0)</f>
        <v>#N/A</v>
      </c>
      <c r="E196" t="s">
        <v>14</v>
      </c>
      <c r="F196">
        <v>161</v>
      </c>
    </row>
    <row r="197" spans="1:6">
      <c r="A197" t="s">
        <v>21</v>
      </c>
      <c r="B197" t="s">
        <v>329</v>
      </c>
      <c r="C197" t="s">
        <v>312</v>
      </c>
      <c r="D197" t="e" cm="1">
        <f t="array" ref="D197">VLOOKUP(Eingabe[[#This Row],[Vorname]]&amp;Eingabe[[#This Row],[Nachname]]&amp;Eingabe[[#This Row],[Verein]],CHOOSE({1,2,3},#REF!&amp;#REF!&amp;#REF!,#REF!),2,0)</f>
        <v>#N/A</v>
      </c>
      <c r="E197" t="s">
        <v>11</v>
      </c>
      <c r="F197">
        <v>156</v>
      </c>
    </row>
    <row r="198" spans="1:6">
      <c r="A198" t="s">
        <v>21</v>
      </c>
      <c r="B198" t="s">
        <v>213</v>
      </c>
      <c r="C198" t="s">
        <v>561</v>
      </c>
      <c r="D198" t="e" cm="1">
        <f t="array" ref="D198">VLOOKUP(Eingabe[[#This Row],[Vorname]]&amp;Eingabe[[#This Row],[Nachname]]&amp;Eingabe[[#This Row],[Verein]],CHOOSE({1,2,3},#REF!&amp;#REF!&amp;#REF!,#REF!),2,0)</f>
        <v>#N/A</v>
      </c>
      <c r="E198" t="s">
        <v>14</v>
      </c>
      <c r="F198">
        <v>149</v>
      </c>
    </row>
    <row r="199" spans="1:6">
      <c r="A199" t="s">
        <v>21</v>
      </c>
      <c r="B199" t="s">
        <v>233</v>
      </c>
      <c r="C199" t="s">
        <v>180</v>
      </c>
      <c r="D199" t="e" cm="1">
        <f t="array" ref="D199">VLOOKUP(Eingabe[[#This Row],[Vorname]]&amp;Eingabe[[#This Row],[Nachname]]&amp;Eingabe[[#This Row],[Verein]],CHOOSE({1,2,3},#REF!&amp;#REF!&amp;#REF!,#REF!),2,0)</f>
        <v>#N/A</v>
      </c>
      <c r="E199" t="s">
        <v>11</v>
      </c>
      <c r="F199">
        <v>140</v>
      </c>
    </row>
    <row r="200" spans="1:6">
      <c r="A200" t="s">
        <v>21</v>
      </c>
      <c r="B200" t="s">
        <v>430</v>
      </c>
      <c r="C200" t="s">
        <v>181</v>
      </c>
      <c r="D200" t="e" cm="1">
        <f t="array" ref="D200">VLOOKUP(Eingabe[[#This Row],[Vorname]]&amp;Eingabe[[#This Row],[Nachname]]&amp;Eingabe[[#This Row],[Verein]],CHOOSE({1,2,3},#REF!&amp;#REF!&amp;#REF!,#REF!),2,0)</f>
        <v>#N/A</v>
      </c>
      <c r="E200" t="s">
        <v>11</v>
      </c>
      <c r="F200">
        <v>131</v>
      </c>
    </row>
    <row r="201" spans="1:6">
      <c r="A201" t="s">
        <v>21</v>
      </c>
      <c r="B201" t="s">
        <v>418</v>
      </c>
      <c r="C201" t="s">
        <v>487</v>
      </c>
      <c r="D201" t="e" cm="1">
        <f t="array" ref="D201">VLOOKUP(Eingabe[[#This Row],[Vorname]]&amp;Eingabe[[#This Row],[Nachname]]&amp;Eingabe[[#This Row],[Verein]],CHOOSE({1,2,3},#REF!&amp;#REF!&amp;#REF!,#REF!),2,0)</f>
        <v>#N/A</v>
      </c>
      <c r="E201" t="s">
        <v>11</v>
      </c>
      <c r="F201">
        <v>89</v>
      </c>
    </row>
    <row r="202" spans="1:6">
      <c r="A202" t="s">
        <v>21</v>
      </c>
      <c r="B202" t="s">
        <v>331</v>
      </c>
      <c r="C202" t="s">
        <v>312</v>
      </c>
      <c r="D202" t="e" cm="1">
        <f t="array" ref="D202">VLOOKUP(Eingabe[[#This Row],[Vorname]]&amp;Eingabe[[#This Row],[Nachname]]&amp;Eingabe[[#This Row],[Verein]],CHOOSE({1,2,3},#REF!&amp;#REF!&amp;#REF!,#REF!),2,0)</f>
        <v>#N/A</v>
      </c>
      <c r="E202" t="s">
        <v>11</v>
      </c>
      <c r="F202">
        <v>86</v>
      </c>
    </row>
    <row r="203" spans="1:6">
      <c r="A203" t="s">
        <v>21</v>
      </c>
      <c r="B203" t="s">
        <v>483</v>
      </c>
      <c r="C203" t="s">
        <v>484</v>
      </c>
      <c r="D203" t="e" cm="1">
        <f t="array" ref="D203">VLOOKUP(Eingabe[[#This Row],[Vorname]]&amp;Eingabe[[#This Row],[Nachname]]&amp;Eingabe[[#This Row],[Verein]],CHOOSE({1,2,3},#REF!&amp;#REF!&amp;#REF!,#REF!),2,0)</f>
        <v>#N/A</v>
      </c>
      <c r="E203" t="s">
        <v>11</v>
      </c>
      <c r="F203">
        <v>31</v>
      </c>
    </row>
    <row r="204" spans="1:6">
      <c r="A204" t="s">
        <v>29</v>
      </c>
      <c r="B204" t="s">
        <v>325</v>
      </c>
      <c r="C204" t="s">
        <v>437</v>
      </c>
      <c r="D204" t="e" cm="1">
        <f t="array" ref="D204">VLOOKUP(Eingabe[[#This Row],[Vorname]]&amp;Eingabe[[#This Row],[Nachname]]&amp;Eingabe[[#This Row],[Verein]],CHOOSE({1,2,3},#REF!&amp;#REF!&amp;#REF!,#REF!),2,0)</f>
        <v>#N/A</v>
      </c>
      <c r="E204" t="s">
        <v>8</v>
      </c>
      <c r="F204">
        <v>192</v>
      </c>
    </row>
    <row r="205" spans="1:6">
      <c r="A205" t="s">
        <v>29</v>
      </c>
      <c r="B205" t="s">
        <v>224</v>
      </c>
      <c r="C205" t="s">
        <v>369</v>
      </c>
      <c r="D205" t="e" cm="1">
        <f t="array" ref="D205">VLOOKUP(Eingabe[[#This Row],[Vorname]]&amp;Eingabe[[#This Row],[Nachname]]&amp;Eingabe[[#This Row],[Verein]],CHOOSE({1,2,3},#REF!&amp;#REF!&amp;#REF!,#REF!),2,0)</f>
        <v>#N/A</v>
      </c>
      <c r="E205" t="s">
        <v>8</v>
      </c>
      <c r="F205">
        <v>181</v>
      </c>
    </row>
    <row r="206" spans="1:6">
      <c r="A206" t="s">
        <v>29</v>
      </c>
      <c r="B206" t="s">
        <v>309</v>
      </c>
      <c r="C206" t="s">
        <v>241</v>
      </c>
      <c r="D206" t="e" cm="1">
        <f t="array" ref="D206">VLOOKUP(Eingabe[[#This Row],[Vorname]]&amp;Eingabe[[#This Row],[Nachname]]&amp;Eingabe[[#This Row],[Verein]],CHOOSE({1,2,3},#REF!&amp;#REF!&amp;#REF!,#REF!),2,0)</f>
        <v>#N/A</v>
      </c>
      <c r="E206" t="s">
        <v>11</v>
      </c>
      <c r="F206">
        <v>178</v>
      </c>
    </row>
    <row r="207" spans="1:6">
      <c r="A207" t="s">
        <v>29</v>
      </c>
      <c r="B207" t="s">
        <v>244</v>
      </c>
      <c r="C207" t="s">
        <v>369</v>
      </c>
      <c r="D207" t="e" cm="1">
        <f t="array" ref="D207">VLOOKUP(Eingabe[[#This Row],[Vorname]]&amp;Eingabe[[#This Row],[Nachname]]&amp;Eingabe[[#This Row],[Verein]],CHOOSE({1,2,3},#REF!&amp;#REF!&amp;#REF!,#REF!),2,0)</f>
        <v>#N/A</v>
      </c>
      <c r="E207" t="s">
        <v>11</v>
      </c>
      <c r="F207">
        <v>173</v>
      </c>
    </row>
    <row r="208" spans="1:6">
      <c r="A208" t="s">
        <v>29</v>
      </c>
      <c r="B208" t="s">
        <v>247</v>
      </c>
      <c r="C208" t="s">
        <v>370</v>
      </c>
      <c r="D208" t="e" cm="1">
        <f t="array" ref="D208">VLOOKUP(Eingabe[[#This Row],[Vorname]]&amp;Eingabe[[#This Row],[Nachname]]&amp;Eingabe[[#This Row],[Verein]],CHOOSE({1,2,3},#REF!&amp;#REF!&amp;#REF!,#REF!),2,0)</f>
        <v>#N/A</v>
      </c>
      <c r="E208" t="s">
        <v>11</v>
      </c>
      <c r="F208">
        <v>170</v>
      </c>
    </row>
    <row r="209" spans="1:6">
      <c r="A209" t="s">
        <v>29</v>
      </c>
      <c r="B209" t="s">
        <v>350</v>
      </c>
      <c r="C209" t="s">
        <v>373</v>
      </c>
      <c r="D209" t="e" cm="1">
        <f t="array" ref="D209">VLOOKUP(Eingabe[[#This Row],[Vorname]]&amp;Eingabe[[#This Row],[Nachname]]&amp;Eingabe[[#This Row],[Verein]],CHOOSE({1,2,3},#REF!&amp;#REF!&amp;#REF!,#REF!),2,0)</f>
        <v>#N/A</v>
      </c>
      <c r="E209" t="s">
        <v>8</v>
      </c>
      <c r="F209">
        <v>169</v>
      </c>
    </row>
    <row r="210" spans="1:6">
      <c r="A210" t="s">
        <v>29</v>
      </c>
      <c r="B210" t="s">
        <v>309</v>
      </c>
      <c r="C210" t="s">
        <v>241</v>
      </c>
      <c r="D210" t="e" cm="1">
        <f t="array" ref="D210">VLOOKUP(Eingabe[[#This Row],[Vorname]]&amp;Eingabe[[#This Row],[Nachname]]&amp;Eingabe[[#This Row],[Verein]],CHOOSE({1,2,3},#REF!&amp;#REF!&amp;#REF!,#REF!),2,0)</f>
        <v>#N/A</v>
      </c>
      <c r="E210" t="s">
        <v>14</v>
      </c>
      <c r="F210">
        <v>168</v>
      </c>
    </row>
    <row r="211" spans="1:6">
      <c r="A211" t="s">
        <v>29</v>
      </c>
      <c r="B211" t="s">
        <v>235</v>
      </c>
      <c r="C211" t="s">
        <v>349</v>
      </c>
      <c r="D211" t="e" cm="1">
        <f t="array" ref="D211">VLOOKUP(Eingabe[[#This Row],[Vorname]]&amp;Eingabe[[#This Row],[Nachname]]&amp;Eingabe[[#This Row],[Verein]],CHOOSE({1,2,3},#REF!&amp;#REF!&amp;#REF!,#REF!),2,0)</f>
        <v>#N/A</v>
      </c>
      <c r="E211" t="s">
        <v>11</v>
      </c>
      <c r="F211">
        <v>168</v>
      </c>
    </row>
    <row r="212" spans="1:6">
      <c r="A212" t="s">
        <v>29</v>
      </c>
      <c r="B212" t="s">
        <v>325</v>
      </c>
      <c r="C212" t="s">
        <v>437</v>
      </c>
      <c r="D212" t="e" cm="1">
        <f t="array" ref="D212">VLOOKUP(Eingabe[[#This Row],[Vorname]]&amp;Eingabe[[#This Row],[Nachname]]&amp;Eingabe[[#This Row],[Verein]],CHOOSE({1,2,3},#REF!&amp;#REF!&amp;#REF!,#REF!),2,0)</f>
        <v>#N/A</v>
      </c>
      <c r="E212" t="s">
        <v>14</v>
      </c>
      <c r="F212">
        <v>167</v>
      </c>
    </row>
    <row r="213" spans="1:6">
      <c r="A213" t="s">
        <v>29</v>
      </c>
      <c r="B213" t="s">
        <v>330</v>
      </c>
      <c r="C213" t="s">
        <v>377</v>
      </c>
      <c r="D213" t="e" cm="1">
        <f t="array" ref="D213">VLOOKUP(Eingabe[[#This Row],[Vorname]]&amp;Eingabe[[#This Row],[Nachname]]&amp;Eingabe[[#This Row],[Verein]],CHOOSE({1,2,3},#REF!&amp;#REF!&amp;#REF!,#REF!),2,0)</f>
        <v>#N/A</v>
      </c>
      <c r="E213" t="s">
        <v>8</v>
      </c>
      <c r="F213">
        <v>162</v>
      </c>
    </row>
    <row r="214" spans="1:6">
      <c r="A214" t="s">
        <v>29</v>
      </c>
      <c r="B214" t="s">
        <v>325</v>
      </c>
      <c r="C214" t="s">
        <v>437</v>
      </c>
      <c r="D214" t="e" cm="1">
        <f t="array" ref="D214">VLOOKUP(Eingabe[[#This Row],[Vorname]]&amp;Eingabe[[#This Row],[Nachname]]&amp;Eingabe[[#This Row],[Verein]],CHOOSE({1,2,3},#REF!&amp;#REF!&amp;#REF!,#REF!),2,0)</f>
        <v>#N/A</v>
      </c>
      <c r="E214" t="s">
        <v>11</v>
      </c>
      <c r="F214">
        <v>161</v>
      </c>
    </row>
    <row r="215" spans="1:6">
      <c r="A215" t="s">
        <v>29</v>
      </c>
      <c r="B215" t="s">
        <v>183</v>
      </c>
      <c r="C215" t="s">
        <v>562</v>
      </c>
      <c r="D215" t="e" cm="1">
        <f t="array" ref="D215">VLOOKUP(Eingabe[[#This Row],[Vorname]]&amp;Eingabe[[#This Row],[Nachname]]&amp;Eingabe[[#This Row],[Verein]],CHOOSE({1,2,3},#REF!&amp;#REF!&amp;#REF!,#REF!),2,0)</f>
        <v>#N/A</v>
      </c>
      <c r="E215" t="s">
        <v>11</v>
      </c>
      <c r="F215">
        <v>151</v>
      </c>
    </row>
    <row r="216" spans="1:6">
      <c r="A216" t="s">
        <v>29</v>
      </c>
      <c r="B216" t="s">
        <v>184</v>
      </c>
      <c r="C216" t="s">
        <v>375</v>
      </c>
      <c r="D216" t="e" cm="1">
        <f t="array" ref="D216">VLOOKUP(Eingabe[[#This Row],[Vorname]]&amp;Eingabe[[#This Row],[Nachname]]&amp;Eingabe[[#This Row],[Verein]],CHOOSE({1,2,3},#REF!&amp;#REF!&amp;#REF!,#REF!),2,0)</f>
        <v>#N/A</v>
      </c>
      <c r="E216" t="s">
        <v>11</v>
      </c>
      <c r="F216">
        <v>150</v>
      </c>
    </row>
    <row r="217" spans="1:6">
      <c r="A217" t="s">
        <v>29</v>
      </c>
      <c r="B217" t="s">
        <v>247</v>
      </c>
      <c r="C217" t="s">
        <v>375</v>
      </c>
      <c r="D217" t="e" cm="1">
        <f t="array" ref="D217">VLOOKUP(Eingabe[[#This Row],[Vorname]]&amp;Eingabe[[#This Row],[Nachname]]&amp;Eingabe[[#This Row],[Verein]],CHOOSE({1,2,3},#REF!&amp;#REF!&amp;#REF!,#REF!),2,0)</f>
        <v>#N/A</v>
      </c>
      <c r="E217" t="s">
        <v>14</v>
      </c>
      <c r="F217">
        <v>150</v>
      </c>
    </row>
    <row r="218" spans="1:6">
      <c r="A218" t="s">
        <v>29</v>
      </c>
      <c r="B218" t="s">
        <v>374</v>
      </c>
      <c r="C218" t="s">
        <v>370</v>
      </c>
      <c r="D218" t="e" cm="1">
        <f t="array" ref="D218">VLOOKUP(Eingabe[[#This Row],[Vorname]]&amp;Eingabe[[#This Row],[Nachname]]&amp;Eingabe[[#This Row],[Verein]],CHOOSE({1,2,3},#REF!&amp;#REF!&amp;#REF!,#REF!),2,0)</f>
        <v>#N/A</v>
      </c>
      <c r="E218" t="s">
        <v>11</v>
      </c>
      <c r="F218">
        <v>149</v>
      </c>
    </row>
    <row r="219" spans="1:6">
      <c r="A219" t="s">
        <v>29</v>
      </c>
      <c r="B219" t="s">
        <v>188</v>
      </c>
      <c r="C219" t="s">
        <v>378</v>
      </c>
      <c r="D219" t="e" cm="1">
        <f t="array" ref="D219">VLOOKUP(Eingabe[[#This Row],[Vorname]]&amp;Eingabe[[#This Row],[Nachname]]&amp;Eingabe[[#This Row],[Verein]],CHOOSE({1,2,3},#REF!&amp;#REF!&amp;#REF!,#REF!),2,0)</f>
        <v>#N/A</v>
      </c>
      <c r="E219" t="s">
        <v>11</v>
      </c>
      <c r="F219">
        <v>146</v>
      </c>
    </row>
    <row r="220" spans="1:6">
      <c r="A220" t="s">
        <v>29</v>
      </c>
      <c r="B220" t="s">
        <v>247</v>
      </c>
      <c r="C220" t="s">
        <v>375</v>
      </c>
      <c r="D220" t="e" cm="1">
        <f t="array" ref="D220">VLOOKUP(Eingabe[[#This Row],[Vorname]]&amp;Eingabe[[#This Row],[Nachname]]&amp;Eingabe[[#This Row],[Verein]],CHOOSE({1,2,3},#REF!&amp;#REF!&amp;#REF!,#REF!),2,0)</f>
        <v>#N/A</v>
      </c>
      <c r="E220" t="s">
        <v>11</v>
      </c>
      <c r="F220">
        <v>143</v>
      </c>
    </row>
    <row r="221" spans="1:6">
      <c r="A221" t="s">
        <v>29</v>
      </c>
      <c r="B221" t="s">
        <v>479</v>
      </c>
      <c r="C221" t="s">
        <v>378</v>
      </c>
      <c r="D221" t="e" cm="1">
        <f t="array" ref="D221">VLOOKUP(Eingabe[[#This Row],[Vorname]]&amp;Eingabe[[#This Row],[Nachname]]&amp;Eingabe[[#This Row],[Verein]],CHOOSE({1,2,3},#REF!&amp;#REF!&amp;#REF!,#REF!),2,0)</f>
        <v>#N/A</v>
      </c>
      <c r="E221" t="s">
        <v>11</v>
      </c>
      <c r="F221">
        <v>139</v>
      </c>
    </row>
    <row r="222" spans="1:6">
      <c r="A222" t="s">
        <v>29</v>
      </c>
      <c r="B222" t="s">
        <v>307</v>
      </c>
      <c r="C222" t="s">
        <v>204</v>
      </c>
      <c r="D222" t="e" cm="1">
        <f t="array" ref="D222">VLOOKUP(Eingabe[[#This Row],[Vorname]]&amp;Eingabe[[#This Row],[Nachname]]&amp;Eingabe[[#This Row],[Verein]],CHOOSE({1,2,3},#REF!&amp;#REF!&amp;#REF!,#REF!),2,0)</f>
        <v>#N/A</v>
      </c>
      <c r="E222" t="s">
        <v>11</v>
      </c>
      <c r="F222">
        <v>132</v>
      </c>
    </row>
    <row r="223" spans="1:6">
      <c r="A223" t="s">
        <v>29</v>
      </c>
      <c r="B223" t="s">
        <v>250</v>
      </c>
      <c r="C223" t="s">
        <v>563</v>
      </c>
      <c r="D223" t="e" cm="1">
        <f t="array" ref="D223">VLOOKUP(Eingabe[[#This Row],[Vorname]]&amp;Eingabe[[#This Row],[Nachname]]&amp;Eingabe[[#This Row],[Verein]],CHOOSE({1,2,3},#REF!&amp;#REF!&amp;#REF!,#REF!),2,0)</f>
        <v>#N/A</v>
      </c>
      <c r="E223" t="s">
        <v>11</v>
      </c>
      <c r="F223">
        <v>131</v>
      </c>
    </row>
    <row r="224" spans="1:6">
      <c r="A224" t="s">
        <v>29</v>
      </c>
      <c r="B224" t="s">
        <v>323</v>
      </c>
      <c r="C224" t="s">
        <v>370</v>
      </c>
      <c r="D224" t="e" cm="1">
        <f t="array" ref="D224">VLOOKUP(Eingabe[[#This Row],[Vorname]]&amp;Eingabe[[#This Row],[Nachname]]&amp;Eingabe[[#This Row],[Verein]],CHOOSE({1,2,3},#REF!&amp;#REF!&amp;#REF!,#REF!),2,0)</f>
        <v>#N/A</v>
      </c>
      <c r="E224" t="s">
        <v>11</v>
      </c>
      <c r="F224">
        <v>100</v>
      </c>
    </row>
    <row r="225" spans="4:4">
      <c r="D225" t="e" cm="1">
        <f t="array" ref="D225">VLOOKUP(Eingabe[[#This Row],[Vorname]]&amp;Eingabe[[#This Row],[Nachname]]&amp;Eingabe[[#This Row],[Verein]],CHOOSE({1,2,3},#REF!&amp;#REF!&amp;#REF!,#REF!),2,0)</f>
        <v>#N/A</v>
      </c>
    </row>
    <row r="226" spans="4:4">
      <c r="D226" t="e" cm="1">
        <f t="array" ref="D226">VLOOKUP(Eingabe[[#This Row],[Vorname]]&amp;Eingabe[[#This Row],[Nachname]]&amp;Eingabe[[#This Row],[Verein]],CHOOSE({1,2,3},#REF!&amp;#REF!&amp;#REF!,#REF!),2,0)</f>
        <v>#N/A</v>
      </c>
    </row>
    <row r="227" spans="4:4">
      <c r="D227" t="e" cm="1">
        <f t="array" ref="D227">VLOOKUP(Eingabe[[#This Row],[Vorname]]&amp;Eingabe[[#This Row],[Nachname]]&amp;Eingabe[[#This Row],[Verein]],CHOOSE({1,2,3},#REF!&amp;#REF!&amp;#REF!,#REF!),2,0)</f>
        <v>#N/A</v>
      </c>
    </row>
    <row r="228" spans="4:4">
      <c r="D228" t="e" cm="1">
        <f t="array" ref="D228">VLOOKUP(Eingabe[[#This Row],[Vorname]]&amp;Eingabe[[#This Row],[Nachname]]&amp;Eingabe[[#This Row],[Verein]],CHOOSE({1,2,3},#REF!&amp;#REF!&amp;#REF!,#REF!),2,0)</f>
        <v>#N/A</v>
      </c>
    </row>
    <row r="229" spans="4:4">
      <c r="D229" t="e" cm="1">
        <f t="array" ref="D229">VLOOKUP(Eingabe[[#This Row],[Vorname]]&amp;Eingabe[[#This Row],[Nachname]]&amp;Eingabe[[#This Row],[Verein]],CHOOSE({1,2,3},#REF!&amp;#REF!&amp;#REF!,#REF!),2,0)</f>
        <v>#N/A</v>
      </c>
    </row>
    <row r="230" spans="4:4">
      <c r="D230" t="e" cm="1">
        <f t="array" ref="D230">VLOOKUP(Eingabe[[#This Row],[Vorname]]&amp;Eingabe[[#This Row],[Nachname]]&amp;Eingabe[[#This Row],[Verein]],CHOOSE({1,2,3},#REF!&amp;#REF!&amp;#REF!,#REF!),2,0)</f>
        <v>#N/A</v>
      </c>
    </row>
    <row r="231" spans="4:4">
      <c r="D231" t="e" cm="1">
        <f t="array" ref="D231">VLOOKUP(Eingabe[[#This Row],[Vorname]]&amp;Eingabe[[#This Row],[Nachname]]&amp;Eingabe[[#This Row],[Verein]],CHOOSE({1,2,3},#REF!&amp;#REF!&amp;#REF!,#REF!),2,0)</f>
        <v>#N/A</v>
      </c>
    </row>
    <row r="232" spans="4:4">
      <c r="D232" t="e" cm="1">
        <f t="array" ref="D232">VLOOKUP(Eingabe[[#This Row],[Vorname]]&amp;Eingabe[[#This Row],[Nachname]]&amp;Eingabe[[#This Row],[Verein]],CHOOSE({1,2,3},#REF!&amp;#REF!&amp;#REF!,#REF!),2,0)</f>
        <v>#N/A</v>
      </c>
    </row>
    <row r="233" spans="4:4">
      <c r="D233" t="e" cm="1">
        <f t="array" ref="D233">VLOOKUP(Eingabe[[#This Row],[Vorname]]&amp;Eingabe[[#This Row],[Nachname]]&amp;Eingabe[[#This Row],[Verein]],CHOOSE({1,2,3},#REF!&amp;#REF!&amp;#REF!,#REF!),2,0)</f>
        <v>#N/A</v>
      </c>
    </row>
    <row r="234" spans="4:4">
      <c r="D234" t="e" cm="1">
        <f t="array" ref="D234">VLOOKUP(Eingabe[[#This Row],[Vorname]]&amp;Eingabe[[#This Row],[Nachname]]&amp;Eingabe[[#This Row],[Verein]],CHOOSE({1,2,3},#REF!&amp;#REF!&amp;#REF!,#REF!),2,0)</f>
        <v>#N/A</v>
      </c>
    </row>
    <row r="235" spans="4:4">
      <c r="D235" t="e" cm="1">
        <f t="array" ref="D235">VLOOKUP(Eingabe[[#This Row],[Vorname]]&amp;Eingabe[[#This Row],[Nachname]]&amp;Eingabe[[#This Row],[Verein]],CHOOSE({1,2,3},#REF!&amp;#REF!&amp;#REF!,#REF!),2,0)</f>
        <v>#N/A</v>
      </c>
    </row>
    <row r="236" spans="4:4">
      <c r="D236" t="e" cm="1">
        <f t="array" ref="D236">VLOOKUP(Eingabe[[#This Row],[Vorname]]&amp;Eingabe[[#This Row],[Nachname]]&amp;Eingabe[[#This Row],[Verein]],CHOOSE({1,2,3},#REF!&amp;#REF!&amp;#REF!,#REF!),2,0)</f>
        <v>#N/A</v>
      </c>
    </row>
    <row r="237" spans="4:4">
      <c r="D237" t="e" cm="1">
        <f t="array" ref="D237">VLOOKUP(Eingabe[[#This Row],[Vorname]]&amp;Eingabe[[#This Row],[Nachname]]&amp;Eingabe[[#This Row],[Verein]],CHOOSE({1,2,3},#REF!&amp;#REF!&amp;#REF!,#REF!),2,0)</f>
        <v>#N/A</v>
      </c>
    </row>
    <row r="238" spans="4:4">
      <c r="D238" t="e" cm="1">
        <f t="array" ref="D238">VLOOKUP(Eingabe[[#This Row],[Vorname]]&amp;Eingabe[[#This Row],[Nachname]]&amp;Eingabe[[#This Row],[Verein]],CHOOSE({1,2,3},#REF!&amp;#REF!&amp;#REF!,#REF!),2,0)</f>
        <v>#N/A</v>
      </c>
    </row>
    <row r="239" spans="4:4">
      <c r="D239" t="e" cm="1">
        <f t="array" ref="D239">VLOOKUP(Eingabe[[#This Row],[Vorname]]&amp;Eingabe[[#This Row],[Nachname]]&amp;Eingabe[[#This Row],[Verein]],CHOOSE({1,2,3},#REF!&amp;#REF!&amp;#REF!,#REF!),2,0)</f>
        <v>#N/A</v>
      </c>
    </row>
    <row r="240" spans="4:4">
      <c r="D240" t="e" cm="1">
        <f t="array" ref="D240">VLOOKUP(Eingabe[[#This Row],[Vorname]]&amp;Eingabe[[#This Row],[Nachname]]&amp;Eingabe[[#This Row],[Verein]],CHOOSE({1,2,3},#REF!&amp;#REF!&amp;#REF!,#REF!),2,0)</f>
        <v>#N/A</v>
      </c>
    </row>
    <row r="241" spans="4:4">
      <c r="D241" t="e" cm="1">
        <f t="array" ref="D241">VLOOKUP(Eingabe[[#This Row],[Vorname]]&amp;Eingabe[[#This Row],[Nachname]]&amp;Eingabe[[#This Row],[Verein]],CHOOSE({1,2,3},#REF!&amp;#REF!&amp;#REF!,#REF!),2,0)</f>
        <v>#N/A</v>
      </c>
    </row>
    <row r="242" spans="4:4">
      <c r="D242" t="e" cm="1">
        <f t="array" ref="D242">VLOOKUP(Eingabe[[#This Row],[Vorname]]&amp;Eingabe[[#This Row],[Nachname]]&amp;Eingabe[[#This Row],[Verein]],CHOOSE({1,2,3},#REF!&amp;#REF!&amp;#REF!,#REF!),2,0)</f>
        <v>#N/A</v>
      </c>
    </row>
    <row r="243" spans="4:4">
      <c r="D243" t="e" cm="1">
        <f t="array" ref="D243">VLOOKUP(Eingabe[[#This Row],[Vorname]]&amp;Eingabe[[#This Row],[Nachname]]&amp;Eingabe[[#This Row],[Verein]],CHOOSE({1,2,3},#REF!&amp;#REF!&amp;#REF!,#REF!),2,0)</f>
        <v>#N/A</v>
      </c>
    </row>
    <row r="244" spans="4:4">
      <c r="D244" t="e" cm="1">
        <f t="array" ref="D244">VLOOKUP(Eingabe[[#This Row],[Vorname]]&amp;Eingabe[[#This Row],[Nachname]]&amp;Eingabe[[#This Row],[Verein]],CHOOSE({1,2,3},#REF!&amp;#REF!&amp;#REF!,#REF!),2,0)</f>
        <v>#N/A</v>
      </c>
    </row>
    <row r="245" spans="4:4">
      <c r="D245" t="e" cm="1">
        <f t="array" ref="D245">VLOOKUP(Eingabe[[#This Row],[Vorname]]&amp;Eingabe[[#This Row],[Nachname]]&amp;Eingabe[[#This Row],[Verein]],CHOOSE({1,2,3},#REF!&amp;#REF!&amp;#REF!,#REF!),2,0)</f>
        <v>#N/A</v>
      </c>
    </row>
    <row r="246" spans="4:4">
      <c r="D246" t="e" cm="1">
        <f t="array" ref="D246">VLOOKUP(Eingabe[[#This Row],[Vorname]]&amp;Eingabe[[#This Row],[Nachname]]&amp;Eingabe[[#This Row],[Verein]],CHOOSE({1,2,3},#REF!&amp;#REF!&amp;#REF!,#REF!),2,0)</f>
        <v>#N/A</v>
      </c>
    </row>
    <row r="247" spans="4:4">
      <c r="D247" t="e" cm="1">
        <f t="array" ref="D247">VLOOKUP(Eingabe[[#This Row],[Vorname]]&amp;Eingabe[[#This Row],[Nachname]]&amp;Eingabe[[#This Row],[Verein]],CHOOSE({1,2,3},#REF!&amp;#REF!&amp;#REF!,#REF!),2,0)</f>
        <v>#N/A</v>
      </c>
    </row>
    <row r="248" spans="4:4">
      <c r="D248" t="e" cm="1">
        <f t="array" ref="D248">VLOOKUP(Eingabe[[#This Row],[Vorname]]&amp;Eingabe[[#This Row],[Nachname]]&amp;Eingabe[[#This Row],[Verein]],CHOOSE({1,2,3},#REF!&amp;#REF!&amp;#REF!,#REF!),2,0)</f>
        <v>#N/A</v>
      </c>
    </row>
    <row r="249" spans="4:4">
      <c r="D249" t="e" cm="1">
        <f t="array" ref="D249">VLOOKUP(Eingabe[[#This Row],[Vorname]]&amp;Eingabe[[#This Row],[Nachname]]&amp;Eingabe[[#This Row],[Verein]],CHOOSE({1,2,3},#REF!&amp;#REF!&amp;#REF!,#REF!),2,0)</f>
        <v>#N/A</v>
      </c>
    </row>
    <row r="250" spans="4:4">
      <c r="D250" t="e" cm="1">
        <f t="array" ref="D250">VLOOKUP(Eingabe[[#This Row],[Vorname]]&amp;Eingabe[[#This Row],[Nachname]]&amp;Eingabe[[#This Row],[Verein]],CHOOSE({1,2,3},#REF!&amp;#REF!&amp;#REF!,#REF!),2,0)</f>
        <v>#N/A</v>
      </c>
    </row>
    <row r="251" spans="4:4">
      <c r="D251" t="e" cm="1">
        <f t="array" ref="D251">VLOOKUP(Eingabe[[#This Row],[Vorname]]&amp;Eingabe[[#This Row],[Nachname]]&amp;Eingabe[[#This Row],[Verein]],CHOOSE({1,2,3},#REF!&amp;#REF!&amp;#REF!,#REF!),2,0)</f>
        <v>#N/A</v>
      </c>
    </row>
    <row r="252" spans="4:4">
      <c r="D252" t="e" cm="1">
        <f t="array" ref="D252">VLOOKUP(Eingabe[[#This Row],[Vorname]]&amp;Eingabe[[#This Row],[Nachname]]&amp;Eingabe[[#This Row],[Verein]],CHOOSE({1,2,3},#REF!&amp;#REF!&amp;#REF!,#REF!),2,0)</f>
        <v>#N/A</v>
      </c>
    </row>
    <row r="253" spans="4:4">
      <c r="D253" t="e" cm="1">
        <f t="array" ref="D253">VLOOKUP(Eingabe[[#This Row],[Vorname]]&amp;Eingabe[[#This Row],[Nachname]]&amp;Eingabe[[#This Row],[Verein]],CHOOSE({1,2,3},#REF!&amp;#REF!&amp;#REF!,#REF!),2,0)</f>
        <v>#N/A</v>
      </c>
    </row>
    <row r="254" spans="4:4">
      <c r="D254" t="e" cm="1">
        <f t="array" ref="D254">VLOOKUP(Eingabe[[#This Row],[Vorname]]&amp;Eingabe[[#This Row],[Nachname]]&amp;Eingabe[[#This Row],[Verein]],CHOOSE({1,2,3},#REF!&amp;#REF!&amp;#REF!,#REF!),2,0)</f>
        <v>#N/A</v>
      </c>
    </row>
    <row r="255" spans="4:4">
      <c r="D255" t="e" cm="1">
        <f t="array" ref="D255">VLOOKUP(Eingabe[[#This Row],[Vorname]]&amp;Eingabe[[#This Row],[Nachname]]&amp;Eingabe[[#This Row],[Verein]],CHOOSE({1,2,3},#REF!&amp;#REF!&amp;#REF!,#REF!),2,0)</f>
        <v>#N/A</v>
      </c>
    </row>
    <row r="256" spans="4:4">
      <c r="D256" t="e" cm="1">
        <f t="array" ref="D256">VLOOKUP(Eingabe[[#This Row],[Vorname]]&amp;Eingabe[[#This Row],[Nachname]]&amp;Eingabe[[#This Row],[Verein]],CHOOSE({1,2,3},#REF!&amp;#REF!&amp;#REF!,#REF!),2,0)</f>
        <v>#N/A</v>
      </c>
    </row>
    <row r="257" spans="4:4">
      <c r="D257" t="e" cm="1">
        <f t="array" ref="D257">VLOOKUP(Eingabe[[#This Row],[Vorname]]&amp;Eingabe[[#This Row],[Nachname]]&amp;Eingabe[[#This Row],[Verein]],CHOOSE({1,2,3},#REF!&amp;#REF!&amp;#REF!,#REF!),2,0)</f>
        <v>#N/A</v>
      </c>
    </row>
    <row r="258" spans="4:4">
      <c r="D258" t="e" cm="1">
        <f t="array" ref="D258">VLOOKUP(Eingabe[[#This Row],[Vorname]]&amp;Eingabe[[#This Row],[Nachname]]&amp;Eingabe[[#This Row],[Verein]],CHOOSE({1,2,3},#REF!&amp;#REF!&amp;#REF!,#REF!),2,0)</f>
        <v>#N/A</v>
      </c>
    </row>
    <row r="259" spans="4:4">
      <c r="D259" t="e" cm="1">
        <f t="array" ref="D259">VLOOKUP(Eingabe[[#This Row],[Vorname]]&amp;Eingabe[[#This Row],[Nachname]]&amp;Eingabe[[#This Row],[Verein]],CHOOSE({1,2,3},#REF!&amp;#REF!&amp;#REF!,#REF!),2,0)</f>
        <v>#N/A</v>
      </c>
    </row>
    <row r="260" spans="4:4">
      <c r="D260" t="e" cm="1">
        <f t="array" ref="D260">VLOOKUP(Eingabe[[#This Row],[Vorname]]&amp;Eingabe[[#This Row],[Nachname]]&amp;Eingabe[[#This Row],[Verein]],CHOOSE({1,2,3},#REF!&amp;#REF!&amp;#REF!,#REF!),2,0)</f>
        <v>#N/A</v>
      </c>
    </row>
    <row r="261" spans="4:4">
      <c r="D261" t="e" cm="1">
        <f t="array" ref="D261">VLOOKUP(Eingabe[[#This Row],[Vorname]]&amp;Eingabe[[#This Row],[Nachname]]&amp;Eingabe[[#This Row],[Verein]],CHOOSE({1,2,3},#REF!&amp;#REF!&amp;#REF!,#REF!),2,0)</f>
        <v>#N/A</v>
      </c>
    </row>
    <row r="262" spans="4:4">
      <c r="D262" t="e" cm="1">
        <f t="array" ref="D262">VLOOKUP(Eingabe[[#This Row],[Vorname]]&amp;Eingabe[[#This Row],[Nachname]]&amp;Eingabe[[#This Row],[Verein]],CHOOSE({1,2,3},#REF!&amp;#REF!&amp;#REF!,#REF!),2,0)</f>
        <v>#N/A</v>
      </c>
    </row>
    <row r="263" spans="4:4">
      <c r="D263" t="e" cm="1">
        <f t="array" ref="D263">VLOOKUP(Eingabe[[#This Row],[Vorname]]&amp;Eingabe[[#This Row],[Nachname]]&amp;Eingabe[[#This Row],[Verein]],CHOOSE({1,2,3},#REF!&amp;#REF!&amp;#REF!,#REF!),2,0)</f>
        <v>#N/A</v>
      </c>
    </row>
    <row r="264" spans="4:4">
      <c r="D264" t="e" cm="1">
        <f t="array" ref="D264">VLOOKUP(Eingabe[[#This Row],[Vorname]]&amp;Eingabe[[#This Row],[Nachname]]&amp;Eingabe[[#This Row],[Verein]],CHOOSE({1,2,3},#REF!&amp;#REF!&amp;#REF!,#REF!),2,0)</f>
        <v>#N/A</v>
      </c>
    </row>
    <row r="265" spans="4:4">
      <c r="D265" t="e" cm="1">
        <f t="array" ref="D265">VLOOKUP(Eingabe[[#This Row],[Vorname]]&amp;Eingabe[[#This Row],[Nachname]]&amp;Eingabe[[#This Row],[Verein]],CHOOSE({1,2,3},#REF!&amp;#REF!&amp;#REF!,#REF!),2,0)</f>
        <v>#N/A</v>
      </c>
    </row>
    <row r="266" spans="4:4">
      <c r="D266" t="e" cm="1">
        <f t="array" ref="D266">VLOOKUP(Eingabe[[#This Row],[Vorname]]&amp;Eingabe[[#This Row],[Nachname]]&amp;Eingabe[[#This Row],[Verein]],CHOOSE({1,2,3},#REF!&amp;#REF!&amp;#REF!,#REF!),2,0)</f>
        <v>#N/A</v>
      </c>
    </row>
    <row r="267" spans="4:4">
      <c r="D267" t="e" cm="1">
        <f t="array" ref="D267">VLOOKUP(Eingabe[[#This Row],[Vorname]]&amp;Eingabe[[#This Row],[Nachname]]&amp;Eingabe[[#This Row],[Verein]],CHOOSE({1,2,3},#REF!&amp;#REF!&amp;#REF!,#REF!),2,0)</f>
        <v>#N/A</v>
      </c>
    </row>
    <row r="268" spans="4:4">
      <c r="D268" t="e" cm="1">
        <f t="array" ref="D268">VLOOKUP(Eingabe[[#This Row],[Vorname]]&amp;Eingabe[[#This Row],[Nachname]]&amp;Eingabe[[#This Row],[Verein]],CHOOSE({1,2,3},#REF!&amp;#REF!&amp;#REF!,#REF!),2,0)</f>
        <v>#N/A</v>
      </c>
    </row>
    <row r="269" spans="4:4">
      <c r="D269" t="e" cm="1">
        <f t="array" ref="D269">VLOOKUP(Eingabe[[#This Row],[Vorname]]&amp;Eingabe[[#This Row],[Nachname]]&amp;Eingabe[[#This Row],[Verein]],CHOOSE({1,2,3},#REF!&amp;#REF!&amp;#REF!,#REF!),2,0)</f>
        <v>#N/A</v>
      </c>
    </row>
    <row r="270" spans="4:4">
      <c r="D270" t="e" cm="1">
        <f t="array" ref="D270">VLOOKUP(Eingabe[[#This Row],[Vorname]]&amp;Eingabe[[#This Row],[Nachname]]&amp;Eingabe[[#This Row],[Verein]],CHOOSE({1,2,3},#REF!&amp;#REF!&amp;#REF!,#REF!),2,0)</f>
        <v>#N/A</v>
      </c>
    </row>
    <row r="271" spans="4:4">
      <c r="D271" t="e" cm="1">
        <f t="array" ref="D271">VLOOKUP(Eingabe[[#This Row],[Vorname]]&amp;Eingabe[[#This Row],[Nachname]]&amp;Eingabe[[#This Row],[Verein]],CHOOSE({1,2,3},#REF!&amp;#REF!&amp;#REF!,#REF!),2,0)</f>
        <v>#N/A</v>
      </c>
    </row>
    <row r="272" spans="4:4">
      <c r="D272" t="e" cm="1">
        <f t="array" ref="D272">VLOOKUP(Eingabe[[#This Row],[Vorname]]&amp;Eingabe[[#This Row],[Nachname]]&amp;Eingabe[[#This Row],[Verein]],CHOOSE({1,2,3},#REF!&amp;#REF!&amp;#REF!,#REF!),2,0)</f>
        <v>#N/A</v>
      </c>
    </row>
    <row r="273" spans="4:4">
      <c r="D273" t="e" cm="1">
        <f t="array" ref="D273">VLOOKUP(Eingabe[[#This Row],[Vorname]]&amp;Eingabe[[#This Row],[Nachname]]&amp;Eingabe[[#This Row],[Verein]],CHOOSE({1,2,3},#REF!&amp;#REF!&amp;#REF!,#REF!),2,0)</f>
        <v>#N/A</v>
      </c>
    </row>
    <row r="274" spans="4:4">
      <c r="D274" t="e" cm="1">
        <f t="array" ref="D274">VLOOKUP(Eingabe[[#This Row],[Vorname]]&amp;Eingabe[[#This Row],[Nachname]]&amp;Eingabe[[#This Row],[Verein]],CHOOSE({1,2,3},#REF!&amp;#REF!&amp;#REF!,#REF!),2,0)</f>
        <v>#N/A</v>
      </c>
    </row>
    <row r="275" spans="4:4">
      <c r="D275" t="e" cm="1">
        <f t="array" ref="D275">VLOOKUP(Eingabe[[#This Row],[Vorname]]&amp;Eingabe[[#This Row],[Nachname]]&amp;Eingabe[[#This Row],[Verein]],CHOOSE({1,2,3},#REF!&amp;#REF!&amp;#REF!,#REF!),2,0)</f>
        <v>#N/A</v>
      </c>
    </row>
    <row r="276" spans="4:4">
      <c r="D276" t="e" cm="1">
        <f t="array" ref="D276">VLOOKUP(Eingabe[[#This Row],[Vorname]]&amp;Eingabe[[#This Row],[Nachname]]&amp;Eingabe[[#This Row],[Verein]],CHOOSE({1,2,3},#REF!&amp;#REF!&amp;#REF!,#REF!),2,0)</f>
        <v>#N/A</v>
      </c>
    </row>
    <row r="277" spans="4:4">
      <c r="D277" t="e" cm="1">
        <f t="array" ref="D277">VLOOKUP(Eingabe[[#This Row],[Vorname]]&amp;Eingabe[[#This Row],[Nachname]]&amp;Eingabe[[#This Row],[Verein]],CHOOSE({1,2,3},#REF!&amp;#REF!&amp;#REF!,#REF!),2,0)</f>
        <v>#N/A</v>
      </c>
    </row>
    <row r="278" spans="4:4">
      <c r="D278" t="e" cm="1">
        <f t="array" ref="D278">VLOOKUP(Eingabe[[#This Row],[Vorname]]&amp;Eingabe[[#This Row],[Nachname]]&amp;Eingabe[[#This Row],[Verein]],CHOOSE({1,2,3},#REF!&amp;#REF!&amp;#REF!,#REF!),2,0)</f>
        <v>#N/A</v>
      </c>
    </row>
    <row r="279" spans="4:4">
      <c r="D279" t="e" cm="1">
        <f t="array" ref="D279">VLOOKUP(Eingabe[[#This Row],[Vorname]]&amp;Eingabe[[#This Row],[Nachname]]&amp;Eingabe[[#This Row],[Verein]],CHOOSE({1,2,3},#REF!&amp;#REF!&amp;#REF!,#REF!),2,0)</f>
        <v>#N/A</v>
      </c>
    </row>
    <row r="280" spans="4:4">
      <c r="D280" t="e" cm="1">
        <f t="array" ref="D280">VLOOKUP(Eingabe[[#This Row],[Vorname]]&amp;Eingabe[[#This Row],[Nachname]]&amp;Eingabe[[#This Row],[Verein]],CHOOSE({1,2,3},#REF!&amp;#REF!&amp;#REF!,#REF!),2,0)</f>
        <v>#N/A</v>
      </c>
    </row>
    <row r="281" spans="4:4">
      <c r="D281" t="e" cm="1">
        <f t="array" ref="D281">VLOOKUP(Eingabe[[#This Row],[Vorname]]&amp;Eingabe[[#This Row],[Nachname]]&amp;Eingabe[[#This Row],[Verein]],CHOOSE({1,2,3},#REF!&amp;#REF!&amp;#REF!,#REF!),2,0)</f>
        <v>#N/A</v>
      </c>
    </row>
    <row r="282" spans="4:4">
      <c r="D282" t="e" cm="1">
        <f t="array" ref="D282">VLOOKUP(Eingabe[[#This Row],[Vorname]]&amp;Eingabe[[#This Row],[Nachname]]&amp;Eingabe[[#This Row],[Verein]],CHOOSE({1,2,3},#REF!&amp;#REF!&amp;#REF!,#REF!),2,0)</f>
        <v>#N/A</v>
      </c>
    </row>
    <row r="283" spans="4:4">
      <c r="D283" t="e" cm="1">
        <f t="array" ref="D283">VLOOKUP(Eingabe[[#This Row],[Vorname]]&amp;Eingabe[[#This Row],[Nachname]]&amp;Eingabe[[#This Row],[Verein]],CHOOSE({1,2,3},#REF!&amp;#REF!&amp;#REF!,#REF!),2,0)</f>
        <v>#N/A</v>
      </c>
    </row>
    <row r="284" spans="4:4">
      <c r="D284" t="e" cm="1">
        <f t="array" ref="D284">VLOOKUP(Eingabe[[#This Row],[Vorname]]&amp;Eingabe[[#This Row],[Nachname]]&amp;Eingabe[[#This Row],[Verein]],CHOOSE({1,2,3},#REF!&amp;#REF!&amp;#REF!,#REF!),2,0)</f>
        <v>#N/A</v>
      </c>
    </row>
    <row r="285" spans="4:4">
      <c r="D285" t="e" cm="1">
        <f t="array" ref="D285">VLOOKUP(Eingabe[[#This Row],[Vorname]]&amp;Eingabe[[#This Row],[Nachname]]&amp;Eingabe[[#This Row],[Verein]],CHOOSE({1,2,3},#REF!&amp;#REF!&amp;#REF!,#REF!),2,0)</f>
        <v>#N/A</v>
      </c>
    </row>
    <row r="286" spans="4:4">
      <c r="D286" t="e" cm="1">
        <f t="array" ref="D286">VLOOKUP(Eingabe[[#This Row],[Vorname]]&amp;Eingabe[[#This Row],[Nachname]]&amp;Eingabe[[#This Row],[Verein]],CHOOSE({1,2,3},#REF!&amp;#REF!&amp;#REF!,#REF!),2,0)</f>
        <v>#N/A</v>
      </c>
    </row>
    <row r="287" spans="4:4">
      <c r="D287" t="e" cm="1">
        <f t="array" ref="D287">VLOOKUP(Eingabe[[#This Row],[Vorname]]&amp;Eingabe[[#This Row],[Nachname]]&amp;Eingabe[[#This Row],[Verein]],CHOOSE({1,2,3},#REF!&amp;#REF!&amp;#REF!,#REF!),2,0)</f>
        <v>#N/A</v>
      </c>
    </row>
    <row r="288" spans="4:4">
      <c r="D288" t="e" cm="1">
        <f t="array" ref="D288">VLOOKUP(Eingabe[[#This Row],[Vorname]]&amp;Eingabe[[#This Row],[Nachname]]&amp;Eingabe[[#This Row],[Verein]],CHOOSE({1,2,3},#REF!&amp;#REF!&amp;#REF!,#REF!),2,0)</f>
        <v>#N/A</v>
      </c>
    </row>
    <row r="289" spans="4:4">
      <c r="D289" t="e" cm="1">
        <f t="array" ref="D289">VLOOKUP(Eingabe[[#This Row],[Vorname]]&amp;Eingabe[[#This Row],[Nachname]]&amp;Eingabe[[#This Row],[Verein]],CHOOSE({1,2,3},#REF!&amp;#REF!&amp;#REF!,#REF!),2,0)</f>
        <v>#N/A</v>
      </c>
    </row>
    <row r="290" spans="4:4">
      <c r="D290" t="e" cm="1">
        <f t="array" ref="D290">VLOOKUP(Eingabe[[#This Row],[Vorname]]&amp;Eingabe[[#This Row],[Nachname]]&amp;Eingabe[[#This Row],[Verein]],CHOOSE({1,2,3},#REF!&amp;#REF!&amp;#REF!,#REF!),2,0)</f>
        <v>#N/A</v>
      </c>
    </row>
    <row r="291" spans="4:4">
      <c r="D291" t="e" cm="1">
        <f t="array" ref="D291">VLOOKUP(Eingabe[[#This Row],[Vorname]]&amp;Eingabe[[#This Row],[Nachname]]&amp;Eingabe[[#This Row],[Verein]],CHOOSE({1,2,3},#REF!&amp;#REF!&amp;#REF!,#REF!),2,0)</f>
        <v>#N/A</v>
      </c>
    </row>
    <row r="292" spans="4:4">
      <c r="D292" t="e" cm="1">
        <f t="array" ref="D292">VLOOKUP(Eingabe[[#This Row],[Vorname]]&amp;Eingabe[[#This Row],[Nachname]]&amp;Eingabe[[#This Row],[Verein]],CHOOSE({1,2,3},#REF!&amp;#REF!&amp;#REF!,#REF!),2,0)</f>
        <v>#N/A</v>
      </c>
    </row>
    <row r="293" spans="4:4">
      <c r="D293" t="e" cm="1">
        <f t="array" ref="D293">VLOOKUP(Eingabe[[#This Row],[Vorname]]&amp;Eingabe[[#This Row],[Nachname]]&amp;Eingabe[[#This Row],[Verein]],CHOOSE({1,2,3},#REF!&amp;#REF!&amp;#REF!,#REF!),2,0)</f>
        <v>#N/A</v>
      </c>
    </row>
    <row r="294" spans="4:4">
      <c r="D294" t="e" cm="1">
        <f t="array" ref="D294">VLOOKUP(Eingabe[[#This Row],[Vorname]]&amp;Eingabe[[#This Row],[Nachname]]&amp;Eingabe[[#This Row],[Verein]],CHOOSE({1,2,3},#REF!&amp;#REF!&amp;#REF!,#REF!),2,0)</f>
        <v>#N/A</v>
      </c>
    </row>
    <row r="295" spans="4:4">
      <c r="D295" t="e" cm="1">
        <f t="array" ref="D295">VLOOKUP(Eingabe[[#This Row],[Vorname]]&amp;Eingabe[[#This Row],[Nachname]]&amp;Eingabe[[#This Row],[Verein]],CHOOSE({1,2,3},#REF!&amp;#REF!&amp;#REF!,#REF!),2,0)</f>
        <v>#N/A</v>
      </c>
    </row>
    <row r="296" spans="4:4">
      <c r="D296" t="e" cm="1">
        <f t="array" ref="D296">VLOOKUP(Eingabe[[#This Row],[Vorname]]&amp;Eingabe[[#This Row],[Nachname]]&amp;Eingabe[[#This Row],[Verein]],CHOOSE({1,2,3},#REF!&amp;#REF!&amp;#REF!,#REF!),2,0)</f>
        <v>#N/A</v>
      </c>
    </row>
    <row r="297" spans="4:4">
      <c r="D297" t="e" cm="1">
        <f t="array" ref="D297">VLOOKUP(Eingabe[[#This Row],[Vorname]]&amp;Eingabe[[#This Row],[Nachname]]&amp;Eingabe[[#This Row],[Verein]],CHOOSE({1,2,3},#REF!&amp;#REF!&amp;#REF!,#REF!),2,0)</f>
        <v>#N/A</v>
      </c>
    </row>
    <row r="298" spans="4:4">
      <c r="D298" t="e" cm="1">
        <f t="array" ref="D298">VLOOKUP(Eingabe[[#This Row],[Vorname]]&amp;Eingabe[[#This Row],[Nachname]]&amp;Eingabe[[#This Row],[Verein]],CHOOSE({1,2,3},#REF!&amp;#REF!&amp;#REF!,#REF!),2,0)</f>
        <v>#N/A</v>
      </c>
    </row>
    <row r="299" spans="4:4">
      <c r="D299" t="e" cm="1">
        <f t="array" ref="D299">VLOOKUP(Eingabe[[#This Row],[Vorname]]&amp;Eingabe[[#This Row],[Nachname]]&amp;Eingabe[[#This Row],[Verein]],CHOOSE({1,2,3},#REF!&amp;#REF!&amp;#REF!,#REF!),2,0)</f>
        <v>#N/A</v>
      </c>
    </row>
    <row r="300" spans="4:4">
      <c r="D300" t="e" cm="1">
        <f t="array" ref="D300">VLOOKUP(Eingabe[[#This Row],[Vorname]]&amp;Eingabe[[#This Row],[Nachname]]&amp;Eingabe[[#This Row],[Verein]],CHOOSE({1,2,3},#REF!&amp;#REF!&amp;#REF!,#REF!),2,0)</f>
        <v>#N/A</v>
      </c>
    </row>
    <row r="301" spans="4:4">
      <c r="D301" t="e" cm="1">
        <f t="array" ref="D301">VLOOKUP(Eingabe[[#This Row],[Vorname]]&amp;Eingabe[[#This Row],[Nachname]]&amp;Eingabe[[#This Row],[Verein]],CHOOSE({1,2,3},#REF!&amp;#REF!&amp;#REF!,#REF!),2,0)</f>
        <v>#N/A</v>
      </c>
    </row>
    <row r="302" spans="4:4">
      <c r="D302" t="e" cm="1">
        <f t="array" ref="D302">VLOOKUP(Eingabe[[#This Row],[Vorname]]&amp;Eingabe[[#This Row],[Nachname]]&amp;Eingabe[[#This Row],[Verein]],CHOOSE({1,2,3},#REF!&amp;#REF!&amp;#REF!,#REF!),2,0)</f>
        <v>#N/A</v>
      </c>
    </row>
    <row r="303" spans="4:4">
      <c r="D303" t="e" cm="1">
        <f t="array" ref="D303">VLOOKUP(Eingabe[[#This Row],[Vorname]]&amp;Eingabe[[#This Row],[Nachname]]&amp;Eingabe[[#This Row],[Verein]],CHOOSE({1,2,3},#REF!&amp;#REF!&amp;#REF!,#REF!),2,0)</f>
        <v>#N/A</v>
      </c>
    </row>
    <row r="304" spans="4:4">
      <c r="D304" t="e" cm="1">
        <f t="array" ref="D304">VLOOKUP(Eingabe[[#This Row],[Vorname]]&amp;Eingabe[[#This Row],[Nachname]]&amp;Eingabe[[#This Row],[Verein]],CHOOSE({1,2,3},#REF!&amp;#REF!&amp;#REF!,#REF!),2,0)</f>
        <v>#N/A</v>
      </c>
    </row>
    <row r="305" spans="4:4">
      <c r="D305" t="e" cm="1">
        <f t="array" ref="D305">VLOOKUP(Eingabe[[#This Row],[Vorname]]&amp;Eingabe[[#This Row],[Nachname]]&amp;Eingabe[[#This Row],[Verein]],CHOOSE({1,2,3},#REF!&amp;#REF!&amp;#REF!,#REF!),2,0)</f>
        <v>#N/A</v>
      </c>
    </row>
    <row r="306" spans="4:4">
      <c r="D306" t="e" cm="1">
        <f t="array" ref="D306">VLOOKUP(Eingabe[[#This Row],[Vorname]]&amp;Eingabe[[#This Row],[Nachname]]&amp;Eingabe[[#This Row],[Verein]],CHOOSE({1,2,3},#REF!&amp;#REF!&amp;#REF!,#REF!),2,0)</f>
        <v>#N/A</v>
      </c>
    </row>
    <row r="307" spans="4:4">
      <c r="D307" t="e" cm="1">
        <f t="array" ref="D307">VLOOKUP(Eingabe[[#This Row],[Vorname]]&amp;Eingabe[[#This Row],[Nachname]]&amp;Eingabe[[#This Row],[Verein]],CHOOSE({1,2,3},#REF!&amp;#REF!&amp;#REF!,#REF!),2,0)</f>
        <v>#N/A</v>
      </c>
    </row>
    <row r="308" spans="4:4">
      <c r="D308" t="e" cm="1">
        <f t="array" ref="D308">VLOOKUP(Eingabe[[#This Row],[Vorname]]&amp;Eingabe[[#This Row],[Nachname]]&amp;Eingabe[[#This Row],[Verein]],CHOOSE({1,2,3},#REF!&amp;#REF!&amp;#REF!,#REF!),2,0)</f>
        <v>#N/A</v>
      </c>
    </row>
    <row r="309" spans="4:4">
      <c r="D309" t="e" cm="1">
        <f t="array" ref="D309">VLOOKUP(Eingabe[[#This Row],[Vorname]]&amp;Eingabe[[#This Row],[Nachname]]&amp;Eingabe[[#This Row],[Verein]],CHOOSE({1,2,3},#REF!&amp;#REF!&amp;#REF!,#REF!),2,0)</f>
        <v>#N/A</v>
      </c>
    </row>
    <row r="310" spans="4:4">
      <c r="D310" t="e" cm="1">
        <f t="array" ref="D310">VLOOKUP(Eingabe[[#This Row],[Vorname]]&amp;Eingabe[[#This Row],[Nachname]]&amp;Eingabe[[#This Row],[Verein]],CHOOSE({1,2,3},#REF!&amp;#REF!&amp;#REF!,#REF!),2,0)</f>
        <v>#N/A</v>
      </c>
    </row>
    <row r="311" spans="4:4">
      <c r="D311" t="e" cm="1">
        <f t="array" ref="D311">VLOOKUP(Eingabe[[#This Row],[Vorname]]&amp;Eingabe[[#This Row],[Nachname]]&amp;Eingabe[[#This Row],[Verein]],CHOOSE({1,2,3},#REF!&amp;#REF!&amp;#REF!,#REF!),2,0)</f>
        <v>#N/A</v>
      </c>
    </row>
    <row r="312" spans="4:4">
      <c r="D312" t="e" cm="1">
        <f t="array" ref="D312">VLOOKUP(Eingabe[[#This Row],[Vorname]]&amp;Eingabe[[#This Row],[Nachname]]&amp;Eingabe[[#This Row],[Verein]],CHOOSE({1,2,3},#REF!&amp;#REF!&amp;#REF!,#REF!),2,0)</f>
        <v>#N/A</v>
      </c>
    </row>
    <row r="313" spans="4:4">
      <c r="D313" t="e" cm="1">
        <f t="array" ref="D313">VLOOKUP(Eingabe[[#This Row],[Vorname]]&amp;Eingabe[[#This Row],[Nachname]]&amp;Eingabe[[#This Row],[Verein]],CHOOSE({1,2,3},#REF!&amp;#REF!&amp;#REF!,#REF!),2,0)</f>
        <v>#N/A</v>
      </c>
    </row>
    <row r="314" spans="4:4">
      <c r="D314" t="e" cm="1">
        <f t="array" ref="D314">VLOOKUP(Eingabe[[#This Row],[Vorname]]&amp;Eingabe[[#This Row],[Nachname]]&amp;Eingabe[[#This Row],[Verein]],CHOOSE({1,2,3},#REF!&amp;#REF!&amp;#REF!,#REF!),2,0)</f>
        <v>#N/A</v>
      </c>
    </row>
    <row r="315" spans="4:4">
      <c r="D315" t="e" cm="1">
        <f t="array" ref="D315">VLOOKUP(Eingabe[[#This Row],[Vorname]]&amp;Eingabe[[#This Row],[Nachname]]&amp;Eingabe[[#This Row],[Verein]],CHOOSE({1,2,3},#REF!&amp;#REF!&amp;#REF!,#REF!),2,0)</f>
        <v>#N/A</v>
      </c>
    </row>
    <row r="316" spans="4:4">
      <c r="D316" t="e" cm="1">
        <f t="array" ref="D316">VLOOKUP(Eingabe[[#This Row],[Vorname]]&amp;Eingabe[[#This Row],[Nachname]]&amp;Eingabe[[#This Row],[Verein]],CHOOSE({1,2,3},#REF!&amp;#REF!&amp;#REF!,#REF!),2,0)</f>
        <v>#N/A</v>
      </c>
    </row>
    <row r="317" spans="4:4">
      <c r="D317" t="e" cm="1">
        <f t="array" ref="D317">VLOOKUP(Eingabe[[#This Row],[Vorname]]&amp;Eingabe[[#This Row],[Nachname]]&amp;Eingabe[[#This Row],[Verein]],CHOOSE({1,2,3},#REF!&amp;#REF!&amp;#REF!,#REF!),2,0)</f>
        <v>#N/A</v>
      </c>
    </row>
    <row r="318" spans="4:4">
      <c r="D318" t="e" cm="1">
        <f t="array" ref="D318">VLOOKUP(Eingabe[[#This Row],[Vorname]]&amp;Eingabe[[#This Row],[Nachname]]&amp;Eingabe[[#This Row],[Verein]],CHOOSE({1,2,3},#REF!&amp;#REF!&amp;#REF!,#REF!),2,0)</f>
        <v>#N/A</v>
      </c>
    </row>
    <row r="319" spans="4:4">
      <c r="D319" t="e" cm="1">
        <f t="array" ref="D319">VLOOKUP(Eingabe[[#This Row],[Vorname]]&amp;Eingabe[[#This Row],[Nachname]]&amp;Eingabe[[#This Row],[Verein]],CHOOSE({1,2,3},#REF!&amp;#REF!&amp;#REF!,#REF!),2,0)</f>
        <v>#N/A</v>
      </c>
    </row>
    <row r="320" spans="4:4">
      <c r="D320" t="e" cm="1">
        <f t="array" ref="D320">VLOOKUP(Eingabe[[#This Row],[Vorname]]&amp;Eingabe[[#This Row],[Nachname]]&amp;Eingabe[[#This Row],[Verein]],CHOOSE({1,2,3},#REF!&amp;#REF!&amp;#REF!,#REF!),2,0)</f>
        <v>#N/A</v>
      </c>
    </row>
    <row r="321" spans="4:4">
      <c r="D321" t="e" cm="1">
        <f t="array" ref="D321">VLOOKUP(Eingabe[[#This Row],[Vorname]]&amp;Eingabe[[#This Row],[Nachname]]&amp;Eingabe[[#This Row],[Verein]],CHOOSE({1,2,3},#REF!&amp;#REF!&amp;#REF!,#REF!),2,0)</f>
        <v>#N/A</v>
      </c>
    </row>
    <row r="322" spans="4:4">
      <c r="D322" t="e" cm="1">
        <f t="array" ref="D322">VLOOKUP(Eingabe[[#This Row],[Vorname]]&amp;Eingabe[[#This Row],[Nachname]]&amp;Eingabe[[#This Row],[Verein]],CHOOSE({1,2,3},#REF!&amp;#REF!&amp;#REF!,#REF!),2,0)</f>
        <v>#N/A</v>
      </c>
    </row>
    <row r="323" spans="4:4">
      <c r="D323" t="e" cm="1">
        <f t="array" ref="D323">VLOOKUP(Eingabe[[#This Row],[Vorname]]&amp;Eingabe[[#This Row],[Nachname]]&amp;Eingabe[[#This Row],[Verein]],CHOOSE({1,2,3},#REF!&amp;#REF!&amp;#REF!,#REF!),2,0)</f>
        <v>#N/A</v>
      </c>
    </row>
    <row r="324" spans="4:4">
      <c r="D324" t="e" cm="1">
        <f t="array" ref="D324">VLOOKUP(Eingabe[[#This Row],[Vorname]]&amp;Eingabe[[#This Row],[Nachname]]&amp;Eingabe[[#This Row],[Verein]],CHOOSE({1,2,3},#REF!&amp;#REF!&amp;#REF!,#REF!),2,0)</f>
        <v>#N/A</v>
      </c>
    </row>
    <row r="325" spans="4:4">
      <c r="D325" t="e" cm="1">
        <f t="array" ref="D325">VLOOKUP(Eingabe[[#This Row],[Vorname]]&amp;Eingabe[[#This Row],[Nachname]]&amp;Eingabe[[#This Row],[Verein]],CHOOSE({1,2,3},#REF!&amp;#REF!&amp;#REF!,#REF!),2,0)</f>
        <v>#N/A</v>
      </c>
    </row>
    <row r="326" spans="4:4">
      <c r="D326" t="e" cm="1">
        <f t="array" ref="D326">VLOOKUP(Eingabe[[#This Row],[Vorname]]&amp;Eingabe[[#This Row],[Nachname]]&amp;Eingabe[[#This Row],[Verein]],CHOOSE({1,2,3},#REF!&amp;#REF!&amp;#REF!,#REF!),2,0)</f>
        <v>#N/A</v>
      </c>
    </row>
    <row r="327" spans="4:4">
      <c r="D327" t="e" cm="1">
        <f t="array" ref="D327">VLOOKUP(Eingabe[[#This Row],[Vorname]]&amp;Eingabe[[#This Row],[Nachname]]&amp;Eingabe[[#This Row],[Verein]],CHOOSE({1,2,3},#REF!&amp;#REF!&amp;#REF!,#REF!),2,0)</f>
        <v>#N/A</v>
      </c>
    </row>
    <row r="328" spans="4:4">
      <c r="D328" t="e" cm="1">
        <f t="array" ref="D328">VLOOKUP(Eingabe[[#This Row],[Vorname]]&amp;Eingabe[[#This Row],[Nachname]]&amp;Eingabe[[#This Row],[Verein]],CHOOSE({1,2,3},#REF!&amp;#REF!&amp;#REF!,#REF!),2,0)</f>
        <v>#N/A</v>
      </c>
    </row>
    <row r="329" spans="4:4">
      <c r="D329" t="e" cm="1">
        <f t="array" ref="D329">VLOOKUP(Eingabe[[#This Row],[Vorname]]&amp;Eingabe[[#This Row],[Nachname]]&amp;Eingabe[[#This Row],[Verein]],CHOOSE({1,2,3},#REF!&amp;#REF!&amp;#REF!,#REF!),2,0)</f>
        <v>#N/A</v>
      </c>
    </row>
    <row r="330" spans="4:4">
      <c r="D330" t="e" cm="1">
        <f t="array" ref="D330">VLOOKUP(Eingabe[[#This Row],[Vorname]]&amp;Eingabe[[#This Row],[Nachname]]&amp;Eingabe[[#This Row],[Verein]],CHOOSE({1,2,3},#REF!&amp;#REF!&amp;#REF!,#REF!),2,0)</f>
        <v>#N/A</v>
      </c>
    </row>
    <row r="331" spans="4:4">
      <c r="D331" t="e" cm="1">
        <f t="array" ref="D331">VLOOKUP(Eingabe[[#This Row],[Vorname]]&amp;Eingabe[[#This Row],[Nachname]]&amp;Eingabe[[#This Row],[Verein]],CHOOSE({1,2,3},#REF!&amp;#REF!&amp;#REF!,#REF!),2,0)</f>
        <v>#N/A</v>
      </c>
    </row>
    <row r="332" spans="4:4">
      <c r="D332" t="e" cm="1">
        <f t="array" ref="D332">VLOOKUP(Eingabe[[#This Row],[Vorname]]&amp;Eingabe[[#This Row],[Nachname]]&amp;Eingabe[[#This Row],[Verein]],CHOOSE({1,2,3},#REF!&amp;#REF!&amp;#REF!,#REF!),2,0)</f>
        <v>#N/A</v>
      </c>
    </row>
    <row r="333" spans="4:4">
      <c r="D333" t="e" cm="1">
        <f t="array" ref="D333">VLOOKUP(Eingabe[[#This Row],[Vorname]]&amp;Eingabe[[#This Row],[Nachname]]&amp;Eingabe[[#This Row],[Verein]],CHOOSE({1,2,3},#REF!&amp;#REF!&amp;#REF!,#REF!),2,0)</f>
        <v>#N/A</v>
      </c>
    </row>
    <row r="334" spans="4:4">
      <c r="D334" t="e" cm="1">
        <f t="array" ref="D334">VLOOKUP(Eingabe[[#This Row],[Vorname]]&amp;Eingabe[[#This Row],[Nachname]]&amp;Eingabe[[#This Row],[Verein]],CHOOSE({1,2,3},#REF!&amp;#REF!&amp;#REF!,#REF!),2,0)</f>
        <v>#N/A</v>
      </c>
    </row>
    <row r="335" spans="4:4">
      <c r="D335" t="e" cm="1">
        <f t="array" ref="D335">VLOOKUP(Eingabe[[#This Row],[Vorname]]&amp;Eingabe[[#This Row],[Nachname]]&amp;Eingabe[[#This Row],[Verein]],CHOOSE({1,2,3},#REF!&amp;#REF!&amp;#REF!,#REF!),2,0)</f>
        <v>#N/A</v>
      </c>
    </row>
    <row r="336" spans="4:4">
      <c r="D336" t="e" cm="1">
        <f t="array" ref="D336">VLOOKUP(Eingabe[[#This Row],[Vorname]]&amp;Eingabe[[#This Row],[Nachname]]&amp;Eingabe[[#This Row],[Verein]],CHOOSE({1,2,3},#REF!&amp;#REF!&amp;#REF!,#REF!),2,0)</f>
        <v>#N/A</v>
      </c>
    </row>
    <row r="337" spans="4:4">
      <c r="D337" t="e" cm="1">
        <f t="array" ref="D337">VLOOKUP(Eingabe[[#This Row],[Vorname]]&amp;Eingabe[[#This Row],[Nachname]]&amp;Eingabe[[#This Row],[Verein]],CHOOSE({1,2,3},#REF!&amp;#REF!&amp;#REF!,#REF!),2,0)</f>
        <v>#N/A</v>
      </c>
    </row>
    <row r="338" spans="4:4">
      <c r="D338" t="e" cm="1">
        <f t="array" ref="D338">VLOOKUP(Eingabe[[#This Row],[Vorname]]&amp;Eingabe[[#This Row],[Nachname]]&amp;Eingabe[[#This Row],[Verein]],CHOOSE({1,2,3},#REF!&amp;#REF!&amp;#REF!,#REF!),2,0)</f>
        <v>#N/A</v>
      </c>
    </row>
    <row r="339" spans="4:4">
      <c r="D339" t="e" cm="1">
        <f t="array" ref="D339">VLOOKUP(Eingabe[[#This Row],[Vorname]]&amp;Eingabe[[#This Row],[Nachname]]&amp;Eingabe[[#This Row],[Verein]],CHOOSE({1,2,3},#REF!&amp;#REF!&amp;#REF!,#REF!),2,0)</f>
        <v>#N/A</v>
      </c>
    </row>
    <row r="340" spans="4:4">
      <c r="D340" t="e" cm="1">
        <f t="array" ref="D340">VLOOKUP(Eingabe[[#This Row],[Vorname]]&amp;Eingabe[[#This Row],[Nachname]]&amp;Eingabe[[#This Row],[Verein]],CHOOSE({1,2,3},#REF!&amp;#REF!&amp;#REF!,#REF!),2,0)</f>
        <v>#N/A</v>
      </c>
    </row>
    <row r="341" spans="4:4">
      <c r="D341" t="e" cm="1">
        <f t="array" ref="D341">VLOOKUP(Eingabe[[#This Row],[Vorname]]&amp;Eingabe[[#This Row],[Nachname]]&amp;Eingabe[[#This Row],[Verein]],CHOOSE({1,2,3},#REF!&amp;#REF!&amp;#REF!,#REF!),2,0)</f>
        <v>#N/A</v>
      </c>
    </row>
    <row r="342" spans="4:4">
      <c r="D342" t="e" cm="1">
        <f t="array" ref="D342">VLOOKUP(Eingabe[[#This Row],[Vorname]]&amp;Eingabe[[#This Row],[Nachname]]&amp;Eingabe[[#This Row],[Verein]],CHOOSE({1,2,3},#REF!&amp;#REF!&amp;#REF!,#REF!),2,0)</f>
        <v>#N/A</v>
      </c>
    </row>
    <row r="343" spans="4:4">
      <c r="D343" t="e" cm="1">
        <f t="array" ref="D343">VLOOKUP(Eingabe[[#This Row],[Vorname]]&amp;Eingabe[[#This Row],[Nachname]]&amp;Eingabe[[#This Row],[Verein]],CHOOSE({1,2,3},#REF!&amp;#REF!&amp;#REF!,#REF!),2,0)</f>
        <v>#N/A</v>
      </c>
    </row>
    <row r="344" spans="4:4">
      <c r="D344" t="e" cm="1">
        <f t="array" ref="D344">VLOOKUP(Eingabe[[#This Row],[Vorname]]&amp;Eingabe[[#This Row],[Nachname]]&amp;Eingabe[[#This Row],[Verein]],CHOOSE({1,2,3},#REF!&amp;#REF!&amp;#REF!,#REF!),2,0)</f>
        <v>#N/A</v>
      </c>
    </row>
    <row r="345" spans="4:4">
      <c r="D345" t="e" cm="1">
        <f t="array" ref="D345">VLOOKUP(Eingabe[[#This Row],[Vorname]]&amp;Eingabe[[#This Row],[Nachname]]&amp;Eingabe[[#This Row],[Verein]],CHOOSE({1,2,3},#REF!&amp;#REF!&amp;#REF!,#REF!),2,0)</f>
        <v>#N/A</v>
      </c>
    </row>
    <row r="346" spans="4:4">
      <c r="D346" t="e" cm="1">
        <f t="array" ref="D346">VLOOKUP(Eingabe[[#This Row],[Vorname]]&amp;Eingabe[[#This Row],[Nachname]]&amp;Eingabe[[#This Row],[Verein]],CHOOSE({1,2,3},#REF!&amp;#REF!&amp;#REF!,#REF!),2,0)</f>
        <v>#N/A</v>
      </c>
    </row>
    <row r="347" spans="4:4">
      <c r="D347" t="e" cm="1">
        <f t="array" ref="D347">VLOOKUP(Eingabe[[#This Row],[Vorname]]&amp;Eingabe[[#This Row],[Nachname]]&amp;Eingabe[[#This Row],[Verein]],CHOOSE({1,2,3},#REF!&amp;#REF!&amp;#REF!,#REF!),2,0)</f>
        <v>#N/A</v>
      </c>
    </row>
    <row r="348" spans="4:4">
      <c r="D348" t="e" cm="1">
        <f t="array" ref="D348">VLOOKUP(Eingabe[[#This Row],[Vorname]]&amp;Eingabe[[#This Row],[Nachname]]&amp;Eingabe[[#This Row],[Verein]],CHOOSE({1,2,3},#REF!&amp;#REF!&amp;#REF!,#REF!),2,0)</f>
        <v>#N/A</v>
      </c>
    </row>
    <row r="349" spans="4:4">
      <c r="D349" t="e" cm="1">
        <f t="array" ref="D349">VLOOKUP(Eingabe[[#This Row],[Vorname]]&amp;Eingabe[[#This Row],[Nachname]]&amp;Eingabe[[#This Row],[Verein]],CHOOSE({1,2,3},#REF!&amp;#REF!&amp;#REF!,#REF!),2,0)</f>
        <v>#N/A</v>
      </c>
    </row>
    <row r="350" spans="4:4">
      <c r="D350" t="e" cm="1">
        <f t="array" ref="D350">VLOOKUP(Eingabe[[#This Row],[Vorname]]&amp;Eingabe[[#This Row],[Nachname]]&amp;Eingabe[[#This Row],[Verein]],CHOOSE({1,2,3},#REF!&amp;#REF!&amp;#REF!,#REF!),2,0)</f>
        <v>#N/A</v>
      </c>
    </row>
    <row r="351" spans="4:4">
      <c r="D351" t="e" cm="1">
        <f t="array" ref="D351">VLOOKUP(Eingabe[[#This Row],[Vorname]]&amp;Eingabe[[#This Row],[Nachname]]&amp;Eingabe[[#This Row],[Verein]],CHOOSE({1,2,3},#REF!&amp;#REF!&amp;#REF!,#REF!),2,0)</f>
        <v>#N/A</v>
      </c>
    </row>
    <row r="352" spans="4:4">
      <c r="D352" t="e" cm="1">
        <f t="array" ref="D352">VLOOKUP(Eingabe[[#This Row],[Vorname]]&amp;Eingabe[[#This Row],[Nachname]]&amp;Eingabe[[#This Row],[Verein]],CHOOSE({1,2,3},#REF!&amp;#REF!&amp;#REF!,#REF!),2,0)</f>
        <v>#N/A</v>
      </c>
    </row>
    <row r="353" spans="4:4">
      <c r="D353" t="e" cm="1">
        <f t="array" ref="D353">VLOOKUP(Eingabe[[#This Row],[Vorname]]&amp;Eingabe[[#This Row],[Nachname]]&amp;Eingabe[[#This Row],[Verein]],CHOOSE({1,2,3},#REF!&amp;#REF!&amp;#REF!,#REF!),2,0)</f>
        <v>#N/A</v>
      </c>
    </row>
    <row r="354" spans="4:4">
      <c r="D354" t="e" cm="1">
        <f t="array" ref="D354">VLOOKUP(Eingabe[[#This Row],[Vorname]]&amp;Eingabe[[#This Row],[Nachname]]&amp;Eingabe[[#This Row],[Verein]],CHOOSE({1,2,3},#REF!&amp;#REF!&amp;#REF!,#REF!),2,0)</f>
        <v>#N/A</v>
      </c>
    </row>
    <row r="355" spans="4:4">
      <c r="D355" t="e" cm="1">
        <f t="array" ref="D355">VLOOKUP(Eingabe[[#This Row],[Vorname]]&amp;Eingabe[[#This Row],[Nachname]]&amp;Eingabe[[#This Row],[Verein]],CHOOSE({1,2,3},#REF!&amp;#REF!&amp;#REF!,#REF!),2,0)</f>
        <v>#N/A</v>
      </c>
    </row>
    <row r="356" spans="4:4">
      <c r="D356" t="e" cm="1">
        <f t="array" ref="D356">VLOOKUP(Eingabe[[#This Row],[Vorname]]&amp;Eingabe[[#This Row],[Nachname]]&amp;Eingabe[[#This Row],[Verein]],CHOOSE({1,2,3},#REF!&amp;#REF!&amp;#REF!,#REF!),2,0)</f>
        <v>#N/A</v>
      </c>
    </row>
    <row r="357" spans="4:4">
      <c r="D357" t="e" cm="1">
        <f t="array" ref="D357">VLOOKUP(Eingabe[[#This Row],[Vorname]]&amp;Eingabe[[#This Row],[Nachname]]&amp;Eingabe[[#This Row],[Verein]],CHOOSE({1,2,3},#REF!&amp;#REF!&amp;#REF!,#REF!),2,0)</f>
        <v>#N/A</v>
      </c>
    </row>
    <row r="358" spans="4:4">
      <c r="D358" t="e" cm="1">
        <f t="array" ref="D358">VLOOKUP(Eingabe[[#This Row],[Vorname]]&amp;Eingabe[[#This Row],[Nachname]]&amp;Eingabe[[#This Row],[Verein]],CHOOSE({1,2,3},#REF!&amp;#REF!&amp;#REF!,#REF!),2,0)</f>
        <v>#N/A</v>
      </c>
    </row>
    <row r="359" spans="4:4">
      <c r="D359" t="e" cm="1">
        <f t="array" ref="D359">VLOOKUP(Eingabe[[#This Row],[Vorname]]&amp;Eingabe[[#This Row],[Nachname]]&amp;Eingabe[[#This Row],[Verein]],CHOOSE({1,2,3},#REF!&amp;#REF!&amp;#REF!,#REF!),2,0)</f>
        <v>#N/A</v>
      </c>
    </row>
    <row r="360" spans="4:4">
      <c r="D360" t="e" cm="1">
        <f t="array" ref="D360">VLOOKUP(Eingabe[[#This Row],[Vorname]]&amp;Eingabe[[#This Row],[Nachname]]&amp;Eingabe[[#This Row],[Verein]],CHOOSE({1,2,3},#REF!&amp;#REF!&amp;#REF!,#REF!),2,0)</f>
        <v>#N/A</v>
      </c>
    </row>
    <row r="361" spans="4:4">
      <c r="D361" t="e" cm="1">
        <f t="array" ref="D361">VLOOKUP(Eingabe[[#This Row],[Vorname]]&amp;Eingabe[[#This Row],[Nachname]]&amp;Eingabe[[#This Row],[Verein]],CHOOSE({1,2,3},#REF!&amp;#REF!&amp;#REF!,#REF!),2,0)</f>
        <v>#N/A</v>
      </c>
    </row>
    <row r="362" spans="4:4">
      <c r="D362" t="e" cm="1">
        <f t="array" ref="D362">VLOOKUP(Eingabe[[#This Row],[Vorname]]&amp;Eingabe[[#This Row],[Nachname]]&amp;Eingabe[[#This Row],[Verein]],CHOOSE({1,2,3},#REF!&amp;#REF!&amp;#REF!,#REF!),2,0)</f>
        <v>#N/A</v>
      </c>
    </row>
    <row r="363" spans="4:4">
      <c r="D363" t="e" cm="1">
        <f t="array" ref="D363">VLOOKUP(Eingabe[[#This Row],[Vorname]]&amp;Eingabe[[#This Row],[Nachname]]&amp;Eingabe[[#This Row],[Verein]],CHOOSE({1,2,3},#REF!&amp;#REF!&amp;#REF!,#REF!),2,0)</f>
        <v>#N/A</v>
      </c>
    </row>
    <row r="364" spans="4:4">
      <c r="D364" t="e" cm="1">
        <f t="array" ref="D364">VLOOKUP(Eingabe[[#This Row],[Vorname]]&amp;Eingabe[[#This Row],[Nachname]]&amp;Eingabe[[#This Row],[Verein]],CHOOSE({1,2,3},#REF!&amp;#REF!&amp;#REF!,#REF!),2,0)</f>
        <v>#N/A</v>
      </c>
    </row>
    <row r="365" spans="4:4">
      <c r="D365" t="e" cm="1">
        <f t="array" ref="D365">VLOOKUP(Eingabe[[#This Row],[Vorname]]&amp;Eingabe[[#This Row],[Nachname]]&amp;Eingabe[[#This Row],[Verein]],CHOOSE({1,2,3},#REF!&amp;#REF!&amp;#REF!,#REF!),2,0)</f>
        <v>#N/A</v>
      </c>
    </row>
    <row r="366" spans="4:4">
      <c r="D366" t="e" cm="1">
        <f t="array" ref="D366">VLOOKUP(Eingabe[[#This Row],[Vorname]]&amp;Eingabe[[#This Row],[Nachname]]&amp;Eingabe[[#This Row],[Verein]],CHOOSE({1,2,3},#REF!&amp;#REF!&amp;#REF!,#REF!),2,0)</f>
        <v>#N/A</v>
      </c>
    </row>
    <row r="367" spans="4:4">
      <c r="D367" t="e" cm="1">
        <f t="array" ref="D367">VLOOKUP(Eingabe[[#This Row],[Vorname]]&amp;Eingabe[[#This Row],[Nachname]]&amp;Eingabe[[#This Row],[Verein]],CHOOSE({1,2,3},#REF!&amp;#REF!&amp;#REF!,#REF!),2,0)</f>
        <v>#N/A</v>
      </c>
    </row>
    <row r="368" spans="4:4">
      <c r="D368" t="e" cm="1">
        <f t="array" ref="D368">VLOOKUP(Eingabe[[#This Row],[Vorname]]&amp;Eingabe[[#This Row],[Nachname]]&amp;Eingabe[[#This Row],[Verein]],CHOOSE({1,2,3},#REF!&amp;#REF!&amp;#REF!,#REF!),2,0)</f>
        <v>#N/A</v>
      </c>
    </row>
    <row r="369" spans="4:4">
      <c r="D369" t="e" cm="1">
        <f t="array" ref="D369">VLOOKUP(Eingabe[[#This Row],[Vorname]]&amp;Eingabe[[#This Row],[Nachname]]&amp;Eingabe[[#This Row],[Verein]],CHOOSE({1,2,3},#REF!&amp;#REF!&amp;#REF!,#REF!),2,0)</f>
        <v>#N/A</v>
      </c>
    </row>
    <row r="370" spans="4:4">
      <c r="D370" t="e" cm="1">
        <f t="array" ref="D370">VLOOKUP(Eingabe[[#This Row],[Vorname]]&amp;Eingabe[[#This Row],[Nachname]]&amp;Eingabe[[#This Row],[Verein]],CHOOSE({1,2,3},#REF!&amp;#REF!&amp;#REF!,#REF!),2,0)</f>
        <v>#N/A</v>
      </c>
    </row>
    <row r="371" spans="4:4">
      <c r="D371" t="e" cm="1">
        <f t="array" ref="D371">VLOOKUP(Eingabe[[#This Row],[Vorname]]&amp;Eingabe[[#This Row],[Nachname]]&amp;Eingabe[[#This Row],[Verein]],CHOOSE({1,2,3},#REF!&amp;#REF!&amp;#REF!,#REF!),2,0)</f>
        <v>#N/A</v>
      </c>
    </row>
    <row r="372" spans="4:4">
      <c r="D372" t="e" cm="1">
        <f t="array" ref="D372">VLOOKUP(Eingabe[[#This Row],[Vorname]]&amp;Eingabe[[#This Row],[Nachname]]&amp;Eingabe[[#This Row],[Verein]],CHOOSE({1,2,3},#REF!&amp;#REF!&amp;#REF!,#REF!),2,0)</f>
        <v>#N/A</v>
      </c>
    </row>
    <row r="373" spans="4:4">
      <c r="D373" t="e" cm="1">
        <f t="array" ref="D373">VLOOKUP(Eingabe[[#This Row],[Vorname]]&amp;Eingabe[[#This Row],[Nachname]]&amp;Eingabe[[#This Row],[Verein]],CHOOSE({1,2,3},#REF!&amp;#REF!&amp;#REF!,#REF!),2,0)</f>
        <v>#N/A</v>
      </c>
    </row>
    <row r="374" spans="4:4">
      <c r="D374" t="e" cm="1">
        <f t="array" ref="D374">VLOOKUP(Eingabe[[#This Row],[Vorname]]&amp;Eingabe[[#This Row],[Nachname]]&amp;Eingabe[[#This Row],[Verein]],CHOOSE({1,2,3},#REF!&amp;#REF!&amp;#REF!,#REF!),2,0)</f>
        <v>#N/A</v>
      </c>
    </row>
    <row r="375" spans="4:4">
      <c r="D375" t="e" cm="1">
        <f t="array" ref="D375">VLOOKUP(Eingabe[[#This Row],[Vorname]]&amp;Eingabe[[#This Row],[Nachname]]&amp;Eingabe[[#This Row],[Verein]],CHOOSE({1,2,3},#REF!&amp;#REF!&amp;#REF!,#REF!),2,0)</f>
        <v>#N/A</v>
      </c>
    </row>
    <row r="376" spans="4:4">
      <c r="D376" t="e" cm="1">
        <f t="array" ref="D376">VLOOKUP(Eingabe[[#This Row],[Vorname]]&amp;Eingabe[[#This Row],[Nachname]]&amp;Eingabe[[#This Row],[Verein]],CHOOSE({1,2,3},#REF!&amp;#REF!&amp;#REF!,#REF!),2,0)</f>
        <v>#N/A</v>
      </c>
    </row>
    <row r="377" spans="4:4">
      <c r="D377" t="e" cm="1">
        <f t="array" ref="D377">VLOOKUP(Eingabe[[#This Row],[Vorname]]&amp;Eingabe[[#This Row],[Nachname]]&amp;Eingabe[[#This Row],[Verein]],CHOOSE({1,2,3},#REF!&amp;#REF!&amp;#REF!,#REF!),2,0)</f>
        <v>#N/A</v>
      </c>
    </row>
    <row r="378" spans="4:4">
      <c r="D378" t="e" cm="1">
        <f t="array" ref="D378">VLOOKUP(Eingabe[[#This Row],[Vorname]]&amp;Eingabe[[#This Row],[Nachname]]&amp;Eingabe[[#This Row],[Verein]],CHOOSE({1,2,3},#REF!&amp;#REF!&amp;#REF!,#REF!),2,0)</f>
        <v>#N/A</v>
      </c>
    </row>
    <row r="379" spans="4:4">
      <c r="D379" t="e" cm="1">
        <f t="array" ref="D379">VLOOKUP(Eingabe[[#This Row],[Vorname]]&amp;Eingabe[[#This Row],[Nachname]]&amp;Eingabe[[#This Row],[Verein]],CHOOSE({1,2,3},#REF!&amp;#REF!&amp;#REF!,#REF!),2,0)</f>
        <v>#N/A</v>
      </c>
    </row>
    <row r="380" spans="4:4">
      <c r="D380" t="e" cm="1">
        <f t="array" ref="D380">VLOOKUP(Eingabe[[#This Row],[Vorname]]&amp;Eingabe[[#This Row],[Nachname]]&amp;Eingabe[[#This Row],[Verein]],CHOOSE({1,2,3},#REF!&amp;#REF!&amp;#REF!,#REF!),2,0)</f>
        <v>#N/A</v>
      </c>
    </row>
    <row r="381" spans="4:4">
      <c r="D381" t="e" cm="1">
        <f t="array" ref="D381">VLOOKUP(Eingabe[[#This Row],[Vorname]]&amp;Eingabe[[#This Row],[Nachname]]&amp;Eingabe[[#This Row],[Verein]],CHOOSE({1,2,3},#REF!&amp;#REF!&amp;#REF!,#REF!),2,0)</f>
        <v>#N/A</v>
      </c>
    </row>
    <row r="382" spans="4:4">
      <c r="D382" t="e" cm="1">
        <f t="array" ref="D382">VLOOKUP(Eingabe[[#This Row],[Vorname]]&amp;Eingabe[[#This Row],[Nachname]]&amp;Eingabe[[#This Row],[Verein]],CHOOSE({1,2,3},#REF!&amp;#REF!&amp;#REF!,#REF!),2,0)</f>
        <v>#N/A</v>
      </c>
    </row>
    <row r="383" spans="4:4">
      <c r="D383" t="e" cm="1">
        <f t="array" ref="D383">VLOOKUP(Eingabe[[#This Row],[Vorname]]&amp;Eingabe[[#This Row],[Nachname]]&amp;Eingabe[[#This Row],[Verein]],CHOOSE({1,2,3},#REF!&amp;#REF!&amp;#REF!,#REF!),2,0)</f>
        <v>#N/A</v>
      </c>
    </row>
    <row r="384" spans="4:4">
      <c r="D384" t="e" cm="1">
        <f t="array" ref="D384">VLOOKUP(Eingabe[[#This Row],[Vorname]]&amp;Eingabe[[#This Row],[Nachname]]&amp;Eingabe[[#This Row],[Verein]],CHOOSE({1,2,3},#REF!&amp;#REF!&amp;#REF!,#REF!),2,0)</f>
        <v>#N/A</v>
      </c>
    </row>
    <row r="385" spans="4:4">
      <c r="D385" t="e" cm="1">
        <f t="array" ref="D385">VLOOKUP(Eingabe[[#This Row],[Vorname]]&amp;Eingabe[[#This Row],[Nachname]]&amp;Eingabe[[#This Row],[Verein]],CHOOSE({1,2,3},#REF!&amp;#REF!&amp;#REF!,#REF!),2,0)</f>
        <v>#N/A</v>
      </c>
    </row>
    <row r="386" spans="4:4">
      <c r="D386" t="e" cm="1">
        <f t="array" ref="D386">VLOOKUP(Eingabe[[#This Row],[Vorname]]&amp;Eingabe[[#This Row],[Nachname]]&amp;Eingabe[[#This Row],[Verein]],CHOOSE({1,2,3},#REF!&amp;#REF!&amp;#REF!,#REF!),2,0)</f>
        <v>#N/A</v>
      </c>
    </row>
    <row r="387" spans="4:4">
      <c r="D387" t="e" cm="1">
        <f t="array" ref="D387">VLOOKUP(Eingabe[[#This Row],[Vorname]]&amp;Eingabe[[#This Row],[Nachname]]&amp;Eingabe[[#This Row],[Verein]],CHOOSE({1,2,3},#REF!&amp;#REF!&amp;#REF!,#REF!),2,0)</f>
        <v>#N/A</v>
      </c>
    </row>
    <row r="388" spans="4:4">
      <c r="D388" t="e" cm="1">
        <f t="array" ref="D388">VLOOKUP(Eingabe[[#This Row],[Vorname]]&amp;Eingabe[[#This Row],[Nachname]]&amp;Eingabe[[#This Row],[Verein]],CHOOSE({1,2,3},#REF!&amp;#REF!&amp;#REF!,#REF!),2,0)</f>
        <v>#N/A</v>
      </c>
    </row>
    <row r="389" spans="4:4">
      <c r="D389" t="e" cm="1">
        <f t="array" ref="D389">VLOOKUP(Eingabe[[#This Row],[Vorname]]&amp;Eingabe[[#This Row],[Nachname]]&amp;Eingabe[[#This Row],[Verein]],CHOOSE({1,2,3},#REF!&amp;#REF!&amp;#REF!,#REF!),2,0)</f>
        <v>#N/A</v>
      </c>
    </row>
    <row r="390" spans="4:4">
      <c r="D390" t="e" cm="1">
        <f t="array" ref="D390">VLOOKUP(Eingabe[[#This Row],[Vorname]]&amp;Eingabe[[#This Row],[Nachname]]&amp;Eingabe[[#This Row],[Verein]],CHOOSE({1,2,3},#REF!&amp;#REF!&amp;#REF!,#REF!),2,0)</f>
        <v>#N/A</v>
      </c>
    </row>
    <row r="391" spans="4:4">
      <c r="D391" t="e" cm="1">
        <f t="array" ref="D391">VLOOKUP(Eingabe[[#This Row],[Vorname]]&amp;Eingabe[[#This Row],[Nachname]]&amp;Eingabe[[#This Row],[Verein]],CHOOSE({1,2,3},#REF!&amp;#REF!&amp;#REF!,#REF!),2,0)</f>
        <v>#N/A</v>
      </c>
    </row>
    <row r="392" spans="4:4">
      <c r="D392" t="e" cm="1">
        <f t="array" ref="D392">VLOOKUP(Eingabe[[#This Row],[Vorname]]&amp;Eingabe[[#This Row],[Nachname]]&amp;Eingabe[[#This Row],[Verein]],CHOOSE({1,2,3},#REF!&amp;#REF!&amp;#REF!,#REF!),2,0)</f>
        <v>#N/A</v>
      </c>
    </row>
    <row r="393" spans="4:4">
      <c r="D393" t="e" cm="1">
        <f t="array" ref="D393">VLOOKUP(Eingabe[[#This Row],[Vorname]]&amp;Eingabe[[#This Row],[Nachname]]&amp;Eingabe[[#This Row],[Verein]],CHOOSE({1,2,3},#REF!&amp;#REF!&amp;#REF!,#REF!),2,0)</f>
        <v>#N/A</v>
      </c>
    </row>
    <row r="394" spans="4:4">
      <c r="D394" t="e" cm="1">
        <f t="array" ref="D394">VLOOKUP(Eingabe[[#This Row],[Vorname]]&amp;Eingabe[[#This Row],[Nachname]]&amp;Eingabe[[#This Row],[Verein]],CHOOSE({1,2,3},#REF!&amp;#REF!&amp;#REF!,#REF!),2,0)</f>
        <v>#N/A</v>
      </c>
    </row>
    <row r="395" spans="4:4">
      <c r="D395" t="e" cm="1">
        <f t="array" ref="D395">VLOOKUP(Eingabe[[#This Row],[Vorname]]&amp;Eingabe[[#This Row],[Nachname]]&amp;Eingabe[[#This Row],[Verein]],CHOOSE({1,2,3},#REF!&amp;#REF!&amp;#REF!,#REF!),2,0)</f>
        <v>#N/A</v>
      </c>
    </row>
    <row r="396" spans="4:4">
      <c r="D396" t="e" cm="1">
        <f t="array" ref="D396">VLOOKUP(Eingabe[[#This Row],[Vorname]]&amp;Eingabe[[#This Row],[Nachname]]&amp;Eingabe[[#This Row],[Verein]],CHOOSE({1,2,3},#REF!&amp;#REF!&amp;#REF!,#REF!),2,0)</f>
        <v>#N/A</v>
      </c>
    </row>
    <row r="397" spans="4:4">
      <c r="D397" t="e" cm="1">
        <f t="array" ref="D397">VLOOKUP(Eingabe[[#This Row],[Vorname]]&amp;Eingabe[[#This Row],[Nachname]]&amp;Eingabe[[#This Row],[Verein]],CHOOSE({1,2,3},#REF!&amp;#REF!&amp;#REF!,#REF!),2,0)</f>
        <v>#N/A</v>
      </c>
    </row>
    <row r="398" spans="4:4">
      <c r="D398" t="e" cm="1">
        <f t="array" ref="D398">VLOOKUP(Eingabe[[#This Row],[Vorname]]&amp;Eingabe[[#This Row],[Nachname]]&amp;Eingabe[[#This Row],[Verein]],CHOOSE({1,2,3},#REF!&amp;#REF!&amp;#REF!,#REF!),2,0)</f>
        <v>#N/A</v>
      </c>
    </row>
    <row r="399" spans="4:4">
      <c r="D399" t="e" cm="1">
        <f t="array" ref="D399">VLOOKUP(Eingabe[[#This Row],[Vorname]]&amp;Eingabe[[#This Row],[Nachname]]&amp;Eingabe[[#This Row],[Verein]],CHOOSE({1,2,3},#REF!&amp;#REF!&amp;#REF!,#REF!),2,0)</f>
        <v>#N/A</v>
      </c>
    </row>
    <row r="400" spans="4:4">
      <c r="D400" t="e" cm="1">
        <f t="array" ref="D400">VLOOKUP(Eingabe[[#This Row],[Vorname]]&amp;Eingabe[[#This Row],[Nachname]]&amp;Eingabe[[#This Row],[Verein]],CHOOSE({1,2,3},#REF!&amp;#REF!&amp;#REF!,#REF!),2,0)</f>
        <v>#N/A</v>
      </c>
    </row>
    <row r="401" spans="4:4">
      <c r="D401" t="e" cm="1">
        <f t="array" ref="D401">VLOOKUP(Eingabe[[#This Row],[Vorname]]&amp;Eingabe[[#This Row],[Nachname]]&amp;Eingabe[[#This Row],[Verein]],CHOOSE({1,2,3},#REF!&amp;#REF!&amp;#REF!,#REF!),2,0)</f>
        <v>#N/A</v>
      </c>
    </row>
    <row r="402" spans="4:4">
      <c r="D402" t="e" cm="1">
        <f t="array" ref="D402">VLOOKUP(Eingabe[[#This Row],[Vorname]]&amp;Eingabe[[#This Row],[Nachname]]&amp;Eingabe[[#This Row],[Verein]],CHOOSE({1,2,3},#REF!&amp;#REF!&amp;#REF!,#REF!),2,0)</f>
        <v>#N/A</v>
      </c>
    </row>
    <row r="403" spans="4:4">
      <c r="D403" t="e" cm="1">
        <f t="array" ref="D403">VLOOKUP(Eingabe[[#This Row],[Vorname]]&amp;Eingabe[[#This Row],[Nachname]]&amp;Eingabe[[#This Row],[Verein]],CHOOSE({1,2,3},#REF!&amp;#REF!&amp;#REF!,#REF!),2,0)</f>
        <v>#N/A</v>
      </c>
    </row>
    <row r="404" spans="4:4">
      <c r="D404" t="e" cm="1">
        <f t="array" ref="D404">VLOOKUP(Eingabe[[#This Row],[Vorname]]&amp;Eingabe[[#This Row],[Nachname]]&amp;Eingabe[[#This Row],[Verein]],CHOOSE({1,2,3},#REF!&amp;#REF!&amp;#REF!,#REF!),2,0)</f>
        <v>#N/A</v>
      </c>
    </row>
    <row r="405" spans="4:4">
      <c r="D405" t="e" cm="1">
        <f t="array" ref="D405">VLOOKUP(Eingabe[[#This Row],[Vorname]]&amp;Eingabe[[#This Row],[Nachname]]&amp;Eingabe[[#This Row],[Verein]],CHOOSE({1,2,3},#REF!&amp;#REF!&amp;#REF!,#REF!),2,0)</f>
        <v>#N/A</v>
      </c>
    </row>
    <row r="406" spans="4:4">
      <c r="D406" t="e" cm="1">
        <f t="array" ref="D406">VLOOKUP(Eingabe[[#This Row],[Vorname]]&amp;Eingabe[[#This Row],[Nachname]]&amp;Eingabe[[#This Row],[Verein]],CHOOSE({1,2,3},#REF!&amp;#REF!&amp;#REF!,#REF!),2,0)</f>
        <v>#N/A</v>
      </c>
    </row>
    <row r="407" spans="4:4">
      <c r="D407" t="e" cm="1">
        <f t="array" ref="D407">VLOOKUP(Eingabe[[#This Row],[Vorname]]&amp;Eingabe[[#This Row],[Nachname]]&amp;Eingabe[[#This Row],[Verein]],CHOOSE({1,2,3},#REF!&amp;#REF!&amp;#REF!,#REF!),2,0)</f>
        <v>#N/A</v>
      </c>
    </row>
    <row r="408" spans="4:4">
      <c r="D408" t="e" cm="1">
        <f t="array" ref="D408">VLOOKUP(Eingabe[[#This Row],[Vorname]]&amp;Eingabe[[#This Row],[Nachname]]&amp;Eingabe[[#This Row],[Verein]],CHOOSE({1,2,3},#REF!&amp;#REF!&amp;#REF!,#REF!),2,0)</f>
        <v>#N/A</v>
      </c>
    </row>
    <row r="409" spans="4:4">
      <c r="D409" t="e" cm="1">
        <f t="array" ref="D409">VLOOKUP(Eingabe[[#This Row],[Vorname]]&amp;Eingabe[[#This Row],[Nachname]]&amp;Eingabe[[#This Row],[Verein]],CHOOSE({1,2,3},#REF!&amp;#REF!&amp;#REF!,#REF!),2,0)</f>
        <v>#N/A</v>
      </c>
    </row>
    <row r="410" spans="4:4">
      <c r="D410" t="e" cm="1">
        <f t="array" ref="D410">VLOOKUP(Eingabe[[#This Row],[Vorname]]&amp;Eingabe[[#This Row],[Nachname]]&amp;Eingabe[[#This Row],[Verein]],CHOOSE({1,2,3},#REF!&amp;#REF!&amp;#REF!,#REF!),2,0)</f>
        <v>#N/A</v>
      </c>
    </row>
    <row r="411" spans="4:4">
      <c r="D411" t="e" cm="1">
        <f t="array" ref="D411">VLOOKUP(Eingabe[[#This Row],[Vorname]]&amp;Eingabe[[#This Row],[Nachname]]&amp;Eingabe[[#This Row],[Verein]],CHOOSE({1,2,3},#REF!&amp;#REF!&amp;#REF!,#REF!),2,0)</f>
        <v>#N/A</v>
      </c>
    </row>
    <row r="412" spans="4:4">
      <c r="D412" t="e" cm="1">
        <f t="array" ref="D412">VLOOKUP(Eingabe[[#This Row],[Vorname]]&amp;Eingabe[[#This Row],[Nachname]]&amp;Eingabe[[#This Row],[Verein]],CHOOSE({1,2,3},#REF!&amp;#REF!&amp;#REF!,#REF!),2,0)</f>
        <v>#N/A</v>
      </c>
    </row>
    <row r="413" spans="4:4">
      <c r="D413" t="e" cm="1">
        <f t="array" ref="D413">VLOOKUP(Eingabe[[#This Row],[Vorname]]&amp;Eingabe[[#This Row],[Nachname]]&amp;Eingabe[[#This Row],[Verein]],CHOOSE({1,2,3},#REF!&amp;#REF!&amp;#REF!,#REF!),2,0)</f>
        <v>#N/A</v>
      </c>
    </row>
    <row r="414" spans="4:4">
      <c r="D414" t="e" cm="1">
        <f t="array" ref="D414">VLOOKUP(Eingabe[[#This Row],[Vorname]]&amp;Eingabe[[#This Row],[Nachname]]&amp;Eingabe[[#This Row],[Verein]],CHOOSE({1,2,3},#REF!&amp;#REF!&amp;#REF!,#REF!),2,0)</f>
        <v>#N/A</v>
      </c>
    </row>
    <row r="415" spans="4:4">
      <c r="D415" t="e" cm="1">
        <f t="array" ref="D415">VLOOKUP(Eingabe[[#This Row],[Vorname]]&amp;Eingabe[[#This Row],[Nachname]]&amp;Eingabe[[#This Row],[Verein]],CHOOSE({1,2,3},#REF!&amp;#REF!&amp;#REF!,#REF!),2,0)</f>
        <v>#N/A</v>
      </c>
    </row>
    <row r="416" spans="4:4">
      <c r="D416" t="e" cm="1">
        <f t="array" ref="D416">VLOOKUP(Eingabe[[#This Row],[Vorname]]&amp;Eingabe[[#This Row],[Nachname]]&amp;Eingabe[[#This Row],[Verein]],CHOOSE({1,2,3},#REF!&amp;#REF!&amp;#REF!,#REF!),2,0)</f>
        <v>#N/A</v>
      </c>
    </row>
    <row r="417" spans="4:4">
      <c r="D417" t="e" cm="1">
        <f t="array" ref="D417">VLOOKUP(Eingabe[[#This Row],[Vorname]]&amp;Eingabe[[#This Row],[Nachname]]&amp;Eingabe[[#This Row],[Verein]],CHOOSE({1,2,3},#REF!&amp;#REF!&amp;#REF!,#REF!),2,0)</f>
        <v>#N/A</v>
      </c>
    </row>
    <row r="418" spans="4:4">
      <c r="D418" t="e" cm="1">
        <f t="array" ref="D418">VLOOKUP(Eingabe[[#This Row],[Vorname]]&amp;Eingabe[[#This Row],[Nachname]]&amp;Eingabe[[#This Row],[Verein]],CHOOSE({1,2,3},#REF!&amp;#REF!&amp;#REF!,#REF!),2,0)</f>
        <v>#N/A</v>
      </c>
    </row>
    <row r="419" spans="4:4">
      <c r="D419" t="e" cm="1">
        <f t="array" ref="D419">VLOOKUP(Eingabe[[#This Row],[Vorname]]&amp;Eingabe[[#This Row],[Nachname]]&amp;Eingabe[[#This Row],[Verein]],CHOOSE({1,2,3},#REF!&amp;#REF!&amp;#REF!,#REF!),2,0)</f>
        <v>#N/A</v>
      </c>
    </row>
    <row r="420" spans="4:4">
      <c r="D420" t="e" cm="1">
        <f t="array" ref="D420">VLOOKUP(Eingabe[[#This Row],[Vorname]]&amp;Eingabe[[#This Row],[Nachname]]&amp;Eingabe[[#This Row],[Verein]],CHOOSE({1,2,3},#REF!&amp;#REF!&amp;#REF!,#REF!),2,0)</f>
        <v>#N/A</v>
      </c>
    </row>
    <row r="421" spans="4:4">
      <c r="D421" t="e" cm="1">
        <f t="array" ref="D421">VLOOKUP(Eingabe[[#This Row],[Vorname]]&amp;Eingabe[[#This Row],[Nachname]]&amp;Eingabe[[#This Row],[Verein]],CHOOSE({1,2,3},#REF!&amp;#REF!&amp;#REF!,#REF!),2,0)</f>
        <v>#N/A</v>
      </c>
    </row>
    <row r="422" spans="4:4">
      <c r="D422" t="e" cm="1">
        <f t="array" ref="D422">VLOOKUP(Eingabe[[#This Row],[Vorname]]&amp;Eingabe[[#This Row],[Nachname]]&amp;Eingabe[[#This Row],[Verein]],CHOOSE({1,2,3},#REF!&amp;#REF!&amp;#REF!,#REF!),2,0)</f>
        <v>#N/A</v>
      </c>
    </row>
    <row r="423" spans="4:4">
      <c r="D423" t="e" cm="1">
        <f t="array" ref="D423">VLOOKUP(Eingabe[[#This Row],[Vorname]]&amp;Eingabe[[#This Row],[Nachname]]&amp;Eingabe[[#This Row],[Verein]],CHOOSE({1,2,3},#REF!&amp;#REF!&amp;#REF!,#REF!),2,0)</f>
        <v>#N/A</v>
      </c>
    </row>
    <row r="424" spans="4:4">
      <c r="D424" t="e" cm="1">
        <f t="array" ref="D424">VLOOKUP(Eingabe[[#This Row],[Vorname]]&amp;Eingabe[[#This Row],[Nachname]]&amp;Eingabe[[#This Row],[Verein]],CHOOSE({1,2,3},#REF!&amp;#REF!&amp;#REF!,#REF!),2,0)</f>
        <v>#N/A</v>
      </c>
    </row>
    <row r="425" spans="4:4">
      <c r="D425" t="e" cm="1">
        <f t="array" ref="D425">VLOOKUP(Eingabe[[#This Row],[Vorname]]&amp;Eingabe[[#This Row],[Nachname]]&amp;Eingabe[[#This Row],[Verein]],CHOOSE({1,2,3},#REF!&amp;#REF!&amp;#REF!,#REF!),2,0)</f>
        <v>#N/A</v>
      </c>
    </row>
    <row r="426" spans="4:4">
      <c r="D426" t="e" cm="1">
        <f t="array" ref="D426">VLOOKUP(Eingabe[[#This Row],[Vorname]]&amp;Eingabe[[#This Row],[Nachname]]&amp;Eingabe[[#This Row],[Verein]],CHOOSE({1,2,3},#REF!&amp;#REF!&amp;#REF!,#REF!),2,0)</f>
        <v>#N/A</v>
      </c>
    </row>
    <row r="427" spans="4:4">
      <c r="D427" t="e" cm="1">
        <f t="array" ref="D427">VLOOKUP(Eingabe[[#This Row],[Vorname]]&amp;Eingabe[[#This Row],[Nachname]]&amp;Eingabe[[#This Row],[Verein]],CHOOSE({1,2,3},#REF!&amp;#REF!&amp;#REF!,#REF!),2,0)</f>
        <v>#N/A</v>
      </c>
    </row>
    <row r="428" spans="4:4">
      <c r="D428" t="e" cm="1">
        <f t="array" ref="D428">VLOOKUP(Eingabe[[#This Row],[Vorname]]&amp;Eingabe[[#This Row],[Nachname]]&amp;Eingabe[[#This Row],[Verein]],CHOOSE({1,2,3},#REF!&amp;#REF!&amp;#REF!,#REF!),2,0)</f>
        <v>#N/A</v>
      </c>
    </row>
    <row r="429" spans="4:4">
      <c r="D429" t="e" cm="1">
        <f t="array" ref="D429">VLOOKUP(Eingabe[[#This Row],[Vorname]]&amp;Eingabe[[#This Row],[Nachname]]&amp;Eingabe[[#This Row],[Verein]],CHOOSE({1,2,3},#REF!&amp;#REF!&amp;#REF!,#REF!),2,0)</f>
        <v>#N/A</v>
      </c>
    </row>
    <row r="430" spans="4:4">
      <c r="D430" t="e" cm="1">
        <f t="array" ref="D430">VLOOKUP(Eingabe[[#This Row],[Vorname]]&amp;Eingabe[[#This Row],[Nachname]]&amp;Eingabe[[#This Row],[Verein]],CHOOSE({1,2,3},#REF!&amp;#REF!&amp;#REF!,#REF!),2,0)</f>
        <v>#N/A</v>
      </c>
    </row>
    <row r="431" spans="4:4">
      <c r="D431" t="e" cm="1">
        <f t="array" ref="D431">VLOOKUP(Eingabe[[#This Row],[Vorname]]&amp;Eingabe[[#This Row],[Nachname]]&amp;Eingabe[[#This Row],[Verein]],CHOOSE({1,2,3},#REF!&amp;#REF!&amp;#REF!,#REF!),2,0)</f>
        <v>#N/A</v>
      </c>
    </row>
    <row r="432" spans="4:4">
      <c r="D432" t="e" cm="1">
        <f t="array" ref="D432">VLOOKUP(Eingabe[[#This Row],[Vorname]]&amp;Eingabe[[#This Row],[Nachname]]&amp;Eingabe[[#This Row],[Verein]],CHOOSE({1,2,3},#REF!&amp;#REF!&amp;#REF!,#REF!),2,0)</f>
        <v>#N/A</v>
      </c>
    </row>
    <row r="433" spans="4:4">
      <c r="D433" t="e" cm="1">
        <f t="array" ref="D433">VLOOKUP(Eingabe[[#This Row],[Vorname]]&amp;Eingabe[[#This Row],[Nachname]]&amp;Eingabe[[#This Row],[Verein]],CHOOSE({1,2,3},#REF!&amp;#REF!&amp;#REF!,#REF!),2,0)</f>
        <v>#N/A</v>
      </c>
    </row>
    <row r="434" spans="4:4">
      <c r="D434" t="e" cm="1">
        <f t="array" ref="D434">VLOOKUP(Eingabe[[#This Row],[Vorname]]&amp;Eingabe[[#This Row],[Nachname]]&amp;Eingabe[[#This Row],[Verein]],CHOOSE({1,2,3},#REF!&amp;#REF!&amp;#REF!,#REF!),2,0)</f>
        <v>#N/A</v>
      </c>
    </row>
    <row r="435" spans="4:4">
      <c r="D435" t="e" cm="1">
        <f t="array" ref="D435">VLOOKUP(Eingabe[[#This Row],[Vorname]]&amp;Eingabe[[#This Row],[Nachname]]&amp;Eingabe[[#This Row],[Verein]],CHOOSE({1,2,3},#REF!&amp;#REF!&amp;#REF!,#REF!),2,0)</f>
        <v>#N/A</v>
      </c>
    </row>
    <row r="436" spans="4:4">
      <c r="D436" t="e" cm="1">
        <f t="array" ref="D436">VLOOKUP(Eingabe[[#This Row],[Vorname]]&amp;Eingabe[[#This Row],[Nachname]]&amp;Eingabe[[#This Row],[Verein]],CHOOSE({1,2,3},#REF!&amp;#REF!&amp;#REF!,#REF!),2,0)</f>
        <v>#N/A</v>
      </c>
    </row>
    <row r="437" spans="4:4">
      <c r="D437" t="e" cm="1">
        <f t="array" ref="D437">VLOOKUP(Eingabe[[#This Row],[Vorname]]&amp;Eingabe[[#This Row],[Nachname]]&amp;Eingabe[[#This Row],[Verein]],CHOOSE({1,2,3},#REF!&amp;#REF!&amp;#REF!,#REF!),2,0)</f>
        <v>#N/A</v>
      </c>
    </row>
    <row r="438" spans="4:4">
      <c r="D438" t="e" cm="1">
        <f t="array" ref="D438">VLOOKUP(Eingabe[[#This Row],[Vorname]]&amp;Eingabe[[#This Row],[Nachname]]&amp;Eingabe[[#This Row],[Verein]],CHOOSE({1,2,3},#REF!&amp;#REF!&amp;#REF!,#REF!),2,0)</f>
        <v>#N/A</v>
      </c>
    </row>
    <row r="439" spans="4:4">
      <c r="D439" t="e" cm="1">
        <f t="array" ref="D439">VLOOKUP(Eingabe[[#This Row],[Vorname]]&amp;Eingabe[[#This Row],[Nachname]]&amp;Eingabe[[#This Row],[Verein]],CHOOSE({1,2,3},#REF!&amp;#REF!&amp;#REF!,#REF!),2,0)</f>
        <v>#N/A</v>
      </c>
    </row>
    <row r="440" spans="4:4">
      <c r="D440" t="e" cm="1">
        <f t="array" ref="D440">VLOOKUP(Eingabe[[#This Row],[Vorname]]&amp;Eingabe[[#This Row],[Nachname]]&amp;Eingabe[[#This Row],[Verein]],CHOOSE({1,2,3},#REF!&amp;#REF!&amp;#REF!,#REF!),2,0)</f>
        <v>#N/A</v>
      </c>
    </row>
    <row r="441" spans="4:4">
      <c r="D441" t="e" cm="1">
        <f t="array" ref="D441">VLOOKUP(Eingabe[[#This Row],[Vorname]]&amp;Eingabe[[#This Row],[Nachname]]&amp;Eingabe[[#This Row],[Verein]],CHOOSE({1,2,3},#REF!&amp;#REF!&amp;#REF!,#REF!),2,0)</f>
        <v>#N/A</v>
      </c>
    </row>
    <row r="442" spans="4:4">
      <c r="D442" t="e" cm="1">
        <f t="array" ref="D442">VLOOKUP(Eingabe[[#This Row],[Vorname]]&amp;Eingabe[[#This Row],[Nachname]]&amp;Eingabe[[#This Row],[Verein]],CHOOSE({1,2,3},#REF!&amp;#REF!&amp;#REF!,#REF!),2,0)</f>
        <v>#N/A</v>
      </c>
    </row>
    <row r="443" spans="4:4">
      <c r="D443" t="e" cm="1">
        <f t="array" ref="D443">VLOOKUP(Eingabe[[#This Row],[Vorname]]&amp;Eingabe[[#This Row],[Nachname]]&amp;Eingabe[[#This Row],[Verein]],CHOOSE({1,2,3},#REF!&amp;#REF!&amp;#REF!,#REF!),2,0)</f>
        <v>#N/A</v>
      </c>
    </row>
    <row r="444" spans="4:4">
      <c r="D444" t="e" cm="1">
        <f t="array" ref="D444">VLOOKUP(Eingabe[[#This Row],[Vorname]]&amp;Eingabe[[#This Row],[Nachname]]&amp;Eingabe[[#This Row],[Verein]],CHOOSE({1,2,3},#REF!&amp;#REF!&amp;#REF!,#REF!),2,0)</f>
        <v>#N/A</v>
      </c>
    </row>
    <row r="445" spans="4:4">
      <c r="D445" t="e" cm="1">
        <f t="array" ref="D445">VLOOKUP(Eingabe[[#This Row],[Vorname]]&amp;Eingabe[[#This Row],[Nachname]]&amp;Eingabe[[#This Row],[Verein]],CHOOSE({1,2,3},#REF!&amp;#REF!&amp;#REF!,#REF!),2,0)</f>
        <v>#N/A</v>
      </c>
    </row>
    <row r="446" spans="4:4">
      <c r="D446" t="e" cm="1">
        <f t="array" ref="D446">VLOOKUP(Eingabe[[#This Row],[Vorname]]&amp;Eingabe[[#This Row],[Nachname]]&amp;Eingabe[[#This Row],[Verein]],CHOOSE({1,2,3},#REF!&amp;#REF!&amp;#REF!,#REF!),2,0)</f>
        <v>#N/A</v>
      </c>
    </row>
    <row r="447" spans="4:4">
      <c r="D447" t="e" cm="1">
        <f t="array" ref="D447">VLOOKUP(Eingabe[[#This Row],[Vorname]]&amp;Eingabe[[#This Row],[Nachname]]&amp;Eingabe[[#This Row],[Verein]],CHOOSE({1,2,3},#REF!&amp;#REF!&amp;#REF!,#REF!),2,0)</f>
        <v>#N/A</v>
      </c>
    </row>
    <row r="448" spans="4:4">
      <c r="D448" t="e" cm="1">
        <f t="array" ref="D448">VLOOKUP(Eingabe[[#This Row],[Vorname]]&amp;Eingabe[[#This Row],[Nachname]]&amp;Eingabe[[#This Row],[Verein]],CHOOSE({1,2,3},#REF!&amp;#REF!&amp;#REF!,#REF!),2,0)</f>
        <v>#N/A</v>
      </c>
    </row>
    <row r="449" spans="4:4">
      <c r="D449" t="e" cm="1">
        <f t="array" ref="D449">VLOOKUP(Eingabe[[#This Row],[Vorname]]&amp;Eingabe[[#This Row],[Nachname]]&amp;Eingabe[[#This Row],[Verein]],CHOOSE({1,2,3},#REF!&amp;#REF!&amp;#REF!,#REF!),2,0)</f>
        <v>#N/A</v>
      </c>
    </row>
    <row r="450" spans="4:4">
      <c r="D450" t="e" cm="1">
        <f t="array" ref="D450">VLOOKUP(Eingabe[[#This Row],[Vorname]]&amp;Eingabe[[#This Row],[Nachname]]&amp;Eingabe[[#This Row],[Verein]],CHOOSE({1,2,3},#REF!&amp;#REF!&amp;#REF!,#REF!),2,0)</f>
        <v>#N/A</v>
      </c>
    </row>
    <row r="451" spans="4:4">
      <c r="D451" t="e" cm="1">
        <f t="array" ref="D451">VLOOKUP(Eingabe[[#This Row],[Vorname]]&amp;Eingabe[[#This Row],[Nachname]]&amp;Eingabe[[#This Row],[Verein]],CHOOSE({1,2,3},#REF!&amp;#REF!&amp;#REF!,#REF!),2,0)</f>
        <v>#N/A</v>
      </c>
    </row>
    <row r="452" spans="4:4">
      <c r="D452" t="e" cm="1">
        <f t="array" ref="D452">VLOOKUP(Eingabe[[#This Row],[Vorname]]&amp;Eingabe[[#This Row],[Nachname]]&amp;Eingabe[[#This Row],[Verein]],CHOOSE({1,2,3},#REF!&amp;#REF!&amp;#REF!,#REF!),2,0)</f>
        <v>#N/A</v>
      </c>
    </row>
    <row r="453" spans="4:4">
      <c r="D453" t="e" cm="1">
        <f t="array" ref="D453">VLOOKUP(Eingabe[[#This Row],[Vorname]]&amp;Eingabe[[#This Row],[Nachname]]&amp;Eingabe[[#This Row],[Verein]],CHOOSE({1,2,3},#REF!&amp;#REF!&amp;#REF!,#REF!),2,0)</f>
        <v>#N/A</v>
      </c>
    </row>
    <row r="454" spans="4:4">
      <c r="D454" t="e" cm="1">
        <f t="array" ref="D454">VLOOKUP(Eingabe[[#This Row],[Vorname]]&amp;Eingabe[[#This Row],[Nachname]]&amp;Eingabe[[#This Row],[Verein]],CHOOSE({1,2,3},#REF!&amp;#REF!&amp;#REF!,#REF!),2,0)</f>
        <v>#N/A</v>
      </c>
    </row>
    <row r="455" spans="4:4">
      <c r="D455" t="e" cm="1">
        <f t="array" ref="D455">VLOOKUP(Eingabe[[#This Row],[Vorname]]&amp;Eingabe[[#This Row],[Nachname]]&amp;Eingabe[[#This Row],[Verein]],CHOOSE({1,2,3},#REF!&amp;#REF!&amp;#REF!,#REF!),2,0)</f>
        <v>#N/A</v>
      </c>
    </row>
    <row r="456" spans="4:4">
      <c r="D456" t="e" cm="1">
        <f t="array" ref="D456">VLOOKUP(Eingabe[[#This Row],[Vorname]]&amp;Eingabe[[#This Row],[Nachname]]&amp;Eingabe[[#This Row],[Verein]],CHOOSE({1,2,3},#REF!&amp;#REF!&amp;#REF!,#REF!),2,0)</f>
        <v>#N/A</v>
      </c>
    </row>
    <row r="457" spans="4:4">
      <c r="D457" t="e" cm="1">
        <f t="array" ref="D457">VLOOKUP(Eingabe[[#This Row],[Vorname]]&amp;Eingabe[[#This Row],[Nachname]]&amp;Eingabe[[#This Row],[Verein]],CHOOSE({1,2,3},#REF!&amp;#REF!&amp;#REF!,#REF!),2,0)</f>
        <v>#N/A</v>
      </c>
    </row>
    <row r="458" spans="4:4">
      <c r="D458" t="e" cm="1">
        <f t="array" ref="D458">VLOOKUP(Eingabe[[#This Row],[Vorname]]&amp;Eingabe[[#This Row],[Nachname]]&amp;Eingabe[[#This Row],[Verein]],CHOOSE({1,2,3},#REF!&amp;#REF!&amp;#REF!,#REF!),2,0)</f>
        <v>#N/A</v>
      </c>
    </row>
    <row r="459" spans="4:4">
      <c r="D459" t="e" cm="1">
        <f t="array" ref="D459">VLOOKUP(Eingabe[[#This Row],[Vorname]]&amp;Eingabe[[#This Row],[Nachname]]&amp;Eingabe[[#This Row],[Verein]],CHOOSE({1,2,3},#REF!&amp;#REF!&amp;#REF!,#REF!),2,0)</f>
        <v>#N/A</v>
      </c>
    </row>
    <row r="460" spans="4:4">
      <c r="D460" t="e" cm="1">
        <f t="array" ref="D460">VLOOKUP(Eingabe[[#This Row],[Vorname]]&amp;Eingabe[[#This Row],[Nachname]]&amp;Eingabe[[#This Row],[Verein]],CHOOSE({1,2,3},#REF!&amp;#REF!&amp;#REF!,#REF!),2,0)</f>
        <v>#N/A</v>
      </c>
    </row>
    <row r="461" spans="4:4">
      <c r="D461" t="e" cm="1">
        <f t="array" ref="D461">VLOOKUP(Eingabe[[#This Row],[Vorname]]&amp;Eingabe[[#This Row],[Nachname]]&amp;Eingabe[[#This Row],[Verein]],CHOOSE({1,2,3},#REF!&amp;#REF!&amp;#REF!,#REF!),2,0)</f>
        <v>#N/A</v>
      </c>
    </row>
    <row r="462" spans="4:4">
      <c r="D462" t="e" cm="1">
        <f t="array" ref="D462">VLOOKUP(Eingabe[[#This Row],[Vorname]]&amp;Eingabe[[#This Row],[Nachname]]&amp;Eingabe[[#This Row],[Verein]],CHOOSE({1,2,3},#REF!&amp;#REF!&amp;#REF!,#REF!),2,0)</f>
        <v>#N/A</v>
      </c>
    </row>
    <row r="463" spans="4:4">
      <c r="D463" t="e" cm="1">
        <f t="array" ref="D463">VLOOKUP(Eingabe[[#This Row],[Vorname]]&amp;Eingabe[[#This Row],[Nachname]]&amp;Eingabe[[#This Row],[Verein]],CHOOSE({1,2,3},#REF!&amp;#REF!&amp;#REF!,#REF!),2,0)</f>
        <v>#N/A</v>
      </c>
    </row>
    <row r="464" spans="4:4">
      <c r="D464" t="e" cm="1">
        <f t="array" ref="D464">VLOOKUP(Eingabe[[#This Row],[Vorname]]&amp;Eingabe[[#This Row],[Nachname]]&amp;Eingabe[[#This Row],[Verein]],CHOOSE({1,2,3},#REF!&amp;#REF!&amp;#REF!,#REF!),2,0)</f>
        <v>#N/A</v>
      </c>
    </row>
    <row r="465" spans="4:4">
      <c r="D465" t="e" cm="1">
        <f t="array" ref="D465">VLOOKUP(Eingabe[[#This Row],[Vorname]]&amp;Eingabe[[#This Row],[Nachname]]&amp;Eingabe[[#This Row],[Verein]],CHOOSE({1,2,3},#REF!&amp;#REF!&amp;#REF!,#REF!),2,0)</f>
        <v>#N/A</v>
      </c>
    </row>
    <row r="466" spans="4:4">
      <c r="D466" t="e" cm="1">
        <f t="array" ref="D466">VLOOKUP(Eingabe[[#This Row],[Vorname]]&amp;Eingabe[[#This Row],[Nachname]]&amp;Eingabe[[#This Row],[Verein]],CHOOSE({1,2,3},#REF!&amp;#REF!&amp;#REF!,#REF!),2,0)</f>
        <v>#N/A</v>
      </c>
    </row>
    <row r="467" spans="4:4">
      <c r="D467" t="e" cm="1">
        <f t="array" ref="D467">VLOOKUP(Eingabe[[#This Row],[Vorname]]&amp;Eingabe[[#This Row],[Nachname]]&amp;Eingabe[[#This Row],[Verein]],CHOOSE({1,2,3},#REF!&amp;#REF!&amp;#REF!,#REF!),2,0)</f>
        <v>#N/A</v>
      </c>
    </row>
    <row r="468" spans="4:4">
      <c r="D468" t="e" cm="1">
        <f t="array" ref="D468">VLOOKUP(Eingabe[[#This Row],[Vorname]]&amp;Eingabe[[#This Row],[Nachname]]&amp;Eingabe[[#This Row],[Verein]],CHOOSE({1,2,3},#REF!&amp;#REF!&amp;#REF!,#REF!),2,0)</f>
        <v>#N/A</v>
      </c>
    </row>
    <row r="469" spans="4:4">
      <c r="D469" t="e" cm="1">
        <f t="array" ref="D469">VLOOKUP(Eingabe[[#This Row],[Vorname]]&amp;Eingabe[[#This Row],[Nachname]]&amp;Eingabe[[#This Row],[Verein]],CHOOSE({1,2,3},#REF!&amp;#REF!&amp;#REF!,#REF!),2,0)</f>
        <v>#N/A</v>
      </c>
    </row>
    <row r="470" spans="4:4">
      <c r="D470" t="e" cm="1">
        <f t="array" ref="D470">VLOOKUP(Eingabe[[#This Row],[Vorname]]&amp;Eingabe[[#This Row],[Nachname]]&amp;Eingabe[[#This Row],[Verein]],CHOOSE({1,2,3},#REF!&amp;#REF!&amp;#REF!,#REF!),2,0)</f>
        <v>#N/A</v>
      </c>
    </row>
    <row r="471" spans="4:4">
      <c r="D471" t="e" cm="1">
        <f t="array" ref="D471">VLOOKUP(Eingabe[[#This Row],[Vorname]]&amp;Eingabe[[#This Row],[Nachname]]&amp;Eingabe[[#This Row],[Verein]],CHOOSE({1,2,3},#REF!&amp;#REF!&amp;#REF!,#REF!),2,0)</f>
        <v>#N/A</v>
      </c>
    </row>
    <row r="472" spans="4:4">
      <c r="D472" t="e" cm="1">
        <f t="array" ref="D472">VLOOKUP(Eingabe[[#This Row],[Vorname]]&amp;Eingabe[[#This Row],[Nachname]]&amp;Eingabe[[#This Row],[Verein]],CHOOSE({1,2,3},#REF!&amp;#REF!&amp;#REF!,#REF!),2,0)</f>
        <v>#N/A</v>
      </c>
    </row>
    <row r="473" spans="4:4">
      <c r="D473" t="e" cm="1">
        <f t="array" ref="D473">VLOOKUP(Eingabe[[#This Row],[Vorname]]&amp;Eingabe[[#This Row],[Nachname]]&amp;Eingabe[[#This Row],[Verein]],CHOOSE({1,2,3},#REF!&amp;#REF!&amp;#REF!,#REF!),2,0)</f>
        <v>#N/A</v>
      </c>
    </row>
    <row r="474" spans="4:4">
      <c r="D474" t="e" cm="1">
        <f t="array" ref="D474">VLOOKUP(Eingabe[[#This Row],[Vorname]]&amp;Eingabe[[#This Row],[Nachname]]&amp;Eingabe[[#This Row],[Verein]],CHOOSE({1,2,3},#REF!&amp;#REF!&amp;#REF!,#REF!),2,0)</f>
        <v>#N/A</v>
      </c>
    </row>
    <row r="475" spans="4:4">
      <c r="D475" t="e" cm="1">
        <f t="array" ref="D475">VLOOKUP(Eingabe[[#This Row],[Vorname]]&amp;Eingabe[[#This Row],[Nachname]]&amp;Eingabe[[#This Row],[Verein]],CHOOSE({1,2,3},#REF!&amp;#REF!&amp;#REF!,#REF!),2,0)</f>
        <v>#N/A</v>
      </c>
    </row>
    <row r="476" spans="4:4">
      <c r="D476" t="e" cm="1">
        <f t="array" ref="D476">VLOOKUP(Eingabe[[#This Row],[Vorname]]&amp;Eingabe[[#This Row],[Nachname]]&amp;Eingabe[[#This Row],[Verein]],CHOOSE({1,2,3},#REF!&amp;#REF!&amp;#REF!,#REF!),2,0)</f>
        <v>#N/A</v>
      </c>
    </row>
    <row r="477" spans="4:4">
      <c r="D477" t="e" cm="1">
        <f t="array" ref="D477">VLOOKUP(Eingabe[[#This Row],[Vorname]]&amp;Eingabe[[#This Row],[Nachname]]&amp;Eingabe[[#This Row],[Verein]],CHOOSE({1,2,3},#REF!&amp;#REF!&amp;#REF!,#REF!),2,0)</f>
        <v>#N/A</v>
      </c>
    </row>
    <row r="478" spans="4:4">
      <c r="D478" t="e" cm="1">
        <f t="array" ref="D478">VLOOKUP(Eingabe[[#This Row],[Vorname]]&amp;Eingabe[[#This Row],[Nachname]]&amp;Eingabe[[#This Row],[Verein]],CHOOSE({1,2,3},#REF!&amp;#REF!&amp;#REF!,#REF!),2,0)</f>
        <v>#N/A</v>
      </c>
    </row>
    <row r="479" spans="4:4">
      <c r="D479" t="e" cm="1">
        <f t="array" ref="D479">VLOOKUP(Eingabe[[#This Row],[Vorname]]&amp;Eingabe[[#This Row],[Nachname]]&amp;Eingabe[[#This Row],[Verein]],CHOOSE({1,2,3},#REF!&amp;#REF!&amp;#REF!,#REF!),2,0)</f>
        <v>#N/A</v>
      </c>
    </row>
    <row r="480" spans="4:4">
      <c r="D480" t="e" cm="1">
        <f t="array" ref="D480">VLOOKUP(Eingabe[[#This Row],[Vorname]]&amp;Eingabe[[#This Row],[Nachname]]&amp;Eingabe[[#This Row],[Verein]],CHOOSE({1,2,3},#REF!&amp;#REF!&amp;#REF!,#REF!),2,0)</f>
        <v>#N/A</v>
      </c>
    </row>
    <row r="481" spans="4:4">
      <c r="D481" t="e" cm="1">
        <f t="array" ref="D481">VLOOKUP(Eingabe[[#This Row],[Vorname]]&amp;Eingabe[[#This Row],[Nachname]]&amp;Eingabe[[#This Row],[Verein]],CHOOSE({1,2,3},#REF!&amp;#REF!&amp;#REF!,#REF!),2,0)</f>
        <v>#N/A</v>
      </c>
    </row>
    <row r="482" spans="4:4">
      <c r="D482" t="e" cm="1">
        <f t="array" ref="D482">VLOOKUP(Eingabe[[#This Row],[Vorname]]&amp;Eingabe[[#This Row],[Nachname]]&amp;Eingabe[[#This Row],[Verein]],CHOOSE({1,2,3},#REF!&amp;#REF!&amp;#REF!,#REF!),2,0)</f>
        <v>#N/A</v>
      </c>
    </row>
    <row r="483" spans="4:4">
      <c r="D483" t="e" cm="1">
        <f t="array" ref="D483">VLOOKUP(Eingabe[[#This Row],[Vorname]]&amp;Eingabe[[#This Row],[Nachname]]&amp;Eingabe[[#This Row],[Verein]],CHOOSE({1,2,3},#REF!&amp;#REF!&amp;#REF!,#REF!),2,0)</f>
        <v>#N/A</v>
      </c>
    </row>
    <row r="484" spans="4:4">
      <c r="D484" t="e" cm="1">
        <f t="array" ref="D484">VLOOKUP(Eingabe[[#This Row],[Vorname]]&amp;Eingabe[[#This Row],[Nachname]]&amp;Eingabe[[#This Row],[Verein]],CHOOSE({1,2,3},#REF!&amp;#REF!&amp;#REF!,#REF!),2,0)</f>
        <v>#N/A</v>
      </c>
    </row>
    <row r="485" spans="4:4">
      <c r="D485" t="e" cm="1">
        <f t="array" ref="D485">VLOOKUP(Eingabe[[#This Row],[Vorname]]&amp;Eingabe[[#This Row],[Nachname]]&amp;Eingabe[[#This Row],[Verein]],CHOOSE({1,2,3},#REF!&amp;#REF!&amp;#REF!,#REF!),2,0)</f>
        <v>#N/A</v>
      </c>
    </row>
    <row r="486" spans="4:4">
      <c r="D486" t="e" cm="1">
        <f t="array" ref="D486">VLOOKUP(Eingabe[[#This Row],[Vorname]]&amp;Eingabe[[#This Row],[Nachname]]&amp;Eingabe[[#This Row],[Verein]],CHOOSE({1,2,3},#REF!&amp;#REF!&amp;#REF!,#REF!),2,0)</f>
        <v>#N/A</v>
      </c>
    </row>
    <row r="487" spans="4:4">
      <c r="D487" t="e" cm="1">
        <f t="array" ref="D487">VLOOKUP(Eingabe[[#This Row],[Vorname]]&amp;Eingabe[[#This Row],[Nachname]]&amp;Eingabe[[#This Row],[Verein]],CHOOSE({1,2,3},#REF!&amp;#REF!&amp;#REF!,#REF!),2,0)</f>
        <v>#N/A</v>
      </c>
    </row>
    <row r="488" spans="4:4">
      <c r="D488" t="e" cm="1">
        <f t="array" ref="D488">VLOOKUP(Eingabe[[#This Row],[Vorname]]&amp;Eingabe[[#This Row],[Nachname]]&amp;Eingabe[[#This Row],[Verein]],CHOOSE({1,2,3},#REF!&amp;#REF!&amp;#REF!,#REF!),2,0)</f>
        <v>#N/A</v>
      </c>
    </row>
    <row r="489" spans="4:4">
      <c r="D489" t="e" cm="1">
        <f t="array" ref="D489">VLOOKUP(Eingabe[[#This Row],[Vorname]]&amp;Eingabe[[#This Row],[Nachname]]&amp;Eingabe[[#This Row],[Verein]],CHOOSE({1,2,3},#REF!&amp;#REF!&amp;#REF!,#REF!),2,0)</f>
        <v>#N/A</v>
      </c>
    </row>
    <row r="490" spans="4:4">
      <c r="D490" t="e" cm="1">
        <f t="array" ref="D490">VLOOKUP(Eingabe[[#This Row],[Vorname]]&amp;Eingabe[[#This Row],[Nachname]]&amp;Eingabe[[#This Row],[Verein]],CHOOSE({1,2,3},#REF!&amp;#REF!&amp;#REF!,#REF!),2,0)</f>
        <v>#N/A</v>
      </c>
    </row>
    <row r="491" spans="4:4">
      <c r="D491" t="e" cm="1">
        <f t="array" ref="D491">VLOOKUP(Eingabe[[#This Row],[Vorname]]&amp;Eingabe[[#This Row],[Nachname]]&amp;Eingabe[[#This Row],[Verein]],CHOOSE({1,2,3},#REF!&amp;#REF!&amp;#REF!,#REF!),2,0)</f>
        <v>#N/A</v>
      </c>
    </row>
    <row r="492" spans="4:4">
      <c r="D492" t="e" cm="1">
        <f t="array" ref="D492">VLOOKUP(Eingabe[[#This Row],[Vorname]]&amp;Eingabe[[#This Row],[Nachname]]&amp;Eingabe[[#This Row],[Verein]],CHOOSE({1,2,3},#REF!&amp;#REF!&amp;#REF!,#REF!),2,0)</f>
        <v>#N/A</v>
      </c>
    </row>
    <row r="493" spans="4:4">
      <c r="D493" t="e" cm="1">
        <f t="array" ref="D493">VLOOKUP(Eingabe[[#This Row],[Vorname]]&amp;Eingabe[[#This Row],[Nachname]]&amp;Eingabe[[#This Row],[Verein]],CHOOSE({1,2,3},#REF!&amp;#REF!&amp;#REF!,#REF!),2,0)</f>
        <v>#N/A</v>
      </c>
    </row>
    <row r="494" spans="4:4">
      <c r="D494" t="e" cm="1">
        <f t="array" ref="D494">VLOOKUP(Eingabe[[#This Row],[Vorname]]&amp;Eingabe[[#This Row],[Nachname]]&amp;Eingabe[[#This Row],[Verein]],CHOOSE({1,2,3},#REF!&amp;#REF!&amp;#REF!,#REF!),2,0)</f>
        <v>#N/A</v>
      </c>
    </row>
    <row r="495" spans="4:4">
      <c r="D495" t="e" cm="1">
        <f t="array" ref="D495">VLOOKUP(Eingabe[[#This Row],[Vorname]]&amp;Eingabe[[#This Row],[Nachname]]&amp;Eingabe[[#This Row],[Verein]],CHOOSE({1,2,3},#REF!&amp;#REF!&amp;#REF!,#REF!),2,0)</f>
        <v>#N/A</v>
      </c>
    </row>
    <row r="496" spans="4:4">
      <c r="D496" t="e" cm="1">
        <f t="array" ref="D496">VLOOKUP(Eingabe[[#This Row],[Vorname]]&amp;Eingabe[[#This Row],[Nachname]]&amp;Eingabe[[#This Row],[Verein]],CHOOSE({1,2,3},#REF!&amp;#REF!&amp;#REF!,#REF!),2,0)</f>
        <v>#N/A</v>
      </c>
    </row>
    <row r="497" spans="4:4">
      <c r="D497" t="e" cm="1">
        <f t="array" ref="D497">VLOOKUP(Eingabe[[#This Row],[Vorname]]&amp;Eingabe[[#This Row],[Nachname]]&amp;Eingabe[[#This Row],[Verein]],CHOOSE({1,2,3},#REF!&amp;#REF!&amp;#REF!,#REF!),2,0)</f>
        <v>#N/A</v>
      </c>
    </row>
    <row r="498" spans="4:4">
      <c r="D498" t="e" cm="1">
        <f t="array" ref="D498">VLOOKUP(Eingabe[[#This Row],[Vorname]]&amp;Eingabe[[#This Row],[Nachname]]&amp;Eingabe[[#This Row],[Verein]],CHOOSE({1,2,3},#REF!&amp;#REF!&amp;#REF!,#REF!),2,0)</f>
        <v>#N/A</v>
      </c>
    </row>
    <row r="499" spans="4:4">
      <c r="D499" t="e" cm="1">
        <f t="array" ref="D499">VLOOKUP(Eingabe[[#This Row],[Vorname]]&amp;Eingabe[[#This Row],[Nachname]]&amp;Eingabe[[#This Row],[Verein]],CHOOSE({1,2,3},#REF!&amp;#REF!&amp;#REF!,#REF!),2,0)</f>
        <v>#N/A</v>
      </c>
    </row>
    <row r="500" spans="4:4">
      <c r="D500" t="e" cm="1">
        <f t="array" ref="D500">VLOOKUP(Eingabe[[#This Row],[Vorname]]&amp;Eingabe[[#This Row],[Nachname]]&amp;Eingabe[[#This Row],[Verein]],CHOOSE({1,2,3},#REF!&amp;#REF!&amp;#REF!,#REF!),2,0)</f>
        <v>#N/A</v>
      </c>
    </row>
    <row r="501" spans="4:4">
      <c r="D501" t="e" cm="1">
        <f t="array" ref="D501">VLOOKUP(Eingabe[[#This Row],[Vorname]]&amp;Eingabe[[#This Row],[Nachname]]&amp;Eingabe[[#This Row],[Verein]],CHOOSE({1,2,3},#REF!&amp;#REF!&amp;#REF!,#REF!),2,0)</f>
        <v>#N/A</v>
      </c>
    </row>
    <row r="502" spans="4:4">
      <c r="D502" t="e" cm="1">
        <f t="array" ref="D502">VLOOKUP(Eingabe[[#This Row],[Vorname]]&amp;Eingabe[[#This Row],[Nachname]]&amp;Eingabe[[#This Row],[Verein]],CHOOSE({1,2,3},#REF!&amp;#REF!&amp;#REF!,#REF!),2,0)</f>
        <v>#N/A</v>
      </c>
    </row>
    <row r="503" spans="4:4">
      <c r="D503" t="e" cm="1">
        <f t="array" ref="D503">VLOOKUP(Eingabe[[#This Row],[Vorname]]&amp;Eingabe[[#This Row],[Nachname]]&amp;Eingabe[[#This Row],[Verein]],CHOOSE({1,2,3},#REF!&amp;#REF!&amp;#REF!,#REF!),2,0)</f>
        <v>#N/A</v>
      </c>
    </row>
    <row r="504" spans="4:4">
      <c r="D504" t="e" cm="1">
        <f t="array" ref="D504">VLOOKUP(Eingabe[[#This Row],[Vorname]]&amp;Eingabe[[#This Row],[Nachname]]&amp;Eingabe[[#This Row],[Verein]],CHOOSE({1,2,3},#REF!&amp;#REF!&amp;#REF!,#REF!),2,0)</f>
        <v>#N/A</v>
      </c>
    </row>
    <row r="505" spans="4:4">
      <c r="D505" t="e" cm="1">
        <f t="array" ref="D505">VLOOKUP(Eingabe[[#This Row],[Vorname]]&amp;Eingabe[[#This Row],[Nachname]]&amp;Eingabe[[#This Row],[Verein]],CHOOSE({1,2,3},#REF!&amp;#REF!&amp;#REF!,#REF!),2,0)</f>
        <v>#N/A</v>
      </c>
    </row>
    <row r="506" spans="4:4">
      <c r="D506" t="e" cm="1">
        <f t="array" ref="D506">VLOOKUP(Eingabe[[#This Row],[Vorname]]&amp;Eingabe[[#This Row],[Nachname]]&amp;Eingabe[[#This Row],[Verein]],CHOOSE({1,2,3},#REF!&amp;#REF!&amp;#REF!,#REF!),2,0)</f>
        <v>#N/A</v>
      </c>
    </row>
    <row r="507" spans="4:4">
      <c r="D507" t="e" cm="1">
        <f t="array" ref="D507">VLOOKUP(Eingabe[[#This Row],[Vorname]]&amp;Eingabe[[#This Row],[Nachname]]&amp;Eingabe[[#This Row],[Verein]],CHOOSE({1,2,3},#REF!&amp;#REF!&amp;#REF!,#REF!),2,0)</f>
        <v>#N/A</v>
      </c>
    </row>
    <row r="508" spans="4:4">
      <c r="D508" t="e" cm="1">
        <f t="array" ref="D508">VLOOKUP(Eingabe[[#This Row],[Vorname]]&amp;Eingabe[[#This Row],[Nachname]]&amp;Eingabe[[#This Row],[Verein]],CHOOSE({1,2,3},#REF!&amp;#REF!&amp;#REF!,#REF!),2,0)</f>
        <v>#N/A</v>
      </c>
    </row>
    <row r="509" spans="4:4">
      <c r="D509" t="e" cm="1">
        <f t="array" ref="D509">VLOOKUP(Eingabe[[#This Row],[Vorname]]&amp;Eingabe[[#This Row],[Nachname]]&amp;Eingabe[[#This Row],[Verein]],CHOOSE({1,2,3},#REF!&amp;#REF!&amp;#REF!,#REF!),2,0)</f>
        <v>#N/A</v>
      </c>
    </row>
    <row r="510" spans="4:4">
      <c r="D510" t="e" cm="1">
        <f t="array" ref="D510">VLOOKUP(Eingabe[[#This Row],[Vorname]]&amp;Eingabe[[#This Row],[Nachname]]&amp;Eingabe[[#This Row],[Verein]],CHOOSE({1,2,3},#REF!&amp;#REF!&amp;#REF!,#REF!),2,0)</f>
        <v>#N/A</v>
      </c>
    </row>
    <row r="511" spans="4:4">
      <c r="D511" t="e" cm="1">
        <f t="array" ref="D511">VLOOKUP(Eingabe[[#This Row],[Vorname]]&amp;Eingabe[[#This Row],[Nachname]]&amp;Eingabe[[#This Row],[Verein]],CHOOSE({1,2,3},#REF!&amp;#REF!&amp;#REF!,#REF!),2,0)</f>
        <v>#N/A</v>
      </c>
    </row>
    <row r="512" spans="4:4">
      <c r="D512" t="e" cm="1">
        <f t="array" ref="D512">VLOOKUP(Eingabe[[#This Row],[Vorname]]&amp;Eingabe[[#This Row],[Nachname]]&amp;Eingabe[[#This Row],[Verein]],CHOOSE({1,2,3},#REF!&amp;#REF!&amp;#REF!,#REF!),2,0)</f>
        <v>#N/A</v>
      </c>
    </row>
    <row r="513" spans="4:4">
      <c r="D513" t="e" cm="1">
        <f t="array" ref="D513">VLOOKUP(Eingabe[[#This Row],[Vorname]]&amp;Eingabe[[#This Row],[Nachname]]&amp;Eingabe[[#This Row],[Verein]],CHOOSE({1,2,3},#REF!&amp;#REF!&amp;#REF!,#REF!),2,0)</f>
        <v>#N/A</v>
      </c>
    </row>
    <row r="514" spans="4:4">
      <c r="D514" t="e" cm="1">
        <f t="array" ref="D514">VLOOKUP(Eingabe[[#This Row],[Vorname]]&amp;Eingabe[[#This Row],[Nachname]]&amp;Eingabe[[#This Row],[Verein]],CHOOSE({1,2,3},#REF!&amp;#REF!&amp;#REF!,#REF!),2,0)</f>
        <v>#N/A</v>
      </c>
    </row>
    <row r="515" spans="4:4">
      <c r="D515" t="e" cm="1">
        <f t="array" ref="D515">VLOOKUP(Eingabe[[#This Row],[Vorname]]&amp;Eingabe[[#This Row],[Nachname]]&amp;Eingabe[[#This Row],[Verein]],CHOOSE({1,2,3},#REF!&amp;#REF!&amp;#REF!,#REF!),2,0)</f>
        <v>#N/A</v>
      </c>
    </row>
    <row r="516" spans="4:4">
      <c r="D516" t="e" cm="1">
        <f t="array" ref="D516">VLOOKUP(Eingabe[[#This Row],[Vorname]]&amp;Eingabe[[#This Row],[Nachname]]&amp;Eingabe[[#This Row],[Verein]],CHOOSE({1,2,3},#REF!&amp;#REF!&amp;#REF!,#REF!),2,0)</f>
        <v>#N/A</v>
      </c>
    </row>
    <row r="517" spans="4:4">
      <c r="D517" t="e" cm="1">
        <f t="array" ref="D517">VLOOKUP(Eingabe[[#This Row],[Vorname]]&amp;Eingabe[[#This Row],[Nachname]]&amp;Eingabe[[#This Row],[Verein]],CHOOSE({1,2,3},#REF!&amp;#REF!&amp;#REF!,#REF!),2,0)</f>
        <v>#N/A</v>
      </c>
    </row>
    <row r="518" spans="4:4">
      <c r="D518" t="e" cm="1">
        <f t="array" ref="D518">VLOOKUP(Eingabe[[#This Row],[Vorname]]&amp;Eingabe[[#This Row],[Nachname]]&amp;Eingabe[[#This Row],[Verein]],CHOOSE({1,2,3},#REF!&amp;#REF!&amp;#REF!,#REF!),2,0)</f>
        <v>#N/A</v>
      </c>
    </row>
    <row r="519" spans="4:4">
      <c r="D519" t="e" cm="1">
        <f t="array" ref="D519">VLOOKUP(Eingabe[[#This Row],[Vorname]]&amp;Eingabe[[#This Row],[Nachname]]&amp;Eingabe[[#This Row],[Verein]],CHOOSE({1,2,3},#REF!&amp;#REF!&amp;#REF!,#REF!),2,0)</f>
        <v>#N/A</v>
      </c>
    </row>
    <row r="520" spans="4:4">
      <c r="D520" t="e" cm="1">
        <f t="array" ref="D520">VLOOKUP(Eingabe[[#This Row],[Vorname]]&amp;Eingabe[[#This Row],[Nachname]]&amp;Eingabe[[#This Row],[Verein]],CHOOSE({1,2,3},#REF!&amp;#REF!&amp;#REF!,#REF!),2,0)</f>
        <v>#N/A</v>
      </c>
    </row>
    <row r="521" spans="4:4">
      <c r="D521" t="e" cm="1">
        <f t="array" ref="D521">VLOOKUP(Eingabe[[#This Row],[Vorname]]&amp;Eingabe[[#This Row],[Nachname]]&amp;Eingabe[[#This Row],[Verein]],CHOOSE({1,2,3},#REF!&amp;#REF!&amp;#REF!,#REF!),2,0)</f>
        <v>#N/A</v>
      </c>
    </row>
    <row r="522" spans="4:4">
      <c r="D522" t="e" cm="1">
        <f t="array" ref="D522">VLOOKUP(Eingabe[[#This Row],[Vorname]]&amp;Eingabe[[#This Row],[Nachname]]&amp;Eingabe[[#This Row],[Verein]],CHOOSE({1,2,3},#REF!&amp;#REF!&amp;#REF!,#REF!),2,0)</f>
        <v>#N/A</v>
      </c>
    </row>
    <row r="523" spans="4:4">
      <c r="D523" t="e" cm="1">
        <f t="array" ref="D523">VLOOKUP(Eingabe[[#This Row],[Vorname]]&amp;Eingabe[[#This Row],[Nachname]]&amp;Eingabe[[#This Row],[Verein]],CHOOSE({1,2,3},#REF!&amp;#REF!&amp;#REF!,#REF!),2,0)</f>
        <v>#N/A</v>
      </c>
    </row>
    <row r="524" spans="4:4">
      <c r="D524" t="e" cm="1">
        <f t="array" ref="D524">VLOOKUP(Eingabe[[#This Row],[Vorname]]&amp;Eingabe[[#This Row],[Nachname]]&amp;Eingabe[[#This Row],[Verein]],CHOOSE({1,2,3},#REF!&amp;#REF!&amp;#REF!,#REF!),2,0)</f>
        <v>#N/A</v>
      </c>
    </row>
    <row r="525" spans="4:4">
      <c r="D525" t="e" cm="1">
        <f t="array" ref="D525">VLOOKUP(Eingabe[[#This Row],[Vorname]]&amp;Eingabe[[#This Row],[Nachname]]&amp;Eingabe[[#This Row],[Verein]],CHOOSE({1,2,3},#REF!&amp;#REF!&amp;#REF!,#REF!),2,0)</f>
        <v>#N/A</v>
      </c>
    </row>
    <row r="526" spans="4:4">
      <c r="D526" t="e" cm="1">
        <f t="array" ref="D526">VLOOKUP(Eingabe[[#This Row],[Vorname]]&amp;Eingabe[[#This Row],[Nachname]]&amp;Eingabe[[#This Row],[Verein]],CHOOSE({1,2,3},#REF!&amp;#REF!&amp;#REF!,#REF!),2,0)</f>
        <v>#N/A</v>
      </c>
    </row>
    <row r="527" spans="4:4">
      <c r="D527" t="e" cm="1">
        <f t="array" ref="D527">VLOOKUP(Eingabe[[#This Row],[Vorname]]&amp;Eingabe[[#This Row],[Nachname]]&amp;Eingabe[[#This Row],[Verein]],CHOOSE({1,2,3},#REF!&amp;#REF!&amp;#REF!,#REF!),2,0)</f>
        <v>#N/A</v>
      </c>
    </row>
    <row r="528" spans="4:4">
      <c r="D528" t="e" cm="1">
        <f t="array" ref="D528">VLOOKUP(Eingabe[[#This Row],[Vorname]]&amp;Eingabe[[#This Row],[Nachname]]&amp;Eingabe[[#This Row],[Verein]],CHOOSE({1,2,3},#REF!&amp;#REF!&amp;#REF!,#REF!),2,0)</f>
        <v>#N/A</v>
      </c>
    </row>
    <row r="529" spans="4:4">
      <c r="D529" t="e" cm="1">
        <f t="array" ref="D529">VLOOKUP(Eingabe[[#This Row],[Vorname]]&amp;Eingabe[[#This Row],[Nachname]]&amp;Eingabe[[#This Row],[Verein]],CHOOSE({1,2,3},#REF!&amp;#REF!&amp;#REF!,#REF!),2,0)</f>
        <v>#N/A</v>
      </c>
    </row>
    <row r="530" spans="4:4">
      <c r="D530" t="e" cm="1">
        <f t="array" ref="D530">VLOOKUP(Eingabe[[#This Row],[Vorname]]&amp;Eingabe[[#This Row],[Nachname]]&amp;Eingabe[[#This Row],[Verein]],CHOOSE({1,2,3},#REF!&amp;#REF!&amp;#REF!,#REF!),2,0)</f>
        <v>#N/A</v>
      </c>
    </row>
    <row r="531" spans="4:4">
      <c r="D531" t="e" cm="1">
        <f t="array" ref="D531">VLOOKUP(Eingabe[[#This Row],[Vorname]]&amp;Eingabe[[#This Row],[Nachname]]&amp;Eingabe[[#This Row],[Verein]],CHOOSE({1,2,3},#REF!&amp;#REF!&amp;#REF!,#REF!),2,0)</f>
        <v>#N/A</v>
      </c>
    </row>
    <row r="532" spans="4:4">
      <c r="D532" t="e" cm="1">
        <f t="array" ref="D532">VLOOKUP(Eingabe[[#This Row],[Vorname]]&amp;Eingabe[[#This Row],[Nachname]]&amp;Eingabe[[#This Row],[Verein]],CHOOSE({1,2,3},#REF!&amp;#REF!&amp;#REF!,#REF!),2,0)</f>
        <v>#N/A</v>
      </c>
    </row>
    <row r="533" spans="4:4">
      <c r="D533" t="e" cm="1">
        <f t="array" ref="D533">VLOOKUP(Eingabe[[#This Row],[Vorname]]&amp;Eingabe[[#This Row],[Nachname]]&amp;Eingabe[[#This Row],[Verein]],CHOOSE({1,2,3},#REF!&amp;#REF!&amp;#REF!,#REF!),2,0)</f>
        <v>#N/A</v>
      </c>
    </row>
    <row r="534" spans="4:4">
      <c r="D534" t="e" cm="1">
        <f t="array" ref="D534">VLOOKUP(Eingabe[[#This Row],[Vorname]]&amp;Eingabe[[#This Row],[Nachname]]&amp;Eingabe[[#This Row],[Verein]],CHOOSE({1,2,3},#REF!&amp;#REF!&amp;#REF!,#REF!),2,0)</f>
        <v>#N/A</v>
      </c>
    </row>
    <row r="535" spans="4:4">
      <c r="D535" t="e" cm="1">
        <f t="array" ref="D535">VLOOKUP(Eingabe[[#This Row],[Vorname]]&amp;Eingabe[[#This Row],[Nachname]]&amp;Eingabe[[#This Row],[Verein]],CHOOSE({1,2,3},#REF!&amp;#REF!&amp;#REF!,#REF!),2,0)</f>
        <v>#N/A</v>
      </c>
    </row>
    <row r="536" spans="4:4">
      <c r="D536" t="e" cm="1">
        <f t="array" ref="D536">VLOOKUP(Eingabe[[#This Row],[Vorname]]&amp;Eingabe[[#This Row],[Nachname]]&amp;Eingabe[[#This Row],[Verein]],CHOOSE({1,2,3},#REF!&amp;#REF!&amp;#REF!,#REF!),2,0)</f>
        <v>#N/A</v>
      </c>
    </row>
    <row r="537" spans="4:4">
      <c r="D537" t="e" cm="1">
        <f t="array" ref="D537">VLOOKUP(Eingabe[[#This Row],[Vorname]]&amp;Eingabe[[#This Row],[Nachname]]&amp;Eingabe[[#This Row],[Verein]],CHOOSE({1,2,3},#REF!&amp;#REF!&amp;#REF!,#REF!),2,0)</f>
        <v>#N/A</v>
      </c>
    </row>
    <row r="538" spans="4:4">
      <c r="D538" t="e" cm="1">
        <f t="array" ref="D538">VLOOKUP(Eingabe[[#This Row],[Vorname]]&amp;Eingabe[[#This Row],[Nachname]]&amp;Eingabe[[#This Row],[Verein]],CHOOSE({1,2,3},#REF!&amp;#REF!&amp;#REF!,#REF!),2,0)</f>
        <v>#N/A</v>
      </c>
    </row>
    <row r="539" spans="4:4">
      <c r="D539" t="e" cm="1">
        <f t="array" ref="D539">VLOOKUP(Eingabe[[#This Row],[Vorname]]&amp;Eingabe[[#This Row],[Nachname]]&amp;Eingabe[[#This Row],[Verein]],CHOOSE({1,2,3},#REF!&amp;#REF!&amp;#REF!,#REF!),2,0)</f>
        <v>#N/A</v>
      </c>
    </row>
    <row r="540" spans="4:4">
      <c r="D540" t="e" cm="1">
        <f t="array" ref="D540">VLOOKUP(Eingabe[[#This Row],[Vorname]]&amp;Eingabe[[#This Row],[Nachname]]&amp;Eingabe[[#This Row],[Verein]],CHOOSE({1,2,3},#REF!&amp;#REF!&amp;#REF!,#REF!),2,0)</f>
        <v>#N/A</v>
      </c>
    </row>
    <row r="541" spans="4:4">
      <c r="D541" t="e" cm="1">
        <f t="array" ref="D541">VLOOKUP(Eingabe[[#This Row],[Vorname]]&amp;Eingabe[[#This Row],[Nachname]]&amp;Eingabe[[#This Row],[Verein]],CHOOSE({1,2,3},#REF!&amp;#REF!&amp;#REF!,#REF!),2,0)</f>
        <v>#N/A</v>
      </c>
    </row>
    <row r="542" spans="4:4">
      <c r="D542" t="e" cm="1">
        <f t="array" ref="D542">VLOOKUP(Eingabe[[#This Row],[Vorname]]&amp;Eingabe[[#This Row],[Nachname]]&amp;Eingabe[[#This Row],[Verein]],CHOOSE({1,2,3},#REF!&amp;#REF!&amp;#REF!,#REF!),2,0)</f>
        <v>#N/A</v>
      </c>
    </row>
    <row r="543" spans="4:4">
      <c r="D543" t="e" cm="1">
        <f t="array" ref="D543">VLOOKUP(Eingabe[[#This Row],[Vorname]]&amp;Eingabe[[#This Row],[Nachname]]&amp;Eingabe[[#This Row],[Verein]],CHOOSE({1,2,3},#REF!&amp;#REF!&amp;#REF!,#REF!),2,0)</f>
        <v>#N/A</v>
      </c>
    </row>
    <row r="544" spans="4:4">
      <c r="D544" t="e" cm="1">
        <f t="array" ref="D544">VLOOKUP(Eingabe[[#This Row],[Vorname]]&amp;Eingabe[[#This Row],[Nachname]]&amp;Eingabe[[#This Row],[Verein]],CHOOSE({1,2,3},#REF!&amp;#REF!&amp;#REF!,#REF!),2,0)</f>
        <v>#N/A</v>
      </c>
    </row>
    <row r="545" spans="4:4">
      <c r="D545" t="e" cm="1">
        <f t="array" ref="D545">VLOOKUP(Eingabe[[#This Row],[Vorname]]&amp;Eingabe[[#This Row],[Nachname]]&amp;Eingabe[[#This Row],[Verein]],CHOOSE({1,2,3},#REF!&amp;#REF!&amp;#REF!,#REF!),2,0)</f>
        <v>#N/A</v>
      </c>
    </row>
    <row r="546" spans="4:4">
      <c r="D546" t="e" cm="1">
        <f t="array" ref="D546">VLOOKUP(Eingabe[[#This Row],[Vorname]]&amp;Eingabe[[#This Row],[Nachname]]&amp;Eingabe[[#This Row],[Verein]],CHOOSE({1,2,3},#REF!&amp;#REF!&amp;#REF!,#REF!),2,0)</f>
        <v>#N/A</v>
      </c>
    </row>
    <row r="547" spans="4:4">
      <c r="D547" t="e" cm="1">
        <f t="array" ref="D547">VLOOKUP(Eingabe[[#This Row],[Vorname]]&amp;Eingabe[[#This Row],[Nachname]]&amp;Eingabe[[#This Row],[Verein]],CHOOSE({1,2,3},#REF!&amp;#REF!&amp;#REF!,#REF!),2,0)</f>
        <v>#N/A</v>
      </c>
    </row>
    <row r="548" spans="4:4">
      <c r="D548" t="e" cm="1">
        <f t="array" ref="D548">VLOOKUP(Eingabe[[#This Row],[Vorname]]&amp;Eingabe[[#This Row],[Nachname]]&amp;Eingabe[[#This Row],[Verein]],CHOOSE({1,2,3},#REF!&amp;#REF!&amp;#REF!,#REF!),2,0)</f>
        <v>#N/A</v>
      </c>
    </row>
    <row r="549" spans="4:4">
      <c r="D549" t="e" cm="1">
        <f t="array" ref="D549">VLOOKUP(Eingabe[[#This Row],[Vorname]]&amp;Eingabe[[#This Row],[Nachname]]&amp;Eingabe[[#This Row],[Verein]],CHOOSE({1,2,3},#REF!&amp;#REF!&amp;#REF!,#REF!),2,0)</f>
        <v>#N/A</v>
      </c>
    </row>
    <row r="550" spans="4:4">
      <c r="D550" t="e" cm="1">
        <f t="array" ref="D550">VLOOKUP(Eingabe[[#This Row],[Vorname]]&amp;Eingabe[[#This Row],[Nachname]]&amp;Eingabe[[#This Row],[Verein]],CHOOSE({1,2,3},#REF!&amp;#REF!&amp;#REF!,#REF!),2,0)</f>
        <v>#N/A</v>
      </c>
    </row>
    <row r="551" spans="4:4">
      <c r="D551" t="e" cm="1">
        <f t="array" ref="D551">VLOOKUP(Eingabe[[#This Row],[Vorname]]&amp;Eingabe[[#This Row],[Nachname]]&amp;Eingabe[[#This Row],[Verein]],CHOOSE({1,2,3},#REF!&amp;#REF!&amp;#REF!,#REF!),2,0)</f>
        <v>#N/A</v>
      </c>
    </row>
    <row r="552" spans="4:4">
      <c r="D552" t="e" cm="1">
        <f t="array" ref="D552">VLOOKUP(Eingabe[[#This Row],[Vorname]]&amp;Eingabe[[#This Row],[Nachname]]&amp;Eingabe[[#This Row],[Verein]],CHOOSE({1,2,3},#REF!&amp;#REF!&amp;#REF!,#REF!),2,0)</f>
        <v>#N/A</v>
      </c>
    </row>
    <row r="553" spans="4:4">
      <c r="D553" t="e" cm="1">
        <f t="array" ref="D553">VLOOKUP(Eingabe[[#This Row],[Vorname]]&amp;Eingabe[[#This Row],[Nachname]]&amp;Eingabe[[#This Row],[Verein]],CHOOSE({1,2,3},#REF!&amp;#REF!&amp;#REF!,#REF!),2,0)</f>
        <v>#N/A</v>
      </c>
    </row>
    <row r="554" spans="4:4">
      <c r="D554" t="e" cm="1">
        <f t="array" ref="D554">VLOOKUP(Eingabe[[#This Row],[Vorname]]&amp;Eingabe[[#This Row],[Nachname]]&amp;Eingabe[[#This Row],[Verein]],CHOOSE({1,2,3},#REF!&amp;#REF!&amp;#REF!,#REF!),2,0)</f>
        <v>#N/A</v>
      </c>
    </row>
    <row r="555" spans="4:4">
      <c r="D555" t="e" cm="1">
        <f t="array" ref="D555">VLOOKUP(Eingabe[[#This Row],[Vorname]]&amp;Eingabe[[#This Row],[Nachname]]&amp;Eingabe[[#This Row],[Verein]],CHOOSE({1,2,3},#REF!&amp;#REF!&amp;#REF!,#REF!),2,0)</f>
        <v>#N/A</v>
      </c>
    </row>
    <row r="556" spans="4:4">
      <c r="D556" t="e" cm="1">
        <f t="array" ref="D556">VLOOKUP(Eingabe[[#This Row],[Vorname]]&amp;Eingabe[[#This Row],[Nachname]]&amp;Eingabe[[#This Row],[Verein]],CHOOSE({1,2,3},#REF!&amp;#REF!&amp;#REF!,#REF!),2,0)</f>
        <v>#N/A</v>
      </c>
    </row>
    <row r="557" spans="4:4">
      <c r="D557" t="e" cm="1">
        <f t="array" ref="D557">VLOOKUP(Eingabe[[#This Row],[Vorname]]&amp;Eingabe[[#This Row],[Nachname]]&amp;Eingabe[[#This Row],[Verein]],CHOOSE({1,2,3},#REF!&amp;#REF!&amp;#REF!,#REF!),2,0)</f>
        <v>#N/A</v>
      </c>
    </row>
    <row r="558" spans="4:4">
      <c r="D558" t="e" cm="1">
        <f t="array" ref="D558">VLOOKUP(Eingabe[[#This Row],[Vorname]]&amp;Eingabe[[#This Row],[Nachname]]&amp;Eingabe[[#This Row],[Verein]],CHOOSE({1,2,3},#REF!&amp;#REF!&amp;#REF!,#REF!),2,0)</f>
        <v>#N/A</v>
      </c>
    </row>
    <row r="559" spans="4:4">
      <c r="D559" t="e" cm="1">
        <f t="array" ref="D559">VLOOKUP(Eingabe[[#This Row],[Vorname]]&amp;Eingabe[[#This Row],[Nachname]]&amp;Eingabe[[#This Row],[Verein]],CHOOSE({1,2,3},#REF!&amp;#REF!&amp;#REF!,#REF!),2,0)</f>
        <v>#N/A</v>
      </c>
    </row>
    <row r="560" spans="4:4">
      <c r="D560" t="e" cm="1">
        <f t="array" ref="D560">VLOOKUP(Eingabe[[#This Row],[Vorname]]&amp;Eingabe[[#This Row],[Nachname]]&amp;Eingabe[[#This Row],[Verein]],CHOOSE({1,2,3},#REF!&amp;#REF!&amp;#REF!,#REF!),2,0)</f>
        <v>#N/A</v>
      </c>
    </row>
    <row r="561" spans="4:4">
      <c r="D561" t="e" cm="1">
        <f t="array" ref="D561">VLOOKUP(Eingabe[[#This Row],[Vorname]]&amp;Eingabe[[#This Row],[Nachname]]&amp;Eingabe[[#This Row],[Verein]],CHOOSE({1,2,3},#REF!&amp;#REF!&amp;#REF!,#REF!),2,0)</f>
        <v>#N/A</v>
      </c>
    </row>
    <row r="562" spans="4:4">
      <c r="D562" t="e" cm="1">
        <f t="array" ref="D562">VLOOKUP(Eingabe[[#This Row],[Vorname]]&amp;Eingabe[[#This Row],[Nachname]]&amp;Eingabe[[#This Row],[Verein]],CHOOSE({1,2,3},#REF!&amp;#REF!&amp;#REF!,#REF!),2,0)</f>
        <v>#N/A</v>
      </c>
    </row>
    <row r="563" spans="4:4">
      <c r="D563" t="e" cm="1">
        <f t="array" ref="D563">VLOOKUP(Eingabe[[#This Row],[Vorname]]&amp;Eingabe[[#This Row],[Nachname]]&amp;Eingabe[[#This Row],[Verein]],CHOOSE({1,2,3},#REF!&amp;#REF!&amp;#REF!,#REF!),2,0)</f>
        <v>#N/A</v>
      </c>
    </row>
    <row r="564" spans="4:4">
      <c r="D564" t="e" cm="1">
        <f t="array" ref="D564">VLOOKUP(Eingabe[[#This Row],[Vorname]]&amp;Eingabe[[#This Row],[Nachname]]&amp;Eingabe[[#This Row],[Verein]],CHOOSE({1,2,3},#REF!&amp;#REF!&amp;#REF!,#REF!),2,0)</f>
        <v>#N/A</v>
      </c>
    </row>
    <row r="565" spans="4:4">
      <c r="D565" t="e" cm="1">
        <f t="array" ref="D565">VLOOKUP(Eingabe[[#This Row],[Vorname]]&amp;Eingabe[[#This Row],[Nachname]]&amp;Eingabe[[#This Row],[Verein]],CHOOSE({1,2,3},#REF!&amp;#REF!&amp;#REF!,#REF!),2,0)</f>
        <v>#N/A</v>
      </c>
    </row>
    <row r="566" spans="4:4">
      <c r="D566" t="e" cm="1">
        <f t="array" ref="D566">VLOOKUP(Eingabe[[#This Row],[Vorname]]&amp;Eingabe[[#This Row],[Nachname]]&amp;Eingabe[[#This Row],[Verein]],CHOOSE({1,2,3},#REF!&amp;#REF!&amp;#REF!,#REF!),2,0)</f>
        <v>#N/A</v>
      </c>
    </row>
    <row r="567" spans="4:4">
      <c r="D567" t="e" cm="1">
        <f t="array" ref="D567">VLOOKUP(Eingabe[[#This Row],[Vorname]]&amp;Eingabe[[#This Row],[Nachname]]&amp;Eingabe[[#This Row],[Verein]],CHOOSE({1,2,3},#REF!&amp;#REF!&amp;#REF!,#REF!),2,0)</f>
        <v>#N/A</v>
      </c>
    </row>
    <row r="568" spans="4:4">
      <c r="D568" t="e" cm="1">
        <f t="array" ref="D568">VLOOKUP(Eingabe[[#This Row],[Vorname]]&amp;Eingabe[[#This Row],[Nachname]]&amp;Eingabe[[#This Row],[Verein]],CHOOSE({1,2,3},#REF!&amp;#REF!&amp;#REF!,#REF!),2,0)</f>
        <v>#N/A</v>
      </c>
    </row>
    <row r="569" spans="4:4">
      <c r="D569" t="e" cm="1">
        <f t="array" ref="D569">VLOOKUP(Eingabe[[#This Row],[Vorname]]&amp;Eingabe[[#This Row],[Nachname]]&amp;Eingabe[[#This Row],[Verein]],CHOOSE({1,2,3},#REF!&amp;#REF!&amp;#REF!,#REF!),2,0)</f>
        <v>#N/A</v>
      </c>
    </row>
    <row r="570" spans="4:4">
      <c r="D570" t="e" cm="1">
        <f t="array" ref="D570">VLOOKUP(Eingabe[[#This Row],[Vorname]]&amp;Eingabe[[#This Row],[Nachname]]&amp;Eingabe[[#This Row],[Verein]],CHOOSE({1,2,3},#REF!&amp;#REF!&amp;#REF!,#REF!),2,0)</f>
        <v>#N/A</v>
      </c>
    </row>
    <row r="571" spans="4:4">
      <c r="D571" t="e" cm="1">
        <f t="array" ref="D571">VLOOKUP(Eingabe[[#This Row],[Vorname]]&amp;Eingabe[[#This Row],[Nachname]]&amp;Eingabe[[#This Row],[Verein]],CHOOSE({1,2,3},#REF!&amp;#REF!&amp;#REF!,#REF!),2,0)</f>
        <v>#N/A</v>
      </c>
    </row>
    <row r="572" spans="4:4">
      <c r="D572" t="e" cm="1">
        <f t="array" ref="D572">VLOOKUP(Eingabe[[#This Row],[Vorname]]&amp;Eingabe[[#This Row],[Nachname]]&amp;Eingabe[[#This Row],[Verein]],CHOOSE({1,2,3},#REF!&amp;#REF!&amp;#REF!,#REF!),2,0)</f>
        <v>#N/A</v>
      </c>
    </row>
    <row r="573" spans="4:4">
      <c r="D573" t="e" cm="1">
        <f t="array" ref="D573">VLOOKUP(Eingabe[[#This Row],[Vorname]]&amp;Eingabe[[#This Row],[Nachname]]&amp;Eingabe[[#This Row],[Verein]],CHOOSE({1,2,3},#REF!&amp;#REF!&amp;#REF!,#REF!),2,0)</f>
        <v>#N/A</v>
      </c>
    </row>
    <row r="574" spans="4:4">
      <c r="D574" t="e" cm="1">
        <f t="array" ref="D574">VLOOKUP(Eingabe[[#This Row],[Vorname]]&amp;Eingabe[[#This Row],[Nachname]]&amp;Eingabe[[#This Row],[Verein]],CHOOSE({1,2,3},#REF!&amp;#REF!&amp;#REF!,#REF!),2,0)</f>
        <v>#N/A</v>
      </c>
    </row>
    <row r="575" spans="4:4">
      <c r="D575" t="e" cm="1">
        <f t="array" ref="D575">VLOOKUP(Eingabe[[#This Row],[Vorname]]&amp;Eingabe[[#This Row],[Nachname]]&amp;Eingabe[[#This Row],[Verein]],CHOOSE({1,2,3},#REF!&amp;#REF!&amp;#REF!,#REF!),2,0)</f>
        <v>#N/A</v>
      </c>
    </row>
    <row r="576" spans="4:4">
      <c r="D576" t="e" cm="1">
        <f t="array" ref="D576">VLOOKUP(Eingabe[[#This Row],[Vorname]]&amp;Eingabe[[#This Row],[Nachname]]&amp;Eingabe[[#This Row],[Verein]],CHOOSE({1,2,3},#REF!&amp;#REF!&amp;#REF!,#REF!),2,0)</f>
        <v>#N/A</v>
      </c>
    </row>
    <row r="577" spans="4:4">
      <c r="D577" t="e" cm="1">
        <f t="array" ref="D577">VLOOKUP(Eingabe[[#This Row],[Vorname]]&amp;Eingabe[[#This Row],[Nachname]]&amp;Eingabe[[#This Row],[Verein]],CHOOSE({1,2,3},#REF!&amp;#REF!&amp;#REF!,#REF!),2,0)</f>
        <v>#N/A</v>
      </c>
    </row>
    <row r="578" spans="4:4">
      <c r="D578" t="e" cm="1">
        <f t="array" ref="D578">VLOOKUP(Eingabe[[#This Row],[Vorname]]&amp;Eingabe[[#This Row],[Nachname]]&amp;Eingabe[[#This Row],[Verein]],CHOOSE({1,2,3},#REF!&amp;#REF!&amp;#REF!,#REF!),2,0)</f>
        <v>#N/A</v>
      </c>
    </row>
    <row r="579" spans="4:4">
      <c r="D579" t="e" cm="1">
        <f t="array" ref="D579">VLOOKUP(Eingabe[[#This Row],[Vorname]]&amp;Eingabe[[#This Row],[Nachname]]&amp;Eingabe[[#This Row],[Verein]],CHOOSE({1,2,3},#REF!&amp;#REF!&amp;#REF!,#REF!),2,0)</f>
        <v>#N/A</v>
      </c>
    </row>
    <row r="580" spans="4:4">
      <c r="D580" t="e" cm="1">
        <f t="array" ref="D580">VLOOKUP(Eingabe[[#This Row],[Vorname]]&amp;Eingabe[[#This Row],[Nachname]]&amp;Eingabe[[#This Row],[Verein]],CHOOSE({1,2,3},#REF!&amp;#REF!&amp;#REF!,#REF!),2,0)</f>
        <v>#N/A</v>
      </c>
    </row>
    <row r="581" spans="4:4">
      <c r="D581" t="e" cm="1">
        <f t="array" ref="D581">VLOOKUP(Eingabe[[#This Row],[Vorname]]&amp;Eingabe[[#This Row],[Nachname]]&amp;Eingabe[[#This Row],[Verein]],CHOOSE({1,2,3},#REF!&amp;#REF!&amp;#REF!,#REF!),2,0)</f>
        <v>#N/A</v>
      </c>
    </row>
    <row r="582" spans="4:4">
      <c r="D582" t="e" cm="1">
        <f t="array" ref="D582">VLOOKUP(Eingabe[[#This Row],[Vorname]]&amp;Eingabe[[#This Row],[Nachname]]&amp;Eingabe[[#This Row],[Verein]],CHOOSE({1,2,3},#REF!&amp;#REF!&amp;#REF!,#REF!),2,0)</f>
        <v>#N/A</v>
      </c>
    </row>
    <row r="583" spans="4:4">
      <c r="D583" t="e" cm="1">
        <f t="array" ref="D583">VLOOKUP(Eingabe[[#This Row],[Vorname]]&amp;Eingabe[[#This Row],[Nachname]]&amp;Eingabe[[#This Row],[Verein]],CHOOSE({1,2,3},#REF!&amp;#REF!&amp;#REF!,#REF!),2,0)</f>
        <v>#N/A</v>
      </c>
    </row>
    <row r="584" spans="4:4">
      <c r="D584" t="e" cm="1">
        <f t="array" ref="D584">VLOOKUP(Eingabe[[#This Row],[Vorname]]&amp;Eingabe[[#This Row],[Nachname]]&amp;Eingabe[[#This Row],[Verein]],CHOOSE({1,2,3},#REF!&amp;#REF!&amp;#REF!,#REF!),2,0)</f>
        <v>#N/A</v>
      </c>
    </row>
    <row r="585" spans="4:4">
      <c r="D585" t="e" cm="1">
        <f t="array" ref="D585">VLOOKUP(Eingabe[[#This Row],[Vorname]]&amp;Eingabe[[#This Row],[Nachname]]&amp;Eingabe[[#This Row],[Verein]],CHOOSE({1,2,3},#REF!&amp;#REF!&amp;#REF!,#REF!),2,0)</f>
        <v>#N/A</v>
      </c>
    </row>
    <row r="586" spans="4:4">
      <c r="D586" t="e" cm="1">
        <f t="array" ref="D586">VLOOKUP(Eingabe[[#This Row],[Vorname]]&amp;Eingabe[[#This Row],[Nachname]]&amp;Eingabe[[#This Row],[Verein]],CHOOSE({1,2,3},#REF!&amp;#REF!&amp;#REF!,#REF!),2,0)</f>
        <v>#N/A</v>
      </c>
    </row>
    <row r="587" spans="4:4">
      <c r="D587" t="e" cm="1">
        <f t="array" ref="D587">VLOOKUP(Eingabe[[#This Row],[Vorname]]&amp;Eingabe[[#This Row],[Nachname]]&amp;Eingabe[[#This Row],[Verein]],CHOOSE({1,2,3},#REF!&amp;#REF!&amp;#REF!,#REF!),2,0)</f>
        <v>#N/A</v>
      </c>
    </row>
    <row r="588" spans="4:4">
      <c r="D588" t="e" cm="1">
        <f t="array" ref="D588">VLOOKUP(Eingabe[[#This Row],[Vorname]]&amp;Eingabe[[#This Row],[Nachname]]&amp;Eingabe[[#This Row],[Verein]],CHOOSE({1,2,3},#REF!&amp;#REF!&amp;#REF!,#REF!),2,0)</f>
        <v>#N/A</v>
      </c>
    </row>
    <row r="589" spans="4:4">
      <c r="D589" t="e" cm="1">
        <f t="array" ref="D589">VLOOKUP(Eingabe[[#This Row],[Vorname]]&amp;Eingabe[[#This Row],[Nachname]]&amp;Eingabe[[#This Row],[Verein]],CHOOSE({1,2,3},#REF!&amp;#REF!&amp;#REF!,#REF!),2,0)</f>
        <v>#N/A</v>
      </c>
    </row>
    <row r="590" spans="4:4">
      <c r="D590" t="e" cm="1">
        <f t="array" ref="D590">VLOOKUP(Eingabe[[#This Row],[Vorname]]&amp;Eingabe[[#This Row],[Nachname]]&amp;Eingabe[[#This Row],[Verein]],CHOOSE({1,2,3},#REF!&amp;#REF!&amp;#REF!,#REF!),2,0)</f>
        <v>#N/A</v>
      </c>
    </row>
    <row r="591" spans="4:4">
      <c r="D591" t="e" cm="1">
        <f t="array" ref="D591">VLOOKUP(Eingabe[[#This Row],[Vorname]]&amp;Eingabe[[#This Row],[Nachname]]&amp;Eingabe[[#This Row],[Verein]],CHOOSE({1,2,3},#REF!&amp;#REF!&amp;#REF!,#REF!),2,0)</f>
        <v>#N/A</v>
      </c>
    </row>
    <row r="592" spans="4:4">
      <c r="D592" t="e" cm="1">
        <f t="array" ref="D592">VLOOKUP(Eingabe[[#This Row],[Vorname]]&amp;Eingabe[[#This Row],[Nachname]]&amp;Eingabe[[#This Row],[Verein]],CHOOSE({1,2,3},#REF!&amp;#REF!&amp;#REF!,#REF!),2,0)</f>
        <v>#N/A</v>
      </c>
    </row>
    <row r="593" spans="4:4">
      <c r="D593" t="e" cm="1">
        <f t="array" ref="D593">VLOOKUP(Eingabe[[#This Row],[Vorname]]&amp;Eingabe[[#This Row],[Nachname]]&amp;Eingabe[[#This Row],[Verein]],CHOOSE({1,2,3},#REF!&amp;#REF!&amp;#REF!,#REF!),2,0)</f>
        <v>#N/A</v>
      </c>
    </row>
    <row r="594" spans="4:4">
      <c r="D594" t="e" cm="1">
        <f t="array" ref="D594">VLOOKUP(Eingabe[[#This Row],[Vorname]]&amp;Eingabe[[#This Row],[Nachname]]&amp;Eingabe[[#This Row],[Verein]],CHOOSE({1,2,3},#REF!&amp;#REF!&amp;#REF!,#REF!),2,0)</f>
        <v>#N/A</v>
      </c>
    </row>
    <row r="595" spans="4:4">
      <c r="D595" t="e" cm="1">
        <f t="array" ref="D595">VLOOKUP(Eingabe[[#This Row],[Vorname]]&amp;Eingabe[[#This Row],[Nachname]]&amp;Eingabe[[#This Row],[Verein]],CHOOSE({1,2,3},#REF!&amp;#REF!&amp;#REF!,#REF!),2,0)</f>
        <v>#N/A</v>
      </c>
    </row>
    <row r="596" spans="4:4">
      <c r="D596" t="e" cm="1">
        <f t="array" ref="D596">VLOOKUP(Eingabe[[#This Row],[Vorname]]&amp;Eingabe[[#This Row],[Nachname]]&amp;Eingabe[[#This Row],[Verein]],CHOOSE({1,2,3},#REF!&amp;#REF!&amp;#REF!,#REF!),2,0)</f>
        <v>#N/A</v>
      </c>
    </row>
    <row r="597" spans="4:4">
      <c r="D597" t="e" cm="1">
        <f t="array" ref="D597">VLOOKUP(Eingabe[[#This Row],[Vorname]]&amp;Eingabe[[#This Row],[Nachname]]&amp;Eingabe[[#This Row],[Verein]],CHOOSE({1,2,3},#REF!&amp;#REF!&amp;#REF!,#REF!),2,0)</f>
        <v>#N/A</v>
      </c>
    </row>
    <row r="598" spans="4:4">
      <c r="D598" t="e" cm="1">
        <f t="array" ref="D598">VLOOKUP(Eingabe[[#This Row],[Vorname]]&amp;Eingabe[[#This Row],[Nachname]]&amp;Eingabe[[#This Row],[Verein]],CHOOSE({1,2,3},#REF!&amp;#REF!&amp;#REF!,#REF!),2,0)</f>
        <v>#N/A</v>
      </c>
    </row>
    <row r="599" spans="4:4">
      <c r="D599" t="e" cm="1">
        <f t="array" ref="D599">VLOOKUP(Eingabe[[#This Row],[Vorname]]&amp;Eingabe[[#This Row],[Nachname]]&amp;Eingabe[[#This Row],[Verein]],CHOOSE({1,2,3},#REF!&amp;#REF!&amp;#REF!,#REF!),2,0)</f>
        <v>#N/A</v>
      </c>
    </row>
    <row r="600" spans="4:4">
      <c r="D600" t="e" cm="1">
        <f t="array" ref="D600">VLOOKUP(Eingabe[[#This Row],[Vorname]]&amp;Eingabe[[#This Row],[Nachname]]&amp;Eingabe[[#This Row],[Verein]],CHOOSE({1,2,3},#REF!&amp;#REF!&amp;#REF!,#REF!),2,0)</f>
        <v>#N/A</v>
      </c>
    </row>
    <row r="601" spans="4:4">
      <c r="D601" t="e" cm="1">
        <f t="array" ref="D601">VLOOKUP(Eingabe[[#This Row],[Vorname]]&amp;Eingabe[[#This Row],[Nachname]]&amp;Eingabe[[#This Row],[Verein]],CHOOSE({1,2,3},#REF!&amp;#REF!&amp;#REF!,#REF!),2,0)</f>
        <v>#N/A</v>
      </c>
    </row>
    <row r="602" spans="4:4">
      <c r="D602" t="e" cm="1">
        <f t="array" ref="D602">VLOOKUP(Eingabe[[#This Row],[Vorname]]&amp;Eingabe[[#This Row],[Nachname]]&amp;Eingabe[[#This Row],[Verein]],CHOOSE({1,2,3},#REF!&amp;#REF!&amp;#REF!,#REF!),2,0)</f>
        <v>#N/A</v>
      </c>
    </row>
    <row r="603" spans="4:4">
      <c r="D603" t="e" cm="1">
        <f t="array" ref="D603">VLOOKUP(Eingabe[[#This Row],[Vorname]]&amp;Eingabe[[#This Row],[Nachname]]&amp;Eingabe[[#This Row],[Verein]],CHOOSE({1,2,3},#REF!&amp;#REF!&amp;#REF!,#REF!),2,0)</f>
        <v>#N/A</v>
      </c>
    </row>
    <row r="604" spans="4:4">
      <c r="D604" t="e" cm="1">
        <f t="array" ref="D604">VLOOKUP(Eingabe[[#This Row],[Vorname]]&amp;Eingabe[[#This Row],[Nachname]]&amp;Eingabe[[#This Row],[Verein]],CHOOSE({1,2,3},#REF!&amp;#REF!&amp;#REF!,#REF!),2,0)</f>
        <v>#N/A</v>
      </c>
    </row>
    <row r="605" spans="4:4">
      <c r="D605" t="e" cm="1">
        <f t="array" ref="D605">VLOOKUP(Eingabe[[#This Row],[Vorname]]&amp;Eingabe[[#This Row],[Nachname]]&amp;Eingabe[[#This Row],[Verein]],CHOOSE({1,2,3},#REF!&amp;#REF!&amp;#REF!,#REF!),2,0)</f>
        <v>#N/A</v>
      </c>
    </row>
    <row r="606" spans="4:4">
      <c r="D606" t="e" cm="1">
        <f t="array" ref="D606">VLOOKUP(Eingabe[[#This Row],[Vorname]]&amp;Eingabe[[#This Row],[Nachname]]&amp;Eingabe[[#This Row],[Verein]],CHOOSE({1,2,3},#REF!&amp;#REF!&amp;#REF!,#REF!),2,0)</f>
        <v>#N/A</v>
      </c>
    </row>
    <row r="607" spans="4:4">
      <c r="D607" t="e" cm="1">
        <f t="array" ref="D607">VLOOKUP(Eingabe[[#This Row],[Vorname]]&amp;Eingabe[[#This Row],[Nachname]]&amp;Eingabe[[#This Row],[Verein]],CHOOSE({1,2,3},#REF!&amp;#REF!&amp;#REF!,#REF!),2,0)</f>
        <v>#N/A</v>
      </c>
    </row>
    <row r="608" spans="4:4">
      <c r="D608" t="e" cm="1">
        <f t="array" ref="D608">VLOOKUP(Eingabe[[#This Row],[Vorname]]&amp;Eingabe[[#This Row],[Nachname]]&amp;Eingabe[[#This Row],[Verein]],CHOOSE({1,2,3},#REF!&amp;#REF!&amp;#REF!,#REF!),2,0)</f>
        <v>#N/A</v>
      </c>
    </row>
    <row r="609" spans="4:4">
      <c r="D609" t="e" cm="1">
        <f t="array" ref="D609">VLOOKUP(Eingabe[[#This Row],[Vorname]]&amp;Eingabe[[#This Row],[Nachname]]&amp;Eingabe[[#This Row],[Verein]],CHOOSE({1,2,3},#REF!&amp;#REF!&amp;#REF!,#REF!),2,0)</f>
        <v>#N/A</v>
      </c>
    </row>
    <row r="610" spans="4:4">
      <c r="D610" t="e" cm="1">
        <f t="array" ref="D610">VLOOKUP(Eingabe[[#This Row],[Vorname]]&amp;Eingabe[[#This Row],[Nachname]]&amp;Eingabe[[#This Row],[Verein]],CHOOSE({1,2,3},#REF!&amp;#REF!&amp;#REF!,#REF!),2,0)</f>
        <v>#N/A</v>
      </c>
    </row>
    <row r="611" spans="4:4">
      <c r="D611" t="e" cm="1">
        <f t="array" ref="D611">VLOOKUP(Eingabe[[#This Row],[Vorname]]&amp;Eingabe[[#This Row],[Nachname]]&amp;Eingabe[[#This Row],[Verein]],CHOOSE({1,2,3},#REF!&amp;#REF!&amp;#REF!,#REF!),2,0)</f>
        <v>#N/A</v>
      </c>
    </row>
    <row r="612" spans="4:4">
      <c r="D612" t="e" cm="1">
        <f t="array" ref="D612">VLOOKUP(Eingabe[[#This Row],[Vorname]]&amp;Eingabe[[#This Row],[Nachname]]&amp;Eingabe[[#This Row],[Verein]],CHOOSE({1,2,3},#REF!&amp;#REF!&amp;#REF!,#REF!),2,0)</f>
        <v>#N/A</v>
      </c>
    </row>
    <row r="613" spans="4:4">
      <c r="D613" t="e" cm="1">
        <f t="array" ref="D613">VLOOKUP(Eingabe[[#This Row],[Vorname]]&amp;Eingabe[[#This Row],[Nachname]]&amp;Eingabe[[#This Row],[Verein]],CHOOSE({1,2,3},#REF!&amp;#REF!&amp;#REF!,#REF!),2,0)</f>
        <v>#N/A</v>
      </c>
    </row>
    <row r="614" spans="4:4">
      <c r="D614" t="e" cm="1">
        <f t="array" ref="D614">VLOOKUP(Eingabe[[#This Row],[Vorname]]&amp;Eingabe[[#This Row],[Nachname]]&amp;Eingabe[[#This Row],[Verein]],CHOOSE({1,2,3},#REF!&amp;#REF!&amp;#REF!,#REF!),2,0)</f>
        <v>#N/A</v>
      </c>
    </row>
    <row r="615" spans="4:4">
      <c r="D615" t="e" cm="1">
        <f t="array" ref="D615">VLOOKUP(Eingabe[[#This Row],[Vorname]]&amp;Eingabe[[#This Row],[Nachname]]&amp;Eingabe[[#This Row],[Verein]],CHOOSE({1,2,3},#REF!&amp;#REF!&amp;#REF!,#REF!),2,0)</f>
        <v>#N/A</v>
      </c>
    </row>
    <row r="616" spans="4:4">
      <c r="D616" t="e" cm="1">
        <f t="array" ref="D616">VLOOKUP(Eingabe[[#This Row],[Vorname]]&amp;Eingabe[[#This Row],[Nachname]]&amp;Eingabe[[#This Row],[Verein]],CHOOSE({1,2,3},#REF!&amp;#REF!&amp;#REF!,#REF!),2,0)</f>
        <v>#N/A</v>
      </c>
    </row>
    <row r="617" spans="4:4">
      <c r="D617" t="e" cm="1">
        <f t="array" ref="D617">VLOOKUP(Eingabe[[#This Row],[Vorname]]&amp;Eingabe[[#This Row],[Nachname]]&amp;Eingabe[[#This Row],[Verein]],CHOOSE({1,2,3},#REF!&amp;#REF!&amp;#REF!,#REF!),2,0)</f>
        <v>#N/A</v>
      </c>
    </row>
    <row r="618" spans="4:4">
      <c r="D618" t="e" cm="1">
        <f t="array" ref="D618">VLOOKUP(Eingabe[[#This Row],[Vorname]]&amp;Eingabe[[#This Row],[Nachname]]&amp;Eingabe[[#This Row],[Verein]],CHOOSE({1,2,3},#REF!&amp;#REF!&amp;#REF!,#REF!),2,0)</f>
        <v>#N/A</v>
      </c>
    </row>
    <row r="619" spans="4:4">
      <c r="D619" t="e" cm="1">
        <f t="array" ref="D619">VLOOKUP(Eingabe[[#This Row],[Vorname]]&amp;Eingabe[[#This Row],[Nachname]]&amp;Eingabe[[#This Row],[Verein]],CHOOSE({1,2,3},#REF!&amp;#REF!&amp;#REF!,#REF!),2,0)</f>
        <v>#N/A</v>
      </c>
    </row>
    <row r="620" spans="4:4">
      <c r="D620" t="e" cm="1">
        <f t="array" ref="D620">VLOOKUP(Eingabe[[#This Row],[Vorname]]&amp;Eingabe[[#This Row],[Nachname]]&amp;Eingabe[[#This Row],[Verein]],CHOOSE({1,2,3},#REF!&amp;#REF!&amp;#REF!,#REF!),2,0)</f>
        <v>#N/A</v>
      </c>
    </row>
    <row r="621" spans="4:4">
      <c r="D621" t="e" cm="1">
        <f t="array" ref="D621">VLOOKUP(Eingabe[[#This Row],[Vorname]]&amp;Eingabe[[#This Row],[Nachname]]&amp;Eingabe[[#This Row],[Verein]],CHOOSE({1,2,3},#REF!&amp;#REF!&amp;#REF!,#REF!),2,0)</f>
        <v>#N/A</v>
      </c>
    </row>
    <row r="622" spans="4:4">
      <c r="D622" t="e" cm="1">
        <f t="array" ref="D622">VLOOKUP(Eingabe[[#This Row],[Vorname]]&amp;Eingabe[[#This Row],[Nachname]]&amp;Eingabe[[#This Row],[Verein]],CHOOSE({1,2,3},#REF!&amp;#REF!&amp;#REF!,#REF!),2,0)</f>
        <v>#N/A</v>
      </c>
    </row>
    <row r="623" spans="4:4">
      <c r="D623" t="e" cm="1">
        <f t="array" ref="D623">VLOOKUP(Eingabe[[#This Row],[Vorname]]&amp;Eingabe[[#This Row],[Nachname]]&amp;Eingabe[[#This Row],[Verein]],CHOOSE({1,2,3},#REF!&amp;#REF!&amp;#REF!,#REF!),2,0)</f>
        <v>#N/A</v>
      </c>
    </row>
    <row r="624" spans="4:4">
      <c r="D624" t="e" cm="1">
        <f t="array" ref="D624">VLOOKUP(Eingabe[[#This Row],[Vorname]]&amp;Eingabe[[#This Row],[Nachname]]&amp;Eingabe[[#This Row],[Verein]],CHOOSE({1,2,3},#REF!&amp;#REF!&amp;#REF!,#REF!),2,0)</f>
        <v>#N/A</v>
      </c>
    </row>
    <row r="625" spans="4:4">
      <c r="D625" t="e" cm="1">
        <f t="array" ref="D625">VLOOKUP(Eingabe[[#This Row],[Vorname]]&amp;Eingabe[[#This Row],[Nachname]]&amp;Eingabe[[#This Row],[Verein]],CHOOSE({1,2,3},#REF!&amp;#REF!&amp;#REF!,#REF!),2,0)</f>
        <v>#N/A</v>
      </c>
    </row>
    <row r="626" spans="4:4">
      <c r="D626" t="e" cm="1">
        <f t="array" ref="D626">VLOOKUP(Eingabe[[#This Row],[Vorname]]&amp;Eingabe[[#This Row],[Nachname]]&amp;Eingabe[[#This Row],[Verein]],CHOOSE({1,2,3},#REF!&amp;#REF!&amp;#REF!,#REF!),2,0)</f>
        <v>#N/A</v>
      </c>
    </row>
    <row r="627" spans="4:4">
      <c r="D627" t="e" cm="1">
        <f t="array" ref="D627">VLOOKUP(Eingabe[[#This Row],[Vorname]]&amp;Eingabe[[#This Row],[Nachname]]&amp;Eingabe[[#This Row],[Verein]],CHOOSE({1,2,3},#REF!&amp;#REF!&amp;#REF!,#REF!),2,0)</f>
        <v>#N/A</v>
      </c>
    </row>
    <row r="628" spans="4:4">
      <c r="D628" t="e" cm="1">
        <f t="array" ref="D628">VLOOKUP(Eingabe[[#This Row],[Vorname]]&amp;Eingabe[[#This Row],[Nachname]]&amp;Eingabe[[#This Row],[Verein]],CHOOSE({1,2,3},#REF!&amp;#REF!&amp;#REF!,#REF!),2,0)</f>
        <v>#N/A</v>
      </c>
    </row>
    <row r="629" spans="4:4">
      <c r="D629" t="e" cm="1">
        <f t="array" ref="D629">VLOOKUP(Eingabe[[#This Row],[Vorname]]&amp;Eingabe[[#This Row],[Nachname]]&amp;Eingabe[[#This Row],[Verein]],CHOOSE({1,2,3},#REF!&amp;#REF!&amp;#REF!,#REF!),2,0)</f>
        <v>#N/A</v>
      </c>
    </row>
    <row r="630" spans="4:4">
      <c r="D630" t="e" cm="1">
        <f t="array" ref="D630">VLOOKUP(Eingabe[[#This Row],[Vorname]]&amp;Eingabe[[#This Row],[Nachname]]&amp;Eingabe[[#This Row],[Verein]],CHOOSE({1,2,3},#REF!&amp;#REF!&amp;#REF!,#REF!),2,0)</f>
        <v>#N/A</v>
      </c>
    </row>
    <row r="631" spans="4:4">
      <c r="D631" t="e" cm="1">
        <f t="array" ref="D631">VLOOKUP(Eingabe[[#This Row],[Vorname]]&amp;Eingabe[[#This Row],[Nachname]]&amp;Eingabe[[#This Row],[Verein]],CHOOSE({1,2,3},#REF!&amp;#REF!&amp;#REF!,#REF!),2,0)</f>
        <v>#N/A</v>
      </c>
    </row>
    <row r="632" spans="4:4">
      <c r="D632" t="e" cm="1">
        <f t="array" ref="D632">VLOOKUP(Eingabe[[#This Row],[Vorname]]&amp;Eingabe[[#This Row],[Nachname]]&amp;Eingabe[[#This Row],[Verein]],CHOOSE({1,2,3},#REF!&amp;#REF!&amp;#REF!,#REF!),2,0)</f>
        <v>#N/A</v>
      </c>
    </row>
    <row r="633" spans="4:4">
      <c r="D633" t="e" cm="1">
        <f t="array" ref="D633">VLOOKUP(Eingabe[[#This Row],[Vorname]]&amp;Eingabe[[#This Row],[Nachname]]&amp;Eingabe[[#This Row],[Verein]],CHOOSE({1,2,3},#REF!&amp;#REF!&amp;#REF!,#REF!),2,0)</f>
        <v>#N/A</v>
      </c>
    </row>
    <row r="634" spans="4:4">
      <c r="D634" t="e" cm="1">
        <f t="array" ref="D634">VLOOKUP(Eingabe[[#This Row],[Vorname]]&amp;Eingabe[[#This Row],[Nachname]]&amp;Eingabe[[#This Row],[Verein]],CHOOSE({1,2,3},#REF!&amp;#REF!&amp;#REF!,#REF!),2,0)</f>
        <v>#N/A</v>
      </c>
    </row>
    <row r="635" spans="4:4">
      <c r="D635" t="e" cm="1">
        <f t="array" ref="D635">VLOOKUP(Eingabe[[#This Row],[Vorname]]&amp;Eingabe[[#This Row],[Nachname]]&amp;Eingabe[[#This Row],[Verein]],CHOOSE({1,2,3},#REF!&amp;#REF!&amp;#REF!,#REF!),2,0)</f>
        <v>#N/A</v>
      </c>
    </row>
    <row r="636" spans="4:4">
      <c r="D636" t="e" cm="1">
        <f t="array" ref="D636">VLOOKUP(Eingabe[[#This Row],[Vorname]]&amp;Eingabe[[#This Row],[Nachname]]&amp;Eingabe[[#This Row],[Verein]],CHOOSE({1,2,3},#REF!&amp;#REF!&amp;#REF!,#REF!),2,0)</f>
        <v>#N/A</v>
      </c>
    </row>
    <row r="637" spans="4:4">
      <c r="D637" t="e" cm="1">
        <f t="array" ref="D637">VLOOKUP(Eingabe[[#This Row],[Vorname]]&amp;Eingabe[[#This Row],[Nachname]]&amp;Eingabe[[#This Row],[Verein]],CHOOSE({1,2,3},#REF!&amp;#REF!&amp;#REF!,#REF!),2,0)</f>
        <v>#N/A</v>
      </c>
    </row>
    <row r="638" spans="4:4">
      <c r="D638" t="e" cm="1">
        <f t="array" ref="D638">VLOOKUP(Eingabe[[#This Row],[Vorname]]&amp;Eingabe[[#This Row],[Nachname]]&amp;Eingabe[[#This Row],[Verein]],CHOOSE({1,2,3},#REF!&amp;#REF!&amp;#REF!,#REF!),2,0)</f>
        <v>#N/A</v>
      </c>
    </row>
    <row r="639" spans="4:4">
      <c r="D639" t="e" cm="1">
        <f t="array" ref="D639">VLOOKUP(Eingabe[[#This Row],[Vorname]]&amp;Eingabe[[#This Row],[Nachname]]&amp;Eingabe[[#This Row],[Verein]],CHOOSE({1,2,3},#REF!&amp;#REF!&amp;#REF!,#REF!),2,0)</f>
        <v>#N/A</v>
      </c>
    </row>
    <row r="640" spans="4:4">
      <c r="D640" t="e" cm="1">
        <f t="array" ref="D640">VLOOKUP(Eingabe[[#This Row],[Vorname]]&amp;Eingabe[[#This Row],[Nachname]]&amp;Eingabe[[#This Row],[Verein]],CHOOSE({1,2,3},#REF!&amp;#REF!&amp;#REF!,#REF!),2,0)</f>
        <v>#N/A</v>
      </c>
    </row>
    <row r="641" spans="4:4">
      <c r="D641" t="e" cm="1">
        <f t="array" ref="D641">VLOOKUP(Eingabe[[#This Row],[Vorname]]&amp;Eingabe[[#This Row],[Nachname]]&amp;Eingabe[[#This Row],[Verein]],CHOOSE({1,2,3},#REF!&amp;#REF!&amp;#REF!,#REF!),2,0)</f>
        <v>#N/A</v>
      </c>
    </row>
    <row r="642" spans="4:4">
      <c r="D642" t="e" cm="1">
        <f t="array" ref="D642">VLOOKUP(Eingabe[[#This Row],[Vorname]]&amp;Eingabe[[#This Row],[Nachname]]&amp;Eingabe[[#This Row],[Verein]],CHOOSE({1,2,3},#REF!&amp;#REF!&amp;#REF!,#REF!),2,0)</f>
        <v>#N/A</v>
      </c>
    </row>
    <row r="643" spans="4:4">
      <c r="D643" t="e" cm="1">
        <f t="array" ref="D643">VLOOKUP(Eingabe[[#This Row],[Vorname]]&amp;Eingabe[[#This Row],[Nachname]]&amp;Eingabe[[#This Row],[Verein]],CHOOSE({1,2,3},#REF!&amp;#REF!&amp;#REF!,#REF!),2,0)</f>
        <v>#N/A</v>
      </c>
    </row>
    <row r="644" spans="4:4">
      <c r="D644" t="e" cm="1">
        <f t="array" ref="D644">VLOOKUP(Eingabe[[#This Row],[Vorname]]&amp;Eingabe[[#This Row],[Nachname]]&amp;Eingabe[[#This Row],[Verein]],CHOOSE({1,2,3},#REF!&amp;#REF!&amp;#REF!,#REF!),2,0)</f>
        <v>#N/A</v>
      </c>
    </row>
    <row r="645" spans="4:4">
      <c r="D645" t="e" cm="1">
        <f t="array" ref="D645">VLOOKUP(Eingabe[[#This Row],[Vorname]]&amp;Eingabe[[#This Row],[Nachname]]&amp;Eingabe[[#This Row],[Verein]],CHOOSE({1,2,3},#REF!&amp;#REF!&amp;#REF!,#REF!),2,0)</f>
        <v>#N/A</v>
      </c>
    </row>
    <row r="646" spans="4:4">
      <c r="D646" t="e" cm="1">
        <f t="array" ref="D646">VLOOKUP(Eingabe[[#This Row],[Vorname]]&amp;Eingabe[[#This Row],[Nachname]]&amp;Eingabe[[#This Row],[Verein]],CHOOSE({1,2,3},#REF!&amp;#REF!&amp;#REF!,#REF!),2,0)</f>
        <v>#N/A</v>
      </c>
    </row>
    <row r="647" spans="4:4">
      <c r="D647" t="e" cm="1">
        <f t="array" ref="D647">VLOOKUP(Eingabe[[#This Row],[Vorname]]&amp;Eingabe[[#This Row],[Nachname]]&amp;Eingabe[[#This Row],[Verein]],CHOOSE({1,2,3},#REF!&amp;#REF!&amp;#REF!,#REF!),2,0)</f>
        <v>#N/A</v>
      </c>
    </row>
    <row r="648" spans="4:4">
      <c r="D648" t="e" cm="1">
        <f t="array" ref="D648">VLOOKUP(Eingabe[[#This Row],[Vorname]]&amp;Eingabe[[#This Row],[Nachname]]&amp;Eingabe[[#This Row],[Verein]],CHOOSE({1,2,3},#REF!&amp;#REF!&amp;#REF!,#REF!),2,0)</f>
        <v>#N/A</v>
      </c>
    </row>
    <row r="649" spans="4:4">
      <c r="D649" t="e" cm="1">
        <f t="array" ref="D649">VLOOKUP(Eingabe[[#This Row],[Vorname]]&amp;Eingabe[[#This Row],[Nachname]]&amp;Eingabe[[#This Row],[Verein]],CHOOSE({1,2,3},#REF!&amp;#REF!&amp;#REF!,#REF!),2,0)</f>
        <v>#N/A</v>
      </c>
    </row>
    <row r="650" spans="4:4">
      <c r="D650" t="e" cm="1">
        <f t="array" ref="D650">VLOOKUP(Eingabe[[#This Row],[Vorname]]&amp;Eingabe[[#This Row],[Nachname]]&amp;Eingabe[[#This Row],[Verein]],CHOOSE({1,2,3},#REF!&amp;#REF!&amp;#REF!,#REF!),2,0)</f>
        <v>#N/A</v>
      </c>
    </row>
    <row r="651" spans="4:4">
      <c r="D651" t="e" cm="1">
        <f t="array" ref="D651">VLOOKUP(Eingabe[[#This Row],[Vorname]]&amp;Eingabe[[#This Row],[Nachname]]&amp;Eingabe[[#This Row],[Verein]],CHOOSE({1,2,3},#REF!&amp;#REF!&amp;#REF!,#REF!),2,0)</f>
        <v>#N/A</v>
      </c>
    </row>
    <row r="652" spans="4:4">
      <c r="D652" t="e" cm="1">
        <f t="array" ref="D652">VLOOKUP(Eingabe[[#This Row],[Vorname]]&amp;Eingabe[[#This Row],[Nachname]]&amp;Eingabe[[#This Row],[Verein]],CHOOSE({1,2,3},#REF!&amp;#REF!&amp;#REF!,#REF!),2,0)</f>
        <v>#N/A</v>
      </c>
    </row>
    <row r="653" spans="4:4">
      <c r="D653" t="e" cm="1">
        <f t="array" ref="D653">VLOOKUP(Eingabe[[#This Row],[Vorname]]&amp;Eingabe[[#This Row],[Nachname]]&amp;Eingabe[[#This Row],[Verein]],CHOOSE({1,2,3},#REF!&amp;#REF!&amp;#REF!,#REF!),2,0)</f>
        <v>#N/A</v>
      </c>
    </row>
    <row r="654" spans="4:4">
      <c r="D654" t="e" cm="1">
        <f t="array" ref="D654">VLOOKUP(Eingabe[[#This Row],[Vorname]]&amp;Eingabe[[#This Row],[Nachname]]&amp;Eingabe[[#This Row],[Verein]],CHOOSE({1,2,3},#REF!&amp;#REF!&amp;#REF!,#REF!),2,0)</f>
        <v>#N/A</v>
      </c>
    </row>
    <row r="655" spans="4:4">
      <c r="D655" t="e" cm="1">
        <f t="array" ref="D655">VLOOKUP(Eingabe[[#This Row],[Vorname]]&amp;Eingabe[[#This Row],[Nachname]]&amp;Eingabe[[#This Row],[Verein]],CHOOSE({1,2,3},#REF!&amp;#REF!&amp;#REF!,#REF!),2,0)</f>
        <v>#N/A</v>
      </c>
    </row>
    <row r="656" spans="4:4">
      <c r="D656" t="e" cm="1">
        <f t="array" ref="D656">VLOOKUP(Eingabe[[#This Row],[Vorname]]&amp;Eingabe[[#This Row],[Nachname]]&amp;Eingabe[[#This Row],[Verein]],CHOOSE({1,2,3},#REF!&amp;#REF!&amp;#REF!,#REF!),2,0)</f>
        <v>#N/A</v>
      </c>
    </row>
    <row r="657" spans="4:4">
      <c r="D657" t="e" cm="1">
        <f t="array" ref="D657">VLOOKUP(Eingabe[[#This Row],[Vorname]]&amp;Eingabe[[#This Row],[Nachname]]&amp;Eingabe[[#This Row],[Verein]],CHOOSE({1,2,3},#REF!&amp;#REF!&amp;#REF!,#REF!),2,0)</f>
        <v>#N/A</v>
      </c>
    </row>
    <row r="658" spans="4:4">
      <c r="D658" t="e" cm="1">
        <f t="array" ref="D658">VLOOKUP(Eingabe[[#This Row],[Vorname]]&amp;Eingabe[[#This Row],[Nachname]]&amp;Eingabe[[#This Row],[Verein]],CHOOSE({1,2,3},#REF!&amp;#REF!&amp;#REF!,#REF!),2,0)</f>
        <v>#N/A</v>
      </c>
    </row>
    <row r="659" spans="4:4">
      <c r="D659" t="e" cm="1">
        <f t="array" ref="D659">VLOOKUP(Eingabe[[#This Row],[Vorname]]&amp;Eingabe[[#This Row],[Nachname]]&amp;Eingabe[[#This Row],[Verein]],CHOOSE({1,2,3},#REF!&amp;#REF!&amp;#REF!,#REF!),2,0)</f>
        <v>#N/A</v>
      </c>
    </row>
    <row r="660" spans="4:4">
      <c r="D660" t="e" cm="1">
        <f t="array" ref="D660">VLOOKUP(Eingabe[[#This Row],[Vorname]]&amp;Eingabe[[#This Row],[Nachname]]&amp;Eingabe[[#This Row],[Verein]],CHOOSE({1,2,3},#REF!&amp;#REF!&amp;#REF!,#REF!),2,0)</f>
        <v>#N/A</v>
      </c>
    </row>
    <row r="661" spans="4:4">
      <c r="D661" t="e" cm="1">
        <f t="array" ref="D661">VLOOKUP(Eingabe[[#This Row],[Vorname]]&amp;Eingabe[[#This Row],[Nachname]]&amp;Eingabe[[#This Row],[Verein]],CHOOSE({1,2,3},#REF!&amp;#REF!&amp;#REF!,#REF!),2,0)</f>
        <v>#N/A</v>
      </c>
    </row>
    <row r="662" spans="4:4">
      <c r="D662" t="e" cm="1">
        <f t="array" ref="D662">VLOOKUP(Eingabe[[#This Row],[Vorname]]&amp;Eingabe[[#This Row],[Nachname]]&amp;Eingabe[[#This Row],[Verein]],CHOOSE({1,2,3},#REF!&amp;#REF!&amp;#REF!,#REF!),2,0)</f>
        <v>#N/A</v>
      </c>
    </row>
    <row r="663" spans="4:4">
      <c r="D663" t="e" cm="1">
        <f t="array" ref="D663">VLOOKUP(Eingabe[[#This Row],[Vorname]]&amp;Eingabe[[#This Row],[Nachname]]&amp;Eingabe[[#This Row],[Verein]],CHOOSE({1,2,3},#REF!&amp;#REF!&amp;#REF!,#REF!),2,0)</f>
        <v>#N/A</v>
      </c>
    </row>
    <row r="664" spans="4:4">
      <c r="D664" t="e" cm="1">
        <f t="array" ref="D664">VLOOKUP(Eingabe[[#This Row],[Vorname]]&amp;Eingabe[[#This Row],[Nachname]]&amp;Eingabe[[#This Row],[Verein]],CHOOSE({1,2,3},#REF!&amp;#REF!&amp;#REF!,#REF!),2,0)</f>
        <v>#N/A</v>
      </c>
    </row>
    <row r="665" spans="4:4">
      <c r="D665" t="e" cm="1">
        <f t="array" ref="D665">VLOOKUP(Eingabe[[#This Row],[Vorname]]&amp;Eingabe[[#This Row],[Nachname]]&amp;Eingabe[[#This Row],[Verein]],CHOOSE({1,2,3},#REF!&amp;#REF!&amp;#REF!,#REF!),2,0)</f>
        <v>#N/A</v>
      </c>
    </row>
    <row r="666" spans="4:4">
      <c r="D666" t="e" cm="1">
        <f t="array" ref="D666">VLOOKUP(Eingabe[[#This Row],[Vorname]]&amp;Eingabe[[#This Row],[Nachname]]&amp;Eingabe[[#This Row],[Verein]],CHOOSE({1,2,3},#REF!&amp;#REF!&amp;#REF!,#REF!),2,0)</f>
        <v>#N/A</v>
      </c>
    </row>
    <row r="667" spans="4:4">
      <c r="D667" t="e" cm="1">
        <f t="array" ref="D667">VLOOKUP(Eingabe[[#This Row],[Vorname]]&amp;Eingabe[[#This Row],[Nachname]]&amp;Eingabe[[#This Row],[Verein]],CHOOSE({1,2,3},#REF!&amp;#REF!&amp;#REF!,#REF!),2,0)</f>
        <v>#N/A</v>
      </c>
    </row>
    <row r="668" spans="4:4">
      <c r="D668" t="e" cm="1">
        <f t="array" ref="D668">VLOOKUP(Eingabe[[#This Row],[Vorname]]&amp;Eingabe[[#This Row],[Nachname]]&amp;Eingabe[[#This Row],[Verein]],CHOOSE({1,2,3},#REF!&amp;#REF!&amp;#REF!,#REF!),2,0)</f>
        <v>#N/A</v>
      </c>
    </row>
    <row r="669" spans="4:4">
      <c r="D669" t="e" cm="1">
        <f t="array" ref="D669">VLOOKUP(Eingabe[[#This Row],[Vorname]]&amp;Eingabe[[#This Row],[Nachname]]&amp;Eingabe[[#This Row],[Verein]],CHOOSE({1,2,3},#REF!&amp;#REF!&amp;#REF!,#REF!),2,0)</f>
        <v>#N/A</v>
      </c>
    </row>
    <row r="670" spans="4:4">
      <c r="D670" t="e" cm="1">
        <f t="array" ref="D670">VLOOKUP(Eingabe[[#This Row],[Vorname]]&amp;Eingabe[[#This Row],[Nachname]]&amp;Eingabe[[#This Row],[Verein]],CHOOSE({1,2,3},#REF!&amp;#REF!&amp;#REF!,#REF!),2,0)</f>
        <v>#N/A</v>
      </c>
    </row>
    <row r="671" spans="4:4">
      <c r="D671" t="e" cm="1">
        <f t="array" ref="D671">VLOOKUP(Eingabe[[#This Row],[Vorname]]&amp;Eingabe[[#This Row],[Nachname]]&amp;Eingabe[[#This Row],[Verein]],CHOOSE({1,2,3},#REF!&amp;#REF!&amp;#REF!,#REF!),2,0)</f>
        <v>#N/A</v>
      </c>
    </row>
    <row r="672" spans="4:4">
      <c r="D672" t="e" cm="1">
        <f t="array" ref="D672">VLOOKUP(Eingabe[[#This Row],[Vorname]]&amp;Eingabe[[#This Row],[Nachname]]&amp;Eingabe[[#This Row],[Verein]],CHOOSE({1,2,3},#REF!&amp;#REF!&amp;#REF!,#REF!),2,0)</f>
        <v>#N/A</v>
      </c>
    </row>
    <row r="673" spans="4:4">
      <c r="D673" t="e" cm="1">
        <f t="array" ref="D673">VLOOKUP(Eingabe[[#This Row],[Vorname]]&amp;Eingabe[[#This Row],[Nachname]]&amp;Eingabe[[#This Row],[Verein]],CHOOSE({1,2,3},#REF!&amp;#REF!&amp;#REF!,#REF!),2,0)</f>
        <v>#N/A</v>
      </c>
    </row>
    <row r="674" spans="4:4">
      <c r="D674" t="e" cm="1">
        <f t="array" ref="D674">VLOOKUP(Eingabe[[#This Row],[Vorname]]&amp;Eingabe[[#This Row],[Nachname]]&amp;Eingabe[[#This Row],[Verein]],CHOOSE({1,2,3},#REF!&amp;#REF!&amp;#REF!,#REF!),2,0)</f>
        <v>#N/A</v>
      </c>
    </row>
    <row r="675" spans="4:4">
      <c r="D675" t="e" cm="1">
        <f t="array" ref="D675">VLOOKUP(Eingabe[[#This Row],[Vorname]]&amp;Eingabe[[#This Row],[Nachname]]&amp;Eingabe[[#This Row],[Verein]],CHOOSE({1,2,3},#REF!&amp;#REF!&amp;#REF!,#REF!),2,0)</f>
        <v>#N/A</v>
      </c>
    </row>
    <row r="676" spans="4:4">
      <c r="D676" t="e" cm="1">
        <f t="array" ref="D676">VLOOKUP(Eingabe[[#This Row],[Vorname]]&amp;Eingabe[[#This Row],[Nachname]]&amp;Eingabe[[#This Row],[Verein]],CHOOSE({1,2,3},#REF!&amp;#REF!&amp;#REF!,#REF!),2,0)</f>
        <v>#N/A</v>
      </c>
    </row>
    <row r="677" spans="4:4">
      <c r="D677" t="e" cm="1">
        <f t="array" ref="D677">VLOOKUP(Eingabe[[#This Row],[Vorname]]&amp;Eingabe[[#This Row],[Nachname]]&amp;Eingabe[[#This Row],[Verein]],CHOOSE({1,2,3},#REF!&amp;#REF!&amp;#REF!,#REF!),2,0)</f>
        <v>#N/A</v>
      </c>
    </row>
    <row r="678" spans="4:4">
      <c r="D678" t="e" cm="1">
        <f t="array" ref="D678">VLOOKUP(Eingabe[[#This Row],[Vorname]]&amp;Eingabe[[#This Row],[Nachname]]&amp;Eingabe[[#This Row],[Verein]],CHOOSE({1,2,3},#REF!&amp;#REF!&amp;#REF!,#REF!),2,0)</f>
        <v>#N/A</v>
      </c>
    </row>
    <row r="679" spans="4:4">
      <c r="D679" t="e" cm="1">
        <f t="array" ref="D679">VLOOKUP(Eingabe[[#This Row],[Vorname]]&amp;Eingabe[[#This Row],[Nachname]]&amp;Eingabe[[#This Row],[Verein]],CHOOSE({1,2,3},#REF!&amp;#REF!&amp;#REF!,#REF!),2,0)</f>
        <v>#N/A</v>
      </c>
    </row>
    <row r="680" spans="4:4">
      <c r="D680" t="e" cm="1">
        <f t="array" ref="D680">VLOOKUP(Eingabe[[#This Row],[Vorname]]&amp;Eingabe[[#This Row],[Nachname]]&amp;Eingabe[[#This Row],[Verein]],CHOOSE({1,2,3},#REF!&amp;#REF!&amp;#REF!,#REF!),2,0)</f>
        <v>#N/A</v>
      </c>
    </row>
    <row r="681" spans="4:4">
      <c r="D681" t="e" cm="1">
        <f t="array" ref="D681">VLOOKUP(Eingabe[[#This Row],[Vorname]]&amp;Eingabe[[#This Row],[Nachname]]&amp;Eingabe[[#This Row],[Verein]],CHOOSE({1,2,3},#REF!&amp;#REF!&amp;#REF!,#REF!),2,0)</f>
        <v>#N/A</v>
      </c>
    </row>
    <row r="682" spans="4:4">
      <c r="D682" t="e" cm="1">
        <f t="array" ref="D682">VLOOKUP(Eingabe[[#This Row],[Vorname]]&amp;Eingabe[[#This Row],[Nachname]]&amp;Eingabe[[#This Row],[Verein]],CHOOSE({1,2,3},#REF!&amp;#REF!&amp;#REF!,#REF!),2,0)</f>
        <v>#N/A</v>
      </c>
    </row>
    <row r="683" spans="4:4">
      <c r="D683" t="e" cm="1">
        <f t="array" ref="D683">VLOOKUP(Eingabe[[#This Row],[Vorname]]&amp;Eingabe[[#This Row],[Nachname]]&amp;Eingabe[[#This Row],[Verein]],CHOOSE({1,2,3},#REF!&amp;#REF!&amp;#REF!,#REF!),2,0)</f>
        <v>#N/A</v>
      </c>
    </row>
    <row r="684" spans="4:4">
      <c r="D684" t="e" cm="1">
        <f t="array" ref="D684">VLOOKUP(Eingabe[[#This Row],[Vorname]]&amp;Eingabe[[#This Row],[Nachname]]&amp;Eingabe[[#This Row],[Verein]],CHOOSE({1,2,3},#REF!&amp;#REF!&amp;#REF!,#REF!),2,0)</f>
        <v>#N/A</v>
      </c>
    </row>
    <row r="685" spans="4:4">
      <c r="D685" t="e" cm="1">
        <f t="array" ref="D685">VLOOKUP(Eingabe[[#This Row],[Vorname]]&amp;Eingabe[[#This Row],[Nachname]]&amp;Eingabe[[#This Row],[Verein]],CHOOSE({1,2,3},#REF!&amp;#REF!&amp;#REF!,#REF!),2,0)</f>
        <v>#N/A</v>
      </c>
    </row>
    <row r="686" spans="4:4">
      <c r="D686" t="e" cm="1">
        <f t="array" ref="D686">VLOOKUP(Eingabe[[#This Row],[Vorname]]&amp;Eingabe[[#This Row],[Nachname]]&amp;Eingabe[[#This Row],[Verein]],CHOOSE({1,2,3},#REF!&amp;#REF!&amp;#REF!,#REF!),2,0)</f>
        <v>#N/A</v>
      </c>
    </row>
    <row r="687" spans="4:4">
      <c r="D687" t="e" cm="1">
        <f t="array" ref="D687">VLOOKUP(Eingabe[[#This Row],[Vorname]]&amp;Eingabe[[#This Row],[Nachname]]&amp;Eingabe[[#This Row],[Verein]],CHOOSE({1,2,3},#REF!&amp;#REF!&amp;#REF!,#REF!),2,0)</f>
        <v>#N/A</v>
      </c>
    </row>
    <row r="688" spans="4:4">
      <c r="D688" t="e" cm="1">
        <f t="array" ref="D688">VLOOKUP(Eingabe[[#This Row],[Vorname]]&amp;Eingabe[[#This Row],[Nachname]]&amp;Eingabe[[#This Row],[Verein]],CHOOSE({1,2,3},#REF!&amp;#REF!&amp;#REF!,#REF!),2,0)</f>
        <v>#N/A</v>
      </c>
    </row>
    <row r="689" spans="4:4">
      <c r="D689" t="e" cm="1">
        <f t="array" ref="D689">VLOOKUP(Eingabe[[#This Row],[Vorname]]&amp;Eingabe[[#This Row],[Nachname]]&amp;Eingabe[[#This Row],[Verein]],CHOOSE({1,2,3},#REF!&amp;#REF!&amp;#REF!,#REF!),2,0)</f>
        <v>#N/A</v>
      </c>
    </row>
    <row r="690" spans="4:4">
      <c r="D690" t="e" cm="1">
        <f t="array" ref="D690">VLOOKUP(Eingabe[[#This Row],[Vorname]]&amp;Eingabe[[#This Row],[Nachname]]&amp;Eingabe[[#This Row],[Verein]],CHOOSE({1,2,3},#REF!&amp;#REF!&amp;#REF!,#REF!),2,0)</f>
        <v>#N/A</v>
      </c>
    </row>
    <row r="691" spans="4:4">
      <c r="D691" t="e" cm="1">
        <f t="array" ref="D691">VLOOKUP(Eingabe[[#This Row],[Vorname]]&amp;Eingabe[[#This Row],[Nachname]]&amp;Eingabe[[#This Row],[Verein]],CHOOSE({1,2,3},#REF!&amp;#REF!&amp;#REF!,#REF!),2,0)</f>
        <v>#N/A</v>
      </c>
    </row>
    <row r="692" spans="4:4">
      <c r="D692" t="e" cm="1">
        <f t="array" ref="D692">VLOOKUP(Eingabe[[#This Row],[Vorname]]&amp;Eingabe[[#This Row],[Nachname]]&amp;Eingabe[[#This Row],[Verein]],CHOOSE({1,2,3},#REF!&amp;#REF!&amp;#REF!,#REF!),2,0)</f>
        <v>#N/A</v>
      </c>
    </row>
    <row r="693" spans="4:4">
      <c r="D693" t="e" cm="1">
        <f t="array" ref="D693">VLOOKUP(Eingabe[[#This Row],[Vorname]]&amp;Eingabe[[#This Row],[Nachname]]&amp;Eingabe[[#This Row],[Verein]],CHOOSE({1,2,3},#REF!&amp;#REF!&amp;#REF!,#REF!),2,0)</f>
        <v>#N/A</v>
      </c>
    </row>
    <row r="694" spans="4:4">
      <c r="D694" t="e" cm="1">
        <f t="array" ref="D694">VLOOKUP(Eingabe[[#This Row],[Vorname]]&amp;Eingabe[[#This Row],[Nachname]]&amp;Eingabe[[#This Row],[Verein]],CHOOSE({1,2,3},#REF!&amp;#REF!&amp;#REF!,#REF!),2,0)</f>
        <v>#N/A</v>
      </c>
    </row>
    <row r="695" spans="4:4">
      <c r="D695" t="e" cm="1">
        <f t="array" ref="D695">VLOOKUP(Eingabe[[#This Row],[Vorname]]&amp;Eingabe[[#This Row],[Nachname]]&amp;Eingabe[[#This Row],[Verein]],CHOOSE({1,2,3},#REF!&amp;#REF!&amp;#REF!,#REF!),2,0)</f>
        <v>#N/A</v>
      </c>
    </row>
    <row r="696" spans="4:4">
      <c r="D696" t="e" cm="1">
        <f t="array" ref="D696">VLOOKUP(Eingabe[[#This Row],[Vorname]]&amp;Eingabe[[#This Row],[Nachname]]&amp;Eingabe[[#This Row],[Verein]],CHOOSE({1,2,3},#REF!&amp;#REF!&amp;#REF!,#REF!),2,0)</f>
        <v>#N/A</v>
      </c>
    </row>
    <row r="697" spans="4:4">
      <c r="D697" t="e" cm="1">
        <f t="array" ref="D697">VLOOKUP(Eingabe[[#This Row],[Vorname]]&amp;Eingabe[[#This Row],[Nachname]]&amp;Eingabe[[#This Row],[Verein]],CHOOSE({1,2,3},#REF!&amp;#REF!&amp;#REF!,#REF!),2,0)</f>
        <v>#N/A</v>
      </c>
    </row>
    <row r="698" spans="4:4">
      <c r="D698" t="e" cm="1">
        <f t="array" ref="D698">VLOOKUP(Eingabe[[#This Row],[Vorname]]&amp;Eingabe[[#This Row],[Nachname]]&amp;Eingabe[[#This Row],[Verein]],CHOOSE({1,2,3},#REF!&amp;#REF!&amp;#REF!,#REF!),2,0)</f>
        <v>#N/A</v>
      </c>
    </row>
    <row r="699" spans="4:4">
      <c r="D699" t="e" cm="1">
        <f t="array" ref="D699">VLOOKUP(Eingabe[[#This Row],[Vorname]]&amp;Eingabe[[#This Row],[Nachname]]&amp;Eingabe[[#This Row],[Verein]],CHOOSE({1,2,3},#REF!&amp;#REF!&amp;#REF!,#REF!),2,0)</f>
        <v>#N/A</v>
      </c>
    </row>
    <row r="700" spans="4:4">
      <c r="D700" t="e" cm="1">
        <f t="array" ref="D700">VLOOKUP(Eingabe[[#This Row],[Vorname]]&amp;Eingabe[[#This Row],[Nachname]]&amp;Eingabe[[#This Row],[Verein]],CHOOSE({1,2,3},#REF!&amp;#REF!&amp;#REF!,#REF!),2,0)</f>
        <v>#N/A</v>
      </c>
    </row>
    <row r="701" spans="4:4">
      <c r="D701" t="e" cm="1">
        <f t="array" ref="D701">VLOOKUP(Eingabe[[#This Row],[Vorname]]&amp;Eingabe[[#This Row],[Nachname]]&amp;Eingabe[[#This Row],[Verein]],CHOOSE({1,2,3},#REF!&amp;#REF!&amp;#REF!,#REF!),2,0)</f>
        <v>#N/A</v>
      </c>
    </row>
    <row r="702" spans="4:4">
      <c r="D702" t="e" cm="1">
        <f t="array" ref="D702">VLOOKUP(Eingabe[[#This Row],[Vorname]]&amp;Eingabe[[#This Row],[Nachname]]&amp;Eingabe[[#This Row],[Verein]],CHOOSE({1,2,3},#REF!&amp;#REF!&amp;#REF!,#REF!),2,0)</f>
        <v>#N/A</v>
      </c>
    </row>
    <row r="703" spans="4:4">
      <c r="D703" t="e" cm="1">
        <f t="array" ref="D703">VLOOKUP(Eingabe[[#This Row],[Vorname]]&amp;Eingabe[[#This Row],[Nachname]]&amp;Eingabe[[#This Row],[Verein]],CHOOSE({1,2,3},#REF!&amp;#REF!&amp;#REF!,#REF!),2,0)</f>
        <v>#N/A</v>
      </c>
    </row>
    <row r="704" spans="4:4">
      <c r="D704" t="e" cm="1">
        <f t="array" ref="D704">VLOOKUP(Eingabe[[#This Row],[Vorname]]&amp;Eingabe[[#This Row],[Nachname]]&amp;Eingabe[[#This Row],[Verein]],CHOOSE({1,2,3},#REF!&amp;#REF!&amp;#REF!,#REF!),2,0)</f>
        <v>#N/A</v>
      </c>
    </row>
    <row r="705" spans="4:4">
      <c r="D705" t="e" cm="1">
        <f t="array" ref="D705">VLOOKUP(Eingabe[[#This Row],[Vorname]]&amp;Eingabe[[#This Row],[Nachname]]&amp;Eingabe[[#This Row],[Verein]],CHOOSE({1,2,3},#REF!&amp;#REF!&amp;#REF!,#REF!),2,0)</f>
        <v>#N/A</v>
      </c>
    </row>
    <row r="706" spans="4:4">
      <c r="D706" t="e" cm="1">
        <f t="array" ref="D706">VLOOKUP(Eingabe[[#This Row],[Vorname]]&amp;Eingabe[[#This Row],[Nachname]]&amp;Eingabe[[#This Row],[Verein]],CHOOSE({1,2,3},#REF!&amp;#REF!&amp;#REF!,#REF!),2,0)</f>
        <v>#N/A</v>
      </c>
    </row>
    <row r="707" spans="4:4">
      <c r="D707" t="e" cm="1">
        <f t="array" ref="D707">VLOOKUP(Eingabe[[#This Row],[Vorname]]&amp;Eingabe[[#This Row],[Nachname]]&amp;Eingabe[[#This Row],[Verein]],CHOOSE({1,2,3},#REF!&amp;#REF!&amp;#REF!,#REF!),2,0)</f>
        <v>#N/A</v>
      </c>
    </row>
    <row r="708" spans="4:4">
      <c r="D708" t="e" cm="1">
        <f t="array" ref="D708">VLOOKUP(Eingabe[[#This Row],[Vorname]]&amp;Eingabe[[#This Row],[Nachname]]&amp;Eingabe[[#This Row],[Verein]],CHOOSE({1,2,3},#REF!&amp;#REF!&amp;#REF!,#REF!),2,0)</f>
        <v>#N/A</v>
      </c>
    </row>
    <row r="709" spans="4:4">
      <c r="D709" t="e" cm="1">
        <f t="array" ref="D709">VLOOKUP(Eingabe[[#This Row],[Vorname]]&amp;Eingabe[[#This Row],[Nachname]]&amp;Eingabe[[#This Row],[Verein]],CHOOSE({1,2,3},#REF!&amp;#REF!&amp;#REF!,#REF!),2,0)</f>
        <v>#N/A</v>
      </c>
    </row>
    <row r="710" spans="4:4">
      <c r="D710" t="e" cm="1">
        <f t="array" ref="D710">VLOOKUP(Eingabe[[#This Row],[Vorname]]&amp;Eingabe[[#This Row],[Nachname]]&amp;Eingabe[[#This Row],[Verein]],CHOOSE({1,2,3},#REF!&amp;#REF!&amp;#REF!,#REF!),2,0)</f>
        <v>#N/A</v>
      </c>
    </row>
    <row r="711" spans="4:4">
      <c r="D711" t="e" cm="1">
        <f t="array" ref="D711">VLOOKUP(Eingabe[[#This Row],[Vorname]]&amp;Eingabe[[#This Row],[Nachname]]&amp;Eingabe[[#This Row],[Verein]],CHOOSE({1,2,3},#REF!&amp;#REF!&amp;#REF!,#REF!),2,0)</f>
        <v>#N/A</v>
      </c>
    </row>
    <row r="712" spans="4:4">
      <c r="D712" t="e" cm="1">
        <f t="array" ref="D712">VLOOKUP(Eingabe[[#This Row],[Vorname]]&amp;Eingabe[[#This Row],[Nachname]]&amp;Eingabe[[#This Row],[Verein]],CHOOSE({1,2,3},#REF!&amp;#REF!&amp;#REF!,#REF!),2,0)</f>
        <v>#N/A</v>
      </c>
    </row>
    <row r="713" spans="4:4">
      <c r="D713" t="e" cm="1">
        <f t="array" ref="D713">VLOOKUP(Eingabe[[#This Row],[Vorname]]&amp;Eingabe[[#This Row],[Nachname]]&amp;Eingabe[[#This Row],[Verein]],CHOOSE({1,2,3},#REF!&amp;#REF!&amp;#REF!,#REF!),2,0)</f>
        <v>#N/A</v>
      </c>
    </row>
    <row r="714" spans="4:4">
      <c r="D714" t="e" cm="1">
        <f t="array" ref="D714">VLOOKUP(Eingabe[[#This Row],[Vorname]]&amp;Eingabe[[#This Row],[Nachname]]&amp;Eingabe[[#This Row],[Verein]],CHOOSE({1,2,3},#REF!&amp;#REF!&amp;#REF!,#REF!),2,0)</f>
        <v>#N/A</v>
      </c>
    </row>
    <row r="715" spans="4:4">
      <c r="D715" t="e" cm="1">
        <f t="array" ref="D715">VLOOKUP(Eingabe[[#This Row],[Vorname]]&amp;Eingabe[[#This Row],[Nachname]]&amp;Eingabe[[#This Row],[Verein]],CHOOSE({1,2,3},#REF!&amp;#REF!&amp;#REF!,#REF!),2,0)</f>
        <v>#N/A</v>
      </c>
    </row>
    <row r="716" spans="4:4">
      <c r="D716" t="e" cm="1">
        <f t="array" ref="D716">VLOOKUP(Eingabe[[#This Row],[Vorname]]&amp;Eingabe[[#This Row],[Nachname]]&amp;Eingabe[[#This Row],[Verein]],CHOOSE({1,2,3},#REF!&amp;#REF!&amp;#REF!,#REF!),2,0)</f>
        <v>#N/A</v>
      </c>
    </row>
  </sheetData>
  <pageMargins left="0.7" right="0.7" top="0.78740157499999996" bottom="0.78740157499999996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7585" r:id="rId4" name="Button 1">
              <controlPr defaultSize="0" print="0" autoFill="0" autoPict="0" macro="[0]!starten">
                <anchor moveWithCells="1" sizeWithCells="1">
                  <from>
                    <xdr:col>19</xdr:col>
                    <xdr:colOff>9525</xdr:colOff>
                    <xdr:row>1</xdr:row>
                    <xdr:rowOff>76200</xdr:rowOff>
                  </from>
                  <to>
                    <xdr:col>21</xdr:col>
                    <xdr:colOff>104775</xdr:colOff>
                    <xdr:row>4</xdr:row>
                    <xdr:rowOff>47625</xdr:rowOff>
                  </to>
                </anchor>
              </controlPr>
            </control>
          </mc:Choice>
        </mc:AlternateContent>
      </controls>
    </mc:Choice>
  </mc:AlternateContent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28885-61BA-46A2-BCED-AC850EDEFC4B}">
  <sheetPr codeName="Tabelle1">
    <tabColor rgb="FF92D050"/>
  </sheetPr>
  <dimension ref="A1:S644"/>
  <sheetViews>
    <sheetView zoomScaleNormal="100" workbookViewId="0"/>
  </sheetViews>
  <sheetFormatPr baseColWidth="10" defaultColWidth="11.42578125" defaultRowHeight="12.75"/>
  <cols>
    <col min="1" max="1" width="29.140625" style="197" bestFit="1" customWidth="1"/>
    <col min="2" max="2" width="11.42578125" style="197"/>
    <col min="3" max="3" width="17" style="197" bestFit="1" customWidth="1"/>
    <col min="4" max="4" width="11.42578125" style="197"/>
    <col min="5" max="5" width="14.85546875" style="197" bestFit="1" customWidth="1"/>
    <col min="6" max="10" width="11.42578125" style="197"/>
    <col min="11" max="18" width="0" style="197" hidden="1" customWidth="1"/>
    <col min="19" max="16384" width="11.42578125" style="197"/>
  </cols>
  <sheetData>
    <row r="1" spans="1:19" ht="15">
      <c r="A1" s="197" t="s">
        <v>0</v>
      </c>
      <c r="B1" s="197" t="s">
        <v>2</v>
      </c>
      <c r="C1" s="197" t="s">
        <v>121</v>
      </c>
      <c r="D1" s="197" t="s">
        <v>3</v>
      </c>
      <c r="E1" s="197" t="s">
        <v>4</v>
      </c>
      <c r="F1" s="197" t="s">
        <v>5</v>
      </c>
      <c r="S1" s="187"/>
    </row>
    <row r="2" spans="1:19" s="198" customFormat="1" ht="15">
      <c r="A2" s="197" t="s">
        <v>6</v>
      </c>
      <c r="B2" s="197" t="s">
        <v>256</v>
      </c>
      <c r="C2" s="197" t="s">
        <v>257</v>
      </c>
      <c r="D2" s="279" t="s">
        <v>16</v>
      </c>
      <c r="E2" s="197" t="s">
        <v>11</v>
      </c>
      <c r="F2" s="197">
        <v>173</v>
      </c>
    </row>
    <row r="3" spans="1:19" s="198" customFormat="1" ht="15">
      <c r="A3" s="197" t="s">
        <v>6</v>
      </c>
      <c r="B3" s="197" t="s">
        <v>260</v>
      </c>
      <c r="C3" s="197" t="s">
        <v>261</v>
      </c>
      <c r="D3" s="279" t="s">
        <v>38</v>
      </c>
      <c r="E3" s="197" t="s">
        <v>8</v>
      </c>
      <c r="F3" s="197">
        <v>199</v>
      </c>
      <c r="K3" s="254" t="s">
        <v>25</v>
      </c>
      <c r="L3" s="254" t="s">
        <v>11</v>
      </c>
      <c r="N3" s="198" t="s">
        <v>478</v>
      </c>
    </row>
    <row r="4" spans="1:19" s="198" customFormat="1" ht="15">
      <c r="A4" s="197" t="s">
        <v>6</v>
      </c>
      <c r="B4" s="197" t="s">
        <v>262</v>
      </c>
      <c r="C4" s="197" t="s">
        <v>261</v>
      </c>
      <c r="D4" s="279" t="s">
        <v>16</v>
      </c>
      <c r="E4" s="197" t="s">
        <v>8</v>
      </c>
      <c r="F4" s="197">
        <v>199</v>
      </c>
      <c r="K4" s="254" t="s">
        <v>22</v>
      </c>
      <c r="L4" s="254" t="s">
        <v>14</v>
      </c>
    </row>
    <row r="5" spans="1:19" s="198" customFormat="1" ht="15">
      <c r="A5" s="197" t="s">
        <v>6</v>
      </c>
      <c r="B5" s="197" t="s">
        <v>510</v>
      </c>
      <c r="C5" s="197" t="s">
        <v>243</v>
      </c>
      <c r="D5" s="279" t="s">
        <v>24</v>
      </c>
      <c r="E5" s="197" t="s">
        <v>11</v>
      </c>
      <c r="F5" s="197">
        <v>133</v>
      </c>
      <c r="K5" s="254" t="s">
        <v>210</v>
      </c>
      <c r="L5" s="254" t="s">
        <v>8</v>
      </c>
    </row>
    <row r="6" spans="1:19" s="198" customFormat="1" ht="15">
      <c r="A6" s="197" t="s">
        <v>6</v>
      </c>
      <c r="B6" s="197" t="s">
        <v>212</v>
      </c>
      <c r="C6" s="197" t="s">
        <v>243</v>
      </c>
      <c r="D6" s="279" t="s">
        <v>22</v>
      </c>
      <c r="E6" s="197" t="s">
        <v>11</v>
      </c>
      <c r="F6" s="197">
        <v>154</v>
      </c>
      <c r="K6" s="254" t="s">
        <v>12</v>
      </c>
    </row>
    <row r="7" spans="1:19" s="198" customFormat="1" ht="15">
      <c r="A7" s="197" t="s">
        <v>6</v>
      </c>
      <c r="B7" s="197" t="s">
        <v>283</v>
      </c>
      <c r="C7" s="197" t="s">
        <v>277</v>
      </c>
      <c r="D7" s="279" t="s">
        <v>24</v>
      </c>
      <c r="E7" s="197" t="s">
        <v>14</v>
      </c>
      <c r="F7" s="197">
        <v>167</v>
      </c>
      <c r="K7" s="254"/>
    </row>
    <row r="8" spans="1:19" s="198" customFormat="1" ht="15">
      <c r="A8" s="197" t="s">
        <v>6</v>
      </c>
      <c r="B8" s="197" t="s">
        <v>296</v>
      </c>
      <c r="C8" s="197" t="s">
        <v>277</v>
      </c>
      <c r="D8" s="279" t="s">
        <v>25</v>
      </c>
      <c r="E8" s="197" t="s">
        <v>11</v>
      </c>
      <c r="F8" s="197">
        <v>186</v>
      </c>
      <c r="K8" s="254"/>
    </row>
    <row r="9" spans="1:19" s="198" customFormat="1" ht="15">
      <c r="A9" s="197" t="s">
        <v>6</v>
      </c>
      <c r="B9" s="197" t="s">
        <v>264</v>
      </c>
      <c r="C9" s="197" t="s">
        <v>265</v>
      </c>
      <c r="D9" s="279" t="s">
        <v>19</v>
      </c>
      <c r="E9" s="197" t="s">
        <v>8</v>
      </c>
      <c r="F9" s="197">
        <v>194</v>
      </c>
      <c r="K9" s="254"/>
    </row>
    <row r="10" spans="1:19" s="198" customFormat="1" ht="15">
      <c r="A10" s="197" t="s">
        <v>6</v>
      </c>
      <c r="B10" s="197" t="s">
        <v>501</v>
      </c>
      <c r="C10" s="197" t="s">
        <v>502</v>
      </c>
      <c r="D10" s="279" t="s">
        <v>22</v>
      </c>
      <c r="E10" s="197" t="s">
        <v>11</v>
      </c>
      <c r="F10" s="197">
        <v>153</v>
      </c>
      <c r="K10" s="254" t="s">
        <v>23</v>
      </c>
    </row>
    <row r="11" spans="1:19" s="198" customFormat="1" ht="15">
      <c r="A11" s="197" t="s">
        <v>6</v>
      </c>
      <c r="B11" s="197" t="s">
        <v>280</v>
      </c>
      <c r="C11" s="197" t="s">
        <v>281</v>
      </c>
      <c r="D11" s="279" t="s">
        <v>24</v>
      </c>
      <c r="E11" s="197" t="s">
        <v>11</v>
      </c>
      <c r="F11" s="197">
        <v>171</v>
      </c>
      <c r="K11" s="254" t="s">
        <v>19</v>
      </c>
    </row>
    <row r="12" spans="1:19" s="198" customFormat="1" ht="15">
      <c r="A12" s="197" t="s">
        <v>6</v>
      </c>
      <c r="B12" s="197" t="s">
        <v>418</v>
      </c>
      <c r="C12" s="197" t="s">
        <v>419</v>
      </c>
      <c r="D12" s="279" t="s">
        <v>25</v>
      </c>
      <c r="E12" s="197" t="s">
        <v>11</v>
      </c>
      <c r="F12" s="197">
        <v>112</v>
      </c>
      <c r="K12" s="254" t="s">
        <v>16</v>
      </c>
    </row>
    <row r="13" spans="1:19" s="198" customFormat="1" ht="15">
      <c r="A13" s="197" t="s">
        <v>6</v>
      </c>
      <c r="B13" s="197" t="s">
        <v>511</v>
      </c>
      <c r="C13" s="197" t="s">
        <v>512</v>
      </c>
      <c r="D13" s="279" t="s">
        <v>10</v>
      </c>
      <c r="E13" s="197" t="s">
        <v>14</v>
      </c>
      <c r="F13" s="197">
        <v>160</v>
      </c>
      <c r="K13" s="254"/>
    </row>
    <row r="14" spans="1:19" s="198" customFormat="1" ht="15">
      <c r="A14" s="197" t="s">
        <v>6</v>
      </c>
      <c r="B14" s="197" t="s">
        <v>291</v>
      </c>
      <c r="C14" s="197" t="s">
        <v>509</v>
      </c>
      <c r="D14" s="279" t="s">
        <v>25</v>
      </c>
      <c r="E14" s="197" t="s">
        <v>11</v>
      </c>
      <c r="F14" s="197">
        <v>90</v>
      </c>
      <c r="K14" s="254"/>
    </row>
    <row r="15" spans="1:19" s="198" customFormat="1" ht="15">
      <c r="A15" s="197" t="s">
        <v>6</v>
      </c>
      <c r="B15" s="197" t="s">
        <v>258</v>
      </c>
      <c r="C15" s="197" t="s">
        <v>259</v>
      </c>
      <c r="D15" s="279" t="s">
        <v>16</v>
      </c>
      <c r="E15" s="197" t="s">
        <v>8</v>
      </c>
      <c r="F15" s="197">
        <v>200</v>
      </c>
      <c r="K15" s="254" t="s">
        <v>9</v>
      </c>
    </row>
    <row r="16" spans="1:19" s="198" customFormat="1" ht="15" customHeight="1">
      <c r="A16" s="197" t="s">
        <v>6</v>
      </c>
      <c r="B16" s="197" t="s">
        <v>503</v>
      </c>
      <c r="C16" s="197" t="s">
        <v>504</v>
      </c>
      <c r="D16" s="279" t="s">
        <v>210</v>
      </c>
      <c r="E16" s="197" t="s">
        <v>11</v>
      </c>
      <c r="F16" s="197">
        <v>172</v>
      </c>
      <c r="K16" s="254" t="s">
        <v>37</v>
      </c>
    </row>
    <row r="17" spans="1:11" s="198" customFormat="1" ht="15" customHeight="1">
      <c r="A17" s="197" t="s">
        <v>6</v>
      </c>
      <c r="B17" s="197" t="s">
        <v>258</v>
      </c>
      <c r="C17" s="197" t="s">
        <v>259</v>
      </c>
      <c r="D17" s="279" t="s">
        <v>16</v>
      </c>
      <c r="E17" s="197" t="s">
        <v>14</v>
      </c>
      <c r="F17" s="197">
        <v>155</v>
      </c>
      <c r="K17" s="254" t="s">
        <v>10</v>
      </c>
    </row>
    <row r="18" spans="1:11" s="198" customFormat="1" ht="15" customHeight="1">
      <c r="A18" s="197" t="s">
        <v>6</v>
      </c>
      <c r="B18" s="197" t="s">
        <v>511</v>
      </c>
      <c r="C18" s="197" t="s">
        <v>512</v>
      </c>
      <c r="D18" s="279" t="s">
        <v>10</v>
      </c>
      <c r="E18" s="197" t="s">
        <v>11</v>
      </c>
      <c r="F18" s="197">
        <v>165</v>
      </c>
      <c r="K18" s="254" t="s">
        <v>24</v>
      </c>
    </row>
    <row r="19" spans="1:11" s="198" customFormat="1" ht="15" customHeight="1">
      <c r="A19" s="197" t="s">
        <v>6</v>
      </c>
      <c r="B19" s="197" t="s">
        <v>264</v>
      </c>
      <c r="C19" s="197" t="s">
        <v>265</v>
      </c>
      <c r="D19" s="279" t="s">
        <v>19</v>
      </c>
      <c r="E19" s="197" t="s">
        <v>11</v>
      </c>
      <c r="F19" s="197">
        <v>162</v>
      </c>
      <c r="K19" s="254" t="s">
        <v>27</v>
      </c>
    </row>
    <row r="20" spans="1:11" s="198" customFormat="1" ht="15" customHeight="1">
      <c r="A20" s="197" t="s">
        <v>6</v>
      </c>
      <c r="B20" s="197" t="s">
        <v>319</v>
      </c>
      <c r="C20" s="197" t="s">
        <v>282</v>
      </c>
      <c r="D20" s="279" t="s">
        <v>25</v>
      </c>
      <c r="E20" s="197" t="s">
        <v>11</v>
      </c>
      <c r="F20" s="197">
        <v>97</v>
      </c>
      <c r="K20" s="254" t="s">
        <v>38</v>
      </c>
    </row>
    <row r="21" spans="1:11" s="198" customFormat="1" ht="15">
      <c r="A21" s="197" t="s">
        <v>6</v>
      </c>
      <c r="B21" s="197" t="s">
        <v>229</v>
      </c>
      <c r="C21" s="197" t="s">
        <v>282</v>
      </c>
      <c r="D21" s="279" t="s">
        <v>16</v>
      </c>
      <c r="E21" s="197" t="s">
        <v>14</v>
      </c>
      <c r="F21" s="197">
        <v>168</v>
      </c>
      <c r="K21" s="254" t="s">
        <v>7</v>
      </c>
    </row>
    <row r="22" spans="1:11" s="198" customFormat="1" ht="15">
      <c r="A22" s="197" t="s">
        <v>6</v>
      </c>
      <c r="B22" s="197" t="s">
        <v>289</v>
      </c>
      <c r="C22" s="197" t="s">
        <v>290</v>
      </c>
      <c r="D22" s="279" t="s">
        <v>25</v>
      </c>
      <c r="E22" s="197" t="s">
        <v>11</v>
      </c>
      <c r="F22" s="197">
        <v>154</v>
      </c>
      <c r="K22" s="254" t="s">
        <v>39</v>
      </c>
    </row>
    <row r="23" spans="1:11" s="198" customFormat="1" ht="15">
      <c r="A23" s="197" t="s">
        <v>6</v>
      </c>
      <c r="B23" s="197" t="s">
        <v>569</v>
      </c>
      <c r="C23" s="197" t="s">
        <v>570</v>
      </c>
      <c r="D23" s="279" t="s">
        <v>19</v>
      </c>
      <c r="E23" s="197" t="s">
        <v>14</v>
      </c>
      <c r="F23" s="197">
        <v>172</v>
      </c>
    </row>
    <row r="24" spans="1:11" s="198" customFormat="1" ht="15">
      <c r="A24" s="197" t="s">
        <v>6</v>
      </c>
      <c r="B24" s="197" t="s">
        <v>354</v>
      </c>
      <c r="C24" s="197" t="s">
        <v>476</v>
      </c>
      <c r="D24" s="279" t="s">
        <v>16</v>
      </c>
      <c r="E24" s="197" t="s">
        <v>8</v>
      </c>
      <c r="F24" s="197">
        <v>189</v>
      </c>
    </row>
    <row r="25" spans="1:11" s="198" customFormat="1" ht="15" customHeight="1">
      <c r="A25" s="197" t="s">
        <v>6</v>
      </c>
      <c r="B25" s="197" t="s">
        <v>266</v>
      </c>
      <c r="C25" s="197" t="s">
        <v>564</v>
      </c>
      <c r="D25" s="279" t="s">
        <v>27</v>
      </c>
      <c r="E25" s="197" t="s">
        <v>11</v>
      </c>
      <c r="F25" s="197">
        <v>134</v>
      </c>
    </row>
    <row r="26" spans="1:11" s="198" customFormat="1" ht="15" customHeight="1">
      <c r="A26" s="197" t="s">
        <v>6</v>
      </c>
      <c r="B26" s="197" t="s">
        <v>183</v>
      </c>
      <c r="C26" s="197" t="s">
        <v>259</v>
      </c>
      <c r="D26" s="279" t="s">
        <v>19</v>
      </c>
      <c r="E26" s="197" t="s">
        <v>14</v>
      </c>
      <c r="F26" s="197">
        <v>168</v>
      </c>
    </row>
    <row r="27" spans="1:11" s="198" customFormat="1" ht="15" customHeight="1">
      <c r="A27" s="197" t="s">
        <v>6</v>
      </c>
      <c r="B27" s="197" t="s">
        <v>285</v>
      </c>
      <c r="C27" s="197" t="s">
        <v>286</v>
      </c>
      <c r="D27" s="279" t="s">
        <v>23</v>
      </c>
      <c r="E27" s="197" t="s">
        <v>14</v>
      </c>
      <c r="F27" s="197">
        <v>159</v>
      </c>
    </row>
    <row r="28" spans="1:11" s="198" customFormat="1" ht="15" customHeight="1">
      <c r="A28" s="197" t="s">
        <v>6</v>
      </c>
      <c r="B28" s="197" t="s">
        <v>298</v>
      </c>
      <c r="C28" s="197" t="s">
        <v>286</v>
      </c>
      <c r="D28" s="279" t="s">
        <v>25</v>
      </c>
      <c r="E28" s="197" t="s">
        <v>11</v>
      </c>
      <c r="F28" s="197">
        <v>97</v>
      </c>
    </row>
    <row r="29" spans="1:11" s="198" customFormat="1" ht="15" customHeight="1">
      <c r="A29" s="197" t="s">
        <v>6</v>
      </c>
      <c r="B29" s="197" t="s">
        <v>294</v>
      </c>
      <c r="C29" s="197" t="s">
        <v>295</v>
      </c>
      <c r="D29" s="279" t="s">
        <v>25</v>
      </c>
      <c r="E29" s="197" t="s">
        <v>11</v>
      </c>
      <c r="F29" s="197">
        <v>170</v>
      </c>
    </row>
    <row r="30" spans="1:11" s="198" customFormat="1" ht="15" customHeight="1">
      <c r="A30" s="197" t="s">
        <v>6</v>
      </c>
      <c r="B30" s="197" t="s">
        <v>256</v>
      </c>
      <c r="C30" s="197" t="s">
        <v>257</v>
      </c>
      <c r="D30" s="279" t="s">
        <v>16</v>
      </c>
      <c r="E30" s="197" t="s">
        <v>8</v>
      </c>
      <c r="F30" s="197">
        <v>199</v>
      </c>
    </row>
    <row r="31" spans="1:11" s="198" customFormat="1" ht="15" customHeight="1">
      <c r="A31" s="197" t="s">
        <v>6</v>
      </c>
      <c r="B31" s="197" t="s">
        <v>602</v>
      </c>
      <c r="C31" s="197" t="s">
        <v>604</v>
      </c>
      <c r="D31" s="279" t="s">
        <v>22</v>
      </c>
      <c r="E31" s="197" t="s">
        <v>11</v>
      </c>
      <c r="F31" s="197">
        <v>127</v>
      </c>
    </row>
    <row r="32" spans="1:11" s="198" customFormat="1" ht="15" customHeight="1">
      <c r="A32" s="197" t="s">
        <v>6</v>
      </c>
      <c r="B32" s="197" t="s">
        <v>186</v>
      </c>
      <c r="C32" s="197" t="s">
        <v>263</v>
      </c>
      <c r="D32" s="279" t="s">
        <v>19</v>
      </c>
      <c r="E32" s="197" t="s">
        <v>14</v>
      </c>
      <c r="F32" s="197">
        <v>170</v>
      </c>
    </row>
    <row r="33" spans="1:6" s="198" customFormat="1" ht="15" customHeight="1">
      <c r="A33" s="197" t="s">
        <v>6</v>
      </c>
      <c r="B33" s="197" t="s">
        <v>507</v>
      </c>
      <c r="C33" s="197" t="s">
        <v>508</v>
      </c>
      <c r="D33" s="279" t="s">
        <v>25</v>
      </c>
      <c r="E33" s="197" t="s">
        <v>11</v>
      </c>
      <c r="F33" s="197">
        <v>140</v>
      </c>
    </row>
    <row r="34" spans="1:6" s="198" customFormat="1" ht="15" customHeight="1">
      <c r="A34" s="197" t="s">
        <v>6</v>
      </c>
      <c r="B34" s="197" t="s">
        <v>183</v>
      </c>
      <c r="C34" s="197" t="s">
        <v>259</v>
      </c>
      <c r="D34" s="279" t="s">
        <v>19</v>
      </c>
      <c r="E34" s="197" t="s">
        <v>11</v>
      </c>
      <c r="F34" s="197">
        <v>175</v>
      </c>
    </row>
    <row r="35" spans="1:6" s="198" customFormat="1" ht="15" customHeight="1">
      <c r="A35" s="197" t="s">
        <v>6</v>
      </c>
      <c r="B35" s="197" t="s">
        <v>183</v>
      </c>
      <c r="C35" s="197" t="s">
        <v>259</v>
      </c>
      <c r="D35" s="279" t="s">
        <v>19</v>
      </c>
      <c r="E35" s="197" t="s">
        <v>8</v>
      </c>
      <c r="F35" s="197">
        <v>198</v>
      </c>
    </row>
    <row r="36" spans="1:6" s="198" customFormat="1" ht="15" customHeight="1">
      <c r="A36" s="197" t="s">
        <v>17</v>
      </c>
      <c r="B36" s="197" t="s">
        <v>297</v>
      </c>
      <c r="C36" s="197" t="s">
        <v>281</v>
      </c>
      <c r="D36" s="279" t="s">
        <v>23</v>
      </c>
      <c r="E36" s="197" t="s">
        <v>14</v>
      </c>
      <c r="F36" s="197">
        <v>156</v>
      </c>
    </row>
    <row r="37" spans="1:6" s="198" customFormat="1" ht="15" customHeight="1">
      <c r="A37" s="197" t="s">
        <v>17</v>
      </c>
      <c r="B37" s="197" t="s">
        <v>183</v>
      </c>
      <c r="C37" s="197" t="s">
        <v>281</v>
      </c>
      <c r="D37" s="279" t="s">
        <v>12</v>
      </c>
      <c r="E37" s="197" t="s">
        <v>11</v>
      </c>
      <c r="F37" s="197">
        <v>165</v>
      </c>
    </row>
    <row r="38" spans="1:6" s="198" customFormat="1" ht="15" customHeight="1">
      <c r="A38" s="197" t="s">
        <v>17</v>
      </c>
      <c r="B38" s="197" t="s">
        <v>608</v>
      </c>
      <c r="C38" s="197" t="s">
        <v>303</v>
      </c>
      <c r="D38" s="279" t="s">
        <v>10</v>
      </c>
      <c r="E38" s="197" t="s">
        <v>11</v>
      </c>
      <c r="F38" s="197">
        <v>190</v>
      </c>
    </row>
    <row r="39" spans="1:6" s="198" customFormat="1" ht="15" customHeight="1">
      <c r="A39" s="197" t="s">
        <v>17</v>
      </c>
      <c r="B39" s="197" t="s">
        <v>211</v>
      </c>
      <c r="C39" s="197" t="s">
        <v>303</v>
      </c>
      <c r="D39" s="279" t="s">
        <v>19</v>
      </c>
      <c r="E39" s="197" t="s">
        <v>11</v>
      </c>
      <c r="F39" s="197">
        <v>140</v>
      </c>
    </row>
    <row r="40" spans="1:6" s="198" customFormat="1" ht="15" customHeight="1">
      <c r="A40" s="197" t="s">
        <v>17</v>
      </c>
      <c r="B40" s="197" t="s">
        <v>266</v>
      </c>
      <c r="C40" s="197" t="s">
        <v>393</v>
      </c>
      <c r="D40" s="279" t="s">
        <v>24</v>
      </c>
      <c r="E40" s="197" t="s">
        <v>11</v>
      </c>
      <c r="F40" s="197">
        <v>187</v>
      </c>
    </row>
    <row r="41" spans="1:6" s="198" customFormat="1" ht="15" customHeight="1">
      <c r="A41" s="197" t="s">
        <v>17</v>
      </c>
      <c r="B41" s="197" t="s">
        <v>276</v>
      </c>
      <c r="C41" s="197" t="s">
        <v>394</v>
      </c>
      <c r="D41" s="279" t="s">
        <v>22</v>
      </c>
      <c r="E41" s="197" t="s">
        <v>11</v>
      </c>
      <c r="F41" s="197">
        <v>168</v>
      </c>
    </row>
    <row r="42" spans="1:6" s="198" customFormat="1" ht="15" customHeight="1">
      <c r="A42" s="197" t="s">
        <v>17</v>
      </c>
      <c r="B42" s="197" t="s">
        <v>367</v>
      </c>
      <c r="C42" s="197" t="s">
        <v>245</v>
      </c>
      <c r="D42" s="279" t="s">
        <v>22</v>
      </c>
      <c r="E42" s="197" t="s">
        <v>11</v>
      </c>
      <c r="F42" s="197">
        <v>162</v>
      </c>
    </row>
    <row r="43" spans="1:6" s="198" customFormat="1" ht="15" customHeight="1">
      <c r="A43" s="197" t="s">
        <v>17</v>
      </c>
      <c r="B43" s="197" t="s">
        <v>367</v>
      </c>
      <c r="C43" s="197" t="s">
        <v>486</v>
      </c>
      <c r="D43" s="279" t="s">
        <v>25</v>
      </c>
      <c r="E43" s="197" t="s">
        <v>11</v>
      </c>
      <c r="F43" s="197">
        <v>147</v>
      </c>
    </row>
    <row r="44" spans="1:6" s="198" customFormat="1" ht="15" customHeight="1">
      <c r="A44" s="197" t="s">
        <v>17</v>
      </c>
      <c r="B44" s="197" t="s">
        <v>233</v>
      </c>
      <c r="C44" s="197" t="s">
        <v>578</v>
      </c>
      <c r="D44" s="279" t="s">
        <v>22</v>
      </c>
      <c r="E44" s="197" t="s">
        <v>11</v>
      </c>
      <c r="F44" s="197">
        <v>157</v>
      </c>
    </row>
    <row r="45" spans="1:6" s="198" customFormat="1" ht="15" customHeight="1">
      <c r="A45" s="197" t="s">
        <v>17</v>
      </c>
      <c r="B45" s="197" t="s">
        <v>372</v>
      </c>
      <c r="C45" s="197" t="s">
        <v>394</v>
      </c>
      <c r="D45" s="279" t="s">
        <v>210</v>
      </c>
      <c r="E45" s="197" t="s">
        <v>11</v>
      </c>
      <c r="F45" s="197">
        <v>181</v>
      </c>
    </row>
    <row r="46" spans="1:6" s="198" customFormat="1" ht="15" customHeight="1">
      <c r="A46" s="197" t="s">
        <v>17</v>
      </c>
      <c r="B46" s="197" t="s">
        <v>213</v>
      </c>
      <c r="C46" s="197" t="s">
        <v>281</v>
      </c>
      <c r="D46" s="279" t="s">
        <v>22</v>
      </c>
      <c r="E46" s="197" t="s">
        <v>11</v>
      </c>
      <c r="F46" s="197">
        <v>180</v>
      </c>
    </row>
    <row r="47" spans="1:6" s="198" customFormat="1" ht="15" customHeight="1">
      <c r="A47" s="197" t="s">
        <v>17</v>
      </c>
      <c r="B47" s="197" t="s">
        <v>336</v>
      </c>
      <c r="C47" s="197" t="s">
        <v>281</v>
      </c>
      <c r="D47" s="279" t="s">
        <v>19</v>
      </c>
      <c r="E47" s="197" t="s">
        <v>11</v>
      </c>
      <c r="F47" s="197">
        <v>174</v>
      </c>
    </row>
    <row r="48" spans="1:6" s="198" customFormat="1" ht="15" customHeight="1">
      <c r="A48" s="197" t="s">
        <v>17</v>
      </c>
      <c r="B48" s="197" t="s">
        <v>336</v>
      </c>
      <c r="C48" s="197" t="s">
        <v>281</v>
      </c>
      <c r="D48" s="279" t="s">
        <v>19</v>
      </c>
      <c r="E48" s="197" t="s">
        <v>14</v>
      </c>
      <c r="F48" s="197">
        <v>181</v>
      </c>
    </row>
    <row r="49" spans="1:6" s="198" customFormat="1" ht="15" customHeight="1">
      <c r="A49" s="197" t="s">
        <v>17</v>
      </c>
      <c r="B49" s="197" t="s">
        <v>336</v>
      </c>
      <c r="C49" s="197" t="s">
        <v>281</v>
      </c>
      <c r="D49" s="279" t="s">
        <v>19</v>
      </c>
      <c r="E49" s="197" t="s">
        <v>8</v>
      </c>
      <c r="F49" s="197">
        <v>197</v>
      </c>
    </row>
    <row r="50" spans="1:6" s="198" customFormat="1" ht="15" customHeight="1">
      <c r="A50" s="197" t="s">
        <v>17</v>
      </c>
      <c r="B50" s="197" t="s">
        <v>242</v>
      </c>
      <c r="C50" s="197" t="s">
        <v>281</v>
      </c>
      <c r="D50" s="279" t="s">
        <v>210</v>
      </c>
      <c r="E50" s="197" t="s">
        <v>11</v>
      </c>
      <c r="F50" s="197">
        <v>179</v>
      </c>
    </row>
    <row r="51" spans="1:6" s="198" customFormat="1" ht="15" customHeight="1">
      <c r="A51" s="197" t="s">
        <v>17</v>
      </c>
      <c r="B51" s="197" t="s">
        <v>480</v>
      </c>
      <c r="C51" s="197" t="s">
        <v>217</v>
      </c>
      <c r="D51" s="279" t="s">
        <v>25</v>
      </c>
      <c r="E51" s="197" t="s">
        <v>11</v>
      </c>
      <c r="F51" s="197">
        <v>157</v>
      </c>
    </row>
    <row r="52" spans="1:6" s="198" customFormat="1" ht="15" customHeight="1">
      <c r="A52" s="197" t="s">
        <v>17</v>
      </c>
      <c r="B52" s="197" t="s">
        <v>391</v>
      </c>
      <c r="C52" s="197" t="s">
        <v>281</v>
      </c>
      <c r="D52" s="279" t="s">
        <v>16</v>
      </c>
      <c r="E52" s="197" t="s">
        <v>8</v>
      </c>
      <c r="F52" s="197">
        <v>198</v>
      </c>
    </row>
    <row r="53" spans="1:6" s="198" customFormat="1" ht="15" customHeight="1">
      <c r="A53" s="197" t="s">
        <v>17</v>
      </c>
      <c r="B53" s="197" t="s">
        <v>391</v>
      </c>
      <c r="C53" s="197" t="s">
        <v>281</v>
      </c>
      <c r="D53" s="279" t="s">
        <v>16</v>
      </c>
      <c r="E53" s="197" t="s">
        <v>11</v>
      </c>
      <c r="F53" s="197">
        <v>114</v>
      </c>
    </row>
    <row r="54" spans="1:6" s="198" customFormat="1" ht="15" customHeight="1">
      <c r="A54" s="197" t="s">
        <v>17</v>
      </c>
      <c r="B54" s="197" t="s">
        <v>341</v>
      </c>
      <c r="C54" s="197" t="s">
        <v>217</v>
      </c>
      <c r="D54" s="279" t="s">
        <v>22</v>
      </c>
      <c r="E54" s="197" t="s">
        <v>11</v>
      </c>
      <c r="F54" s="197">
        <v>166</v>
      </c>
    </row>
    <row r="55" spans="1:6" s="198" customFormat="1" ht="15" customHeight="1">
      <c r="A55" s="197" t="s">
        <v>17</v>
      </c>
      <c r="B55" s="197" t="s">
        <v>247</v>
      </c>
      <c r="C55" s="197" t="s">
        <v>385</v>
      </c>
      <c r="D55" s="279" t="s">
        <v>23</v>
      </c>
      <c r="E55" s="197" t="s">
        <v>11</v>
      </c>
      <c r="F55" s="197">
        <v>188</v>
      </c>
    </row>
    <row r="56" spans="1:6" s="198" customFormat="1" ht="15" customHeight="1">
      <c r="A56" s="197" t="s">
        <v>17</v>
      </c>
      <c r="B56" s="197" t="s">
        <v>247</v>
      </c>
      <c r="C56" s="197" t="s">
        <v>385</v>
      </c>
      <c r="D56" s="279" t="s">
        <v>23</v>
      </c>
      <c r="E56" s="197" t="s">
        <v>14</v>
      </c>
      <c r="F56" s="197">
        <v>180</v>
      </c>
    </row>
    <row r="57" spans="1:6" s="198" customFormat="1" ht="15" customHeight="1">
      <c r="A57" s="197" t="s">
        <v>17</v>
      </c>
      <c r="B57" s="197" t="s">
        <v>384</v>
      </c>
      <c r="C57" s="197" t="s">
        <v>385</v>
      </c>
      <c r="D57" s="279" t="s">
        <v>24</v>
      </c>
      <c r="E57" s="197" t="s">
        <v>11</v>
      </c>
      <c r="F57" s="197">
        <v>189</v>
      </c>
    </row>
    <row r="58" spans="1:6" s="198" customFormat="1" ht="15" customHeight="1">
      <c r="A58" s="197" t="s">
        <v>17</v>
      </c>
      <c r="B58" s="197" t="s">
        <v>382</v>
      </c>
      <c r="C58" s="197" t="s">
        <v>217</v>
      </c>
      <c r="D58" s="279" t="s">
        <v>24</v>
      </c>
      <c r="E58" s="197" t="s">
        <v>11</v>
      </c>
      <c r="F58" s="197">
        <v>185</v>
      </c>
    </row>
    <row r="59" spans="1:6" s="198" customFormat="1" ht="15" customHeight="1">
      <c r="A59" s="197" t="s">
        <v>17</v>
      </c>
      <c r="B59" s="197" t="s">
        <v>183</v>
      </c>
      <c r="C59" s="197" t="s">
        <v>217</v>
      </c>
      <c r="D59" s="279" t="s">
        <v>23</v>
      </c>
      <c r="E59" s="197" t="s">
        <v>14</v>
      </c>
      <c r="F59" s="197">
        <v>168</v>
      </c>
    </row>
    <row r="60" spans="1:6" s="198" customFormat="1" ht="15" customHeight="1">
      <c r="A60" s="197" t="s">
        <v>17</v>
      </c>
      <c r="B60" s="197" t="s">
        <v>183</v>
      </c>
      <c r="C60" s="197" t="s">
        <v>217</v>
      </c>
      <c r="D60" s="279" t="s">
        <v>23</v>
      </c>
      <c r="E60" s="197" t="s">
        <v>11</v>
      </c>
      <c r="F60" s="197">
        <v>183</v>
      </c>
    </row>
    <row r="61" spans="1:6" s="198" customFormat="1" ht="15" customHeight="1">
      <c r="A61" s="197" t="s">
        <v>17</v>
      </c>
      <c r="B61" s="197" t="s">
        <v>380</v>
      </c>
      <c r="C61" s="197" t="s">
        <v>381</v>
      </c>
      <c r="D61" s="279" t="s">
        <v>10</v>
      </c>
      <c r="E61" s="197" t="s">
        <v>11</v>
      </c>
      <c r="F61" s="197">
        <v>190</v>
      </c>
    </row>
    <row r="62" spans="1:6" s="198" customFormat="1" ht="15" customHeight="1">
      <c r="A62" s="197" t="s">
        <v>17</v>
      </c>
      <c r="B62" s="197" t="s">
        <v>488</v>
      </c>
      <c r="C62" s="197" t="s">
        <v>489</v>
      </c>
      <c r="D62" s="279" t="s">
        <v>25</v>
      </c>
      <c r="E62" s="197" t="s">
        <v>11</v>
      </c>
      <c r="F62" s="197">
        <v>133</v>
      </c>
    </row>
    <row r="63" spans="1:6" s="198" customFormat="1" ht="15" customHeight="1">
      <c r="A63" s="197" t="s">
        <v>17</v>
      </c>
      <c r="B63" s="197" t="s">
        <v>250</v>
      </c>
      <c r="C63" s="197" t="s">
        <v>388</v>
      </c>
      <c r="D63" s="279" t="s">
        <v>12</v>
      </c>
      <c r="E63" s="197" t="s">
        <v>11</v>
      </c>
      <c r="F63" s="197">
        <v>183</v>
      </c>
    </row>
    <row r="64" spans="1:6" s="198" customFormat="1" ht="15" customHeight="1">
      <c r="A64" s="197" t="s">
        <v>17</v>
      </c>
      <c r="B64" s="197" t="s">
        <v>205</v>
      </c>
      <c r="C64" s="197" t="s">
        <v>522</v>
      </c>
      <c r="D64" s="279" t="s">
        <v>12</v>
      </c>
      <c r="E64" s="197" t="s">
        <v>11</v>
      </c>
      <c r="F64" s="197">
        <v>181</v>
      </c>
    </row>
    <row r="65" spans="1:6" s="198" customFormat="1" ht="15" customHeight="1">
      <c r="A65" s="197" t="s">
        <v>17</v>
      </c>
      <c r="B65" s="197" t="s">
        <v>186</v>
      </c>
      <c r="C65" s="197" t="s">
        <v>281</v>
      </c>
      <c r="D65" s="279" t="s">
        <v>16</v>
      </c>
      <c r="E65" s="197" t="s">
        <v>8</v>
      </c>
      <c r="F65" s="197">
        <v>192</v>
      </c>
    </row>
    <row r="66" spans="1:6" s="198" customFormat="1" ht="15" customHeight="1">
      <c r="A66" s="197" t="s">
        <v>17</v>
      </c>
      <c r="B66" s="197" t="s">
        <v>386</v>
      </c>
      <c r="C66" s="22" t="s">
        <v>387</v>
      </c>
      <c r="D66" s="279" t="s">
        <v>38</v>
      </c>
      <c r="E66" s="197" t="s">
        <v>8</v>
      </c>
      <c r="F66" s="197">
        <v>193</v>
      </c>
    </row>
    <row r="67" spans="1:6" s="198" customFormat="1" ht="15" customHeight="1">
      <c r="A67" s="197" t="s">
        <v>17</v>
      </c>
      <c r="B67" s="197" t="s">
        <v>420</v>
      </c>
      <c r="C67" s="197" t="s">
        <v>387</v>
      </c>
      <c r="D67" s="279" t="s">
        <v>16</v>
      </c>
      <c r="E67" s="197" t="s">
        <v>8</v>
      </c>
      <c r="F67" s="197">
        <v>187</v>
      </c>
    </row>
    <row r="68" spans="1:6" s="198" customFormat="1" ht="15" customHeight="1">
      <c r="A68" s="197" t="s">
        <v>33</v>
      </c>
      <c r="B68" s="197" t="s">
        <v>535</v>
      </c>
      <c r="C68" s="197" t="s">
        <v>533</v>
      </c>
      <c r="D68" s="279" t="s">
        <v>16</v>
      </c>
      <c r="E68" s="197" t="s">
        <v>8</v>
      </c>
      <c r="F68" s="197">
        <v>197</v>
      </c>
    </row>
    <row r="69" spans="1:6" s="198" customFormat="1" ht="15" customHeight="1">
      <c r="A69" s="197" t="s">
        <v>33</v>
      </c>
      <c r="B69" s="197" t="s">
        <v>529</v>
      </c>
      <c r="C69" s="197" t="s">
        <v>530</v>
      </c>
      <c r="D69" s="279" t="s">
        <v>19</v>
      </c>
      <c r="E69" s="197" t="s">
        <v>8</v>
      </c>
      <c r="F69" s="197">
        <v>195</v>
      </c>
    </row>
    <row r="70" spans="1:6" s="198" customFormat="1" ht="15" customHeight="1">
      <c r="A70" s="197" t="s">
        <v>33</v>
      </c>
      <c r="B70" s="197" t="s">
        <v>531</v>
      </c>
      <c r="C70" s="197" t="s">
        <v>527</v>
      </c>
      <c r="D70" s="279" t="s">
        <v>19</v>
      </c>
      <c r="E70" s="197" t="s">
        <v>8</v>
      </c>
      <c r="F70" s="197">
        <v>194</v>
      </c>
    </row>
    <row r="71" spans="1:6" s="198" customFormat="1" ht="15" customHeight="1">
      <c r="A71" s="197" t="s">
        <v>33</v>
      </c>
      <c r="B71" s="197" t="s">
        <v>213</v>
      </c>
      <c r="C71" s="197" t="s">
        <v>544</v>
      </c>
      <c r="D71" s="279" t="s">
        <v>16</v>
      </c>
      <c r="E71" s="197" t="s">
        <v>8</v>
      </c>
      <c r="F71" s="197">
        <v>191</v>
      </c>
    </row>
    <row r="72" spans="1:6" s="198" customFormat="1" ht="15" customHeight="1">
      <c r="A72" s="197" t="s">
        <v>33</v>
      </c>
      <c r="B72" s="197" t="s">
        <v>529</v>
      </c>
      <c r="C72" s="197" t="s">
        <v>530</v>
      </c>
      <c r="D72" s="279" t="s">
        <v>19</v>
      </c>
      <c r="E72" s="197" t="s">
        <v>11</v>
      </c>
      <c r="F72" s="197">
        <v>179</v>
      </c>
    </row>
    <row r="73" spans="1:6" s="198" customFormat="1" ht="15" customHeight="1">
      <c r="A73" s="197" t="s">
        <v>33</v>
      </c>
      <c r="B73" s="197" t="s">
        <v>535</v>
      </c>
      <c r="C73" s="197" t="s">
        <v>533</v>
      </c>
      <c r="D73" s="279" t="s">
        <v>16</v>
      </c>
      <c r="E73" s="197" t="s">
        <v>11</v>
      </c>
      <c r="F73" s="197">
        <v>177</v>
      </c>
    </row>
    <row r="74" spans="1:6" s="198" customFormat="1" ht="15" customHeight="1">
      <c r="A74" s="197" t="s">
        <v>33</v>
      </c>
      <c r="B74" s="197" t="s">
        <v>186</v>
      </c>
      <c r="C74" s="197" t="s">
        <v>533</v>
      </c>
      <c r="D74" s="279" t="s">
        <v>12</v>
      </c>
      <c r="E74" s="197" t="s">
        <v>11</v>
      </c>
      <c r="F74" s="197">
        <v>173</v>
      </c>
    </row>
    <row r="75" spans="1:6" s="198" customFormat="1" ht="15" customHeight="1">
      <c r="A75" s="197" t="s">
        <v>33</v>
      </c>
      <c r="B75" s="197" t="s">
        <v>534</v>
      </c>
      <c r="C75" s="197" t="s">
        <v>530</v>
      </c>
      <c r="D75" s="279" t="s">
        <v>10</v>
      </c>
      <c r="E75" s="197" t="s">
        <v>11</v>
      </c>
      <c r="F75" s="197">
        <v>172</v>
      </c>
    </row>
    <row r="76" spans="1:6" s="198" customFormat="1" ht="15" customHeight="1">
      <c r="A76" s="197" t="s">
        <v>33</v>
      </c>
      <c r="B76" s="197" t="s">
        <v>542</v>
      </c>
      <c r="C76" s="197" t="s">
        <v>543</v>
      </c>
      <c r="D76" s="279" t="s">
        <v>27</v>
      </c>
      <c r="E76" s="197" t="s">
        <v>11</v>
      </c>
      <c r="F76" s="197">
        <v>172</v>
      </c>
    </row>
    <row r="77" spans="1:6" s="198" customFormat="1" ht="15" customHeight="1">
      <c r="A77" s="197" t="s">
        <v>33</v>
      </c>
      <c r="B77" s="197" t="s">
        <v>532</v>
      </c>
      <c r="C77" s="197" t="s">
        <v>533</v>
      </c>
      <c r="D77" s="279" t="s">
        <v>16</v>
      </c>
      <c r="E77" s="197" t="s">
        <v>8</v>
      </c>
      <c r="F77" s="197">
        <v>171</v>
      </c>
    </row>
    <row r="78" spans="1:6" s="198" customFormat="1" ht="15" customHeight="1">
      <c r="A78" s="197" t="s">
        <v>33</v>
      </c>
      <c r="B78" s="197" t="s">
        <v>538</v>
      </c>
      <c r="C78" s="197" t="s">
        <v>539</v>
      </c>
      <c r="D78" s="279" t="s">
        <v>27</v>
      </c>
      <c r="E78" s="197" t="s">
        <v>11</v>
      </c>
      <c r="F78" s="197">
        <v>169</v>
      </c>
    </row>
    <row r="79" spans="1:6" s="198" customFormat="1" ht="15" customHeight="1">
      <c r="A79" s="197" t="s">
        <v>33</v>
      </c>
      <c r="B79" s="197" t="s">
        <v>524</v>
      </c>
      <c r="C79" s="197" t="s">
        <v>295</v>
      </c>
      <c r="D79" s="279" t="s">
        <v>23</v>
      </c>
      <c r="E79" s="197" t="s">
        <v>11</v>
      </c>
      <c r="F79" s="197">
        <v>168</v>
      </c>
    </row>
    <row r="80" spans="1:6" s="198" customFormat="1" ht="15">
      <c r="A80" s="197" t="s">
        <v>33</v>
      </c>
      <c r="B80" s="197" t="s">
        <v>524</v>
      </c>
      <c r="C80" s="197" t="s">
        <v>295</v>
      </c>
      <c r="D80" s="279" t="s">
        <v>23</v>
      </c>
      <c r="E80" s="197" t="s">
        <v>14</v>
      </c>
      <c r="F80" s="197">
        <v>168</v>
      </c>
    </row>
    <row r="81" spans="1:6" s="198" customFormat="1" ht="15">
      <c r="A81" s="197" t="s">
        <v>33</v>
      </c>
      <c r="B81" s="197" t="s">
        <v>535</v>
      </c>
      <c r="C81" s="197" t="s">
        <v>533</v>
      </c>
      <c r="D81" s="279" t="s">
        <v>16</v>
      </c>
      <c r="E81" s="197" t="s">
        <v>14</v>
      </c>
      <c r="F81" s="197">
        <v>165</v>
      </c>
    </row>
    <row r="82" spans="1:6" s="198" customFormat="1" ht="15" customHeight="1">
      <c r="A82" s="197" t="s">
        <v>33</v>
      </c>
      <c r="B82" s="197" t="s">
        <v>531</v>
      </c>
      <c r="C82" s="197" t="s">
        <v>527</v>
      </c>
      <c r="D82" s="279" t="s">
        <v>19</v>
      </c>
      <c r="E82" s="197" t="s">
        <v>14</v>
      </c>
      <c r="F82" s="197">
        <v>159</v>
      </c>
    </row>
    <row r="83" spans="1:6" s="198" customFormat="1" ht="15" customHeight="1">
      <c r="A83" s="197" t="s">
        <v>33</v>
      </c>
      <c r="B83" s="197" t="s">
        <v>330</v>
      </c>
      <c r="C83" s="197" t="s">
        <v>530</v>
      </c>
      <c r="D83" s="279" t="s">
        <v>12</v>
      </c>
      <c r="E83" s="197" t="s">
        <v>11</v>
      </c>
      <c r="F83" s="197">
        <v>152</v>
      </c>
    </row>
    <row r="84" spans="1:6" s="198" customFormat="1" ht="15" customHeight="1">
      <c r="A84" s="197" t="s">
        <v>33</v>
      </c>
      <c r="B84" s="197" t="s">
        <v>540</v>
      </c>
      <c r="C84" s="197" t="s">
        <v>368</v>
      </c>
      <c r="D84" s="279" t="s">
        <v>210</v>
      </c>
      <c r="E84" s="197" t="s">
        <v>11</v>
      </c>
      <c r="F84" s="197">
        <v>150</v>
      </c>
    </row>
    <row r="85" spans="1:6" s="198" customFormat="1" ht="15" customHeight="1">
      <c r="A85" s="197" t="s">
        <v>33</v>
      </c>
      <c r="B85" s="197" t="s">
        <v>362</v>
      </c>
      <c r="C85" s="197" t="s">
        <v>295</v>
      </c>
      <c r="D85" s="279" t="s">
        <v>22</v>
      </c>
      <c r="E85" s="197" t="s">
        <v>11</v>
      </c>
      <c r="F85" s="197">
        <v>144</v>
      </c>
    </row>
    <row r="86" spans="1:6" s="198" customFormat="1" ht="15" customHeight="1">
      <c r="A86" s="197" t="s">
        <v>33</v>
      </c>
      <c r="B86" s="197" t="s">
        <v>212</v>
      </c>
      <c r="C86" s="197" t="s">
        <v>528</v>
      </c>
      <c r="D86" s="279" t="s">
        <v>10</v>
      </c>
      <c r="E86" s="197" t="s">
        <v>11</v>
      </c>
      <c r="F86" s="197">
        <v>142</v>
      </c>
    </row>
    <row r="87" spans="1:6" s="198" customFormat="1" ht="15" customHeight="1">
      <c r="A87" s="197" t="s">
        <v>33</v>
      </c>
      <c r="B87" s="197" t="s">
        <v>541</v>
      </c>
      <c r="C87" s="197" t="s">
        <v>368</v>
      </c>
      <c r="D87" s="279" t="s">
        <v>27</v>
      </c>
      <c r="E87" s="197" t="s">
        <v>11</v>
      </c>
      <c r="F87" s="197">
        <v>139</v>
      </c>
    </row>
    <row r="88" spans="1:6" s="198" customFormat="1" ht="15" customHeight="1">
      <c r="A88" s="197" t="s">
        <v>33</v>
      </c>
      <c r="B88" s="197" t="s">
        <v>525</v>
      </c>
      <c r="C88" s="197" t="s">
        <v>526</v>
      </c>
      <c r="D88" s="279" t="s">
        <v>12</v>
      </c>
      <c r="E88" s="197" t="s">
        <v>11</v>
      </c>
      <c r="F88" s="197">
        <v>138</v>
      </c>
    </row>
    <row r="89" spans="1:6" s="198" customFormat="1" ht="15" customHeight="1">
      <c r="A89" s="197" t="s">
        <v>33</v>
      </c>
      <c r="B89" s="197" t="s">
        <v>537</v>
      </c>
      <c r="C89" s="197" t="s">
        <v>300</v>
      </c>
      <c r="D89" s="279" t="s">
        <v>24</v>
      </c>
      <c r="E89" s="197" t="s">
        <v>11</v>
      </c>
      <c r="F89" s="197">
        <v>135</v>
      </c>
    </row>
    <row r="90" spans="1:6" s="198" customFormat="1" ht="15" customHeight="1">
      <c r="A90" s="197" t="s">
        <v>33</v>
      </c>
      <c r="B90" s="197" t="s">
        <v>613</v>
      </c>
      <c r="C90" s="197" t="s">
        <v>614</v>
      </c>
      <c r="D90" s="279" t="s">
        <v>10</v>
      </c>
      <c r="E90" s="197" t="s">
        <v>11</v>
      </c>
      <c r="F90" s="197">
        <v>127</v>
      </c>
    </row>
    <row r="91" spans="1:6" s="198" customFormat="1" ht="15" customHeight="1">
      <c r="A91" s="197" t="s">
        <v>33</v>
      </c>
      <c r="B91" s="197" t="s">
        <v>580</v>
      </c>
      <c r="C91" s="197" t="s">
        <v>527</v>
      </c>
      <c r="D91" s="279" t="s">
        <v>12</v>
      </c>
      <c r="E91" s="197" t="s">
        <v>11</v>
      </c>
      <c r="F91" s="197">
        <v>106</v>
      </c>
    </row>
    <row r="92" spans="1:6" s="198" customFormat="1" ht="15" customHeight="1">
      <c r="A92" s="197" t="s">
        <v>33</v>
      </c>
      <c r="B92" s="197" t="s">
        <v>598</v>
      </c>
      <c r="C92" s="197" t="s">
        <v>295</v>
      </c>
      <c r="D92" s="279" t="s">
        <v>25</v>
      </c>
      <c r="E92" s="197" t="s">
        <v>11</v>
      </c>
      <c r="F92" s="197">
        <v>102</v>
      </c>
    </row>
    <row r="93" spans="1:6" s="198" customFormat="1" ht="15" customHeight="1">
      <c r="A93" s="197" t="s">
        <v>18</v>
      </c>
      <c r="B93" s="197" t="s">
        <v>409</v>
      </c>
      <c r="C93" s="197" t="s">
        <v>475</v>
      </c>
      <c r="D93" s="279" t="s">
        <v>23</v>
      </c>
      <c r="E93" s="197" t="s">
        <v>11</v>
      </c>
      <c r="F93" s="197">
        <v>195</v>
      </c>
    </row>
    <row r="94" spans="1:6" s="198" customFormat="1" ht="15" customHeight="1">
      <c r="A94" s="197" t="s">
        <v>18</v>
      </c>
      <c r="B94" s="197" t="s">
        <v>224</v>
      </c>
      <c r="C94" s="197" t="s">
        <v>356</v>
      </c>
      <c r="D94" s="279" t="s">
        <v>16</v>
      </c>
      <c r="E94" s="197" t="s">
        <v>8</v>
      </c>
      <c r="F94" s="197">
        <v>194</v>
      </c>
    </row>
    <row r="95" spans="1:6" s="198" customFormat="1" ht="12.75" customHeight="1">
      <c r="A95" s="197" t="s">
        <v>18</v>
      </c>
      <c r="B95" s="197" t="s">
        <v>353</v>
      </c>
      <c r="C95" s="22" t="s">
        <v>246</v>
      </c>
      <c r="D95" s="279" t="s">
        <v>19</v>
      </c>
      <c r="E95" s="197" t="s">
        <v>8</v>
      </c>
      <c r="F95" s="197">
        <v>194</v>
      </c>
    </row>
    <row r="96" spans="1:6" s="198" customFormat="1" ht="12.75" customHeight="1">
      <c r="A96" s="197" t="s">
        <v>18</v>
      </c>
      <c r="B96" s="197" t="s">
        <v>262</v>
      </c>
      <c r="C96" s="197" t="s">
        <v>392</v>
      </c>
      <c r="D96" s="279" t="s">
        <v>16</v>
      </c>
      <c r="E96" s="197" t="s">
        <v>8</v>
      </c>
      <c r="F96" s="197">
        <v>193</v>
      </c>
    </row>
    <row r="97" spans="1:6" s="198" customFormat="1" ht="15">
      <c r="A97" s="197" t="s">
        <v>18</v>
      </c>
      <c r="B97" s="197" t="s">
        <v>203</v>
      </c>
      <c r="C97" s="197" t="s">
        <v>295</v>
      </c>
      <c r="D97" s="279" t="s">
        <v>12</v>
      </c>
      <c r="E97" s="197" t="s">
        <v>11</v>
      </c>
      <c r="F97" s="197">
        <v>193</v>
      </c>
    </row>
    <row r="98" spans="1:6" s="198" customFormat="1" ht="15">
      <c r="A98" s="197" t="s">
        <v>18</v>
      </c>
      <c r="B98" s="197" t="s">
        <v>362</v>
      </c>
      <c r="C98" s="197" t="s">
        <v>392</v>
      </c>
      <c r="D98" s="279" t="s">
        <v>210</v>
      </c>
      <c r="E98" s="197" t="s">
        <v>11</v>
      </c>
      <c r="F98" s="197">
        <v>193</v>
      </c>
    </row>
    <row r="99" spans="1:6" s="198" customFormat="1" ht="15">
      <c r="A99" s="197" t="s">
        <v>18</v>
      </c>
      <c r="B99" s="197" t="s">
        <v>284</v>
      </c>
      <c r="C99" s="197" t="s">
        <v>360</v>
      </c>
      <c r="D99" s="279" t="s">
        <v>210</v>
      </c>
      <c r="E99" s="197" t="s">
        <v>11</v>
      </c>
      <c r="F99" s="197">
        <v>191</v>
      </c>
    </row>
    <row r="100" spans="1:6" s="198" customFormat="1" ht="15">
      <c r="A100" s="197" t="s">
        <v>18</v>
      </c>
      <c r="B100" s="197" t="s">
        <v>547</v>
      </c>
      <c r="C100" s="197" t="s">
        <v>548</v>
      </c>
      <c r="D100" s="279" t="s">
        <v>16</v>
      </c>
      <c r="E100" s="197" t="s">
        <v>8</v>
      </c>
      <c r="F100" s="197">
        <v>190</v>
      </c>
    </row>
    <row r="101" spans="1:6" s="198" customFormat="1" ht="15">
      <c r="A101" s="197" t="s">
        <v>18</v>
      </c>
      <c r="B101" s="197" t="s">
        <v>353</v>
      </c>
      <c r="C101" s="197" t="s">
        <v>246</v>
      </c>
      <c r="D101" s="279" t="s">
        <v>19</v>
      </c>
      <c r="E101" s="197" t="s">
        <v>11</v>
      </c>
      <c r="F101" s="197">
        <v>189</v>
      </c>
    </row>
    <row r="102" spans="1:6" s="198" customFormat="1" ht="15">
      <c r="A102" s="197" t="s">
        <v>18</v>
      </c>
      <c r="B102" s="197" t="s">
        <v>203</v>
      </c>
      <c r="C102" s="197" t="s">
        <v>361</v>
      </c>
      <c r="D102" s="279" t="s">
        <v>23</v>
      </c>
      <c r="E102" s="197" t="s">
        <v>11</v>
      </c>
      <c r="F102" s="197">
        <v>187</v>
      </c>
    </row>
    <row r="103" spans="1:6" s="198" customFormat="1" ht="15">
      <c r="A103" s="197" t="s">
        <v>18</v>
      </c>
      <c r="B103" s="197" t="s">
        <v>354</v>
      </c>
      <c r="C103" s="197" t="s">
        <v>355</v>
      </c>
      <c r="D103" s="279" t="s">
        <v>16</v>
      </c>
      <c r="E103" s="197" t="s">
        <v>8</v>
      </c>
      <c r="F103" s="197">
        <v>186</v>
      </c>
    </row>
    <row r="104" spans="1:6" s="198" customFormat="1" ht="15">
      <c r="A104" s="197" t="s">
        <v>18</v>
      </c>
      <c r="B104" s="197" t="s">
        <v>203</v>
      </c>
      <c r="C104" s="197" t="s">
        <v>361</v>
      </c>
      <c r="D104" s="279" t="s">
        <v>23</v>
      </c>
      <c r="E104" s="197" t="s">
        <v>14</v>
      </c>
      <c r="F104" s="197">
        <v>179</v>
      </c>
    </row>
    <row r="105" spans="1:6" s="198" customFormat="1" ht="15">
      <c r="A105" s="197" t="s">
        <v>18</v>
      </c>
      <c r="B105" s="197" t="s">
        <v>341</v>
      </c>
      <c r="C105" s="197" t="s">
        <v>364</v>
      </c>
      <c r="D105" s="279" t="s">
        <v>22</v>
      </c>
      <c r="E105" s="197" t="s">
        <v>11</v>
      </c>
      <c r="F105" s="197">
        <v>178</v>
      </c>
    </row>
    <row r="106" spans="1:6" s="198" customFormat="1" ht="15">
      <c r="A106" s="197" t="s">
        <v>18</v>
      </c>
      <c r="B106" s="197" t="s">
        <v>363</v>
      </c>
      <c r="C106" s="197" t="s">
        <v>361</v>
      </c>
      <c r="D106" s="279" t="s">
        <v>210</v>
      </c>
      <c r="E106" s="197" t="s">
        <v>11</v>
      </c>
      <c r="F106" s="197">
        <v>174</v>
      </c>
    </row>
    <row r="107" spans="1:6" s="198" customFormat="1" ht="15">
      <c r="A107" s="197" t="s">
        <v>18</v>
      </c>
      <c r="B107" s="197" t="s">
        <v>353</v>
      </c>
      <c r="C107" s="197" t="s">
        <v>246</v>
      </c>
      <c r="D107" s="279" t="s">
        <v>19</v>
      </c>
      <c r="E107" s="197" t="s">
        <v>14</v>
      </c>
      <c r="F107" s="197">
        <v>174</v>
      </c>
    </row>
    <row r="108" spans="1:6" s="198" customFormat="1" ht="15">
      <c r="A108" s="197" t="s">
        <v>18</v>
      </c>
      <c r="B108" s="197" t="s">
        <v>351</v>
      </c>
      <c r="C108" s="197" t="s">
        <v>352</v>
      </c>
      <c r="D108" s="279" t="s">
        <v>16</v>
      </c>
      <c r="E108" s="197" t="s">
        <v>11</v>
      </c>
      <c r="F108" s="197">
        <v>173</v>
      </c>
    </row>
    <row r="109" spans="1:6" s="198" customFormat="1" ht="15">
      <c r="A109" s="197" t="s">
        <v>18</v>
      </c>
      <c r="B109" s="197" t="s">
        <v>203</v>
      </c>
      <c r="C109" s="197" t="s">
        <v>355</v>
      </c>
      <c r="D109" s="279" t="s">
        <v>12</v>
      </c>
      <c r="E109" s="197" t="s">
        <v>14</v>
      </c>
      <c r="F109" s="197">
        <v>172</v>
      </c>
    </row>
    <row r="110" spans="1:6" s="198" customFormat="1" ht="15">
      <c r="A110" s="197" t="s">
        <v>18</v>
      </c>
      <c r="B110" s="197" t="s">
        <v>262</v>
      </c>
      <c r="C110" s="197" t="s">
        <v>392</v>
      </c>
      <c r="D110" s="279" t="s">
        <v>16</v>
      </c>
      <c r="E110" s="197" t="s">
        <v>11</v>
      </c>
      <c r="F110" s="197">
        <v>169</v>
      </c>
    </row>
    <row r="111" spans="1:6" s="198" customFormat="1" ht="15">
      <c r="A111" s="197" t="s">
        <v>18</v>
      </c>
      <c r="B111" s="197" t="s">
        <v>292</v>
      </c>
      <c r="C111" s="197" t="s">
        <v>421</v>
      </c>
      <c r="D111" s="279" t="s">
        <v>25</v>
      </c>
      <c r="E111" s="197" t="s">
        <v>11</v>
      </c>
      <c r="F111" s="197">
        <v>163</v>
      </c>
    </row>
    <row r="112" spans="1:6" s="198" customFormat="1" ht="12.75" customHeight="1">
      <c r="A112" s="197" t="s">
        <v>18</v>
      </c>
      <c r="B112" s="197" t="s">
        <v>365</v>
      </c>
      <c r="C112" s="197" t="s">
        <v>366</v>
      </c>
      <c r="D112" s="279" t="s">
        <v>22</v>
      </c>
      <c r="E112" s="197" t="s">
        <v>11</v>
      </c>
      <c r="F112" s="197">
        <v>163</v>
      </c>
    </row>
    <row r="113" spans="1:6" s="198" customFormat="1" ht="12.75" customHeight="1">
      <c r="A113" s="197" t="s">
        <v>18</v>
      </c>
      <c r="B113" s="197" t="s">
        <v>599</v>
      </c>
      <c r="C113" s="197" t="s">
        <v>600</v>
      </c>
      <c r="D113" s="279" t="s">
        <v>25</v>
      </c>
      <c r="E113" s="197" t="s">
        <v>11</v>
      </c>
      <c r="F113" s="197">
        <v>153</v>
      </c>
    </row>
    <row r="114" spans="1:6" s="198" customFormat="1" ht="12.75" customHeight="1">
      <c r="A114" s="197" t="s">
        <v>18</v>
      </c>
      <c r="B114" s="197" t="s">
        <v>198</v>
      </c>
      <c r="C114" s="197" t="s">
        <v>490</v>
      </c>
      <c r="D114" s="279" t="s">
        <v>25</v>
      </c>
      <c r="E114" s="197" t="s">
        <v>11</v>
      </c>
      <c r="F114" s="197">
        <v>144</v>
      </c>
    </row>
    <row r="115" spans="1:6" s="198" customFormat="1" ht="12.75" customHeight="1">
      <c r="A115" s="197" t="s">
        <v>18</v>
      </c>
      <c r="B115" s="197" t="s">
        <v>190</v>
      </c>
      <c r="C115" s="197" t="s">
        <v>474</v>
      </c>
      <c r="D115" s="279" t="s">
        <v>22</v>
      </c>
      <c r="E115" s="197" t="s">
        <v>11</v>
      </c>
      <c r="F115" s="197">
        <v>135</v>
      </c>
    </row>
    <row r="116" spans="1:6" s="198" customFormat="1" ht="12.75" customHeight="1">
      <c r="A116" s="197" t="s">
        <v>18</v>
      </c>
      <c r="B116" s="197" t="s">
        <v>211</v>
      </c>
      <c r="C116" s="197" t="s">
        <v>360</v>
      </c>
      <c r="D116" s="279" t="s">
        <v>25</v>
      </c>
      <c r="E116" s="197" t="s">
        <v>11</v>
      </c>
      <c r="F116" s="197">
        <v>126</v>
      </c>
    </row>
    <row r="117" spans="1:6" s="198" customFormat="1" ht="12.75" customHeight="1">
      <c r="A117" s="197" t="s">
        <v>18</v>
      </c>
      <c r="B117" s="197" t="s">
        <v>576</v>
      </c>
      <c r="C117" s="197" t="s">
        <v>361</v>
      </c>
      <c r="D117" s="279" t="s">
        <v>25</v>
      </c>
      <c r="E117" s="197" t="s">
        <v>11</v>
      </c>
      <c r="F117" s="197">
        <v>84</v>
      </c>
    </row>
    <row r="118" spans="1:6" s="198" customFormat="1" ht="12.75" customHeight="1">
      <c r="A118" s="197" t="s">
        <v>15</v>
      </c>
      <c r="B118" s="197" t="s">
        <v>200</v>
      </c>
      <c r="C118" s="197" t="s">
        <v>201</v>
      </c>
      <c r="D118" s="279" t="s">
        <v>22</v>
      </c>
      <c r="E118" s="197" t="s">
        <v>11</v>
      </c>
      <c r="F118" s="197">
        <v>175</v>
      </c>
    </row>
    <row r="119" spans="1:6" s="198" customFormat="1" ht="12.75" customHeight="1">
      <c r="A119" s="197" t="s">
        <v>15</v>
      </c>
      <c r="B119" s="197" t="s">
        <v>196</v>
      </c>
      <c r="C119" s="197" t="s">
        <v>197</v>
      </c>
      <c r="D119" s="279" t="s">
        <v>25</v>
      </c>
      <c r="E119" s="197" t="s">
        <v>11</v>
      </c>
      <c r="F119" s="197">
        <v>179</v>
      </c>
    </row>
    <row r="120" spans="1:6" s="198" customFormat="1" ht="12.75" customHeight="1">
      <c r="A120" s="197" t="s">
        <v>15</v>
      </c>
      <c r="B120" s="197" t="s">
        <v>205</v>
      </c>
      <c r="C120" s="197" t="s">
        <v>204</v>
      </c>
      <c r="D120" s="279" t="s">
        <v>25</v>
      </c>
      <c r="E120" s="197" t="s">
        <v>14</v>
      </c>
      <c r="F120" s="197">
        <v>136</v>
      </c>
    </row>
    <row r="121" spans="1:6" s="198" customFormat="1" ht="12.75" customHeight="1">
      <c r="A121" s="197" t="s">
        <v>15</v>
      </c>
      <c r="B121" s="197" t="s">
        <v>453</v>
      </c>
      <c r="C121" s="197" t="s">
        <v>195</v>
      </c>
      <c r="D121" s="279" t="s">
        <v>25</v>
      </c>
      <c r="E121" s="197" t="s">
        <v>11</v>
      </c>
      <c r="F121" s="197">
        <v>171</v>
      </c>
    </row>
    <row r="122" spans="1:6" s="198" customFormat="1" ht="12.75" customHeight="1">
      <c r="A122" s="197" t="s">
        <v>15</v>
      </c>
      <c r="B122" s="197" t="s">
        <v>208</v>
      </c>
      <c r="C122" s="197" t="s">
        <v>209</v>
      </c>
      <c r="D122" s="279" t="s">
        <v>210</v>
      </c>
      <c r="E122" s="197" t="s">
        <v>11</v>
      </c>
      <c r="F122" s="197">
        <v>179</v>
      </c>
    </row>
    <row r="123" spans="1:6" s="198" customFormat="1" ht="12.75" customHeight="1">
      <c r="A123" s="197" t="s">
        <v>15</v>
      </c>
      <c r="B123" s="197" t="s">
        <v>232</v>
      </c>
      <c r="C123" s="197" t="s">
        <v>219</v>
      </c>
      <c r="D123" s="279" t="s">
        <v>210</v>
      </c>
      <c r="E123" s="197" t="s">
        <v>11</v>
      </c>
      <c r="F123" s="197">
        <v>179</v>
      </c>
    </row>
    <row r="124" spans="1:6" s="198" customFormat="1" ht="12.75" customHeight="1">
      <c r="A124" s="197" t="s">
        <v>15</v>
      </c>
      <c r="B124" s="197" t="s">
        <v>188</v>
      </c>
      <c r="C124" s="197" t="s">
        <v>189</v>
      </c>
      <c r="D124" s="279" t="s">
        <v>12</v>
      </c>
      <c r="E124" s="197" t="s">
        <v>11</v>
      </c>
      <c r="F124" s="197">
        <v>191</v>
      </c>
    </row>
    <row r="125" spans="1:6" s="198" customFormat="1" ht="12.75" customHeight="1">
      <c r="A125" s="197" t="s">
        <v>15</v>
      </c>
      <c r="B125" s="197" t="s">
        <v>186</v>
      </c>
      <c r="C125" s="197" t="s">
        <v>187</v>
      </c>
      <c r="D125" s="279" t="s">
        <v>12</v>
      </c>
      <c r="E125" s="197" t="s">
        <v>11</v>
      </c>
      <c r="F125" s="197">
        <v>187</v>
      </c>
    </row>
    <row r="126" spans="1:6" s="198" customFormat="1" ht="12.75" customHeight="1">
      <c r="A126" s="197" t="s">
        <v>15</v>
      </c>
      <c r="B126" s="197" t="s">
        <v>190</v>
      </c>
      <c r="C126" s="197" t="s">
        <v>185</v>
      </c>
      <c r="D126" s="279" t="s">
        <v>12</v>
      </c>
      <c r="E126" s="197" t="s">
        <v>11</v>
      </c>
      <c r="F126" s="197">
        <v>196</v>
      </c>
    </row>
    <row r="127" spans="1:6" s="198" customFormat="1" ht="12.75" customHeight="1">
      <c r="A127" s="197" t="s">
        <v>15</v>
      </c>
      <c r="B127" s="197" t="s">
        <v>193</v>
      </c>
      <c r="C127" s="197" t="s">
        <v>192</v>
      </c>
      <c r="D127" s="279" t="s">
        <v>12</v>
      </c>
      <c r="E127" s="197" t="s">
        <v>11</v>
      </c>
      <c r="F127" s="197">
        <v>184</v>
      </c>
    </row>
    <row r="128" spans="1:6" s="198" customFormat="1" ht="15">
      <c r="A128" s="197" t="s">
        <v>15</v>
      </c>
      <c r="B128" s="197" t="s">
        <v>206</v>
      </c>
      <c r="C128" s="197" t="s">
        <v>207</v>
      </c>
      <c r="D128" s="279" t="s">
        <v>10</v>
      </c>
      <c r="E128" s="197" t="s">
        <v>11</v>
      </c>
      <c r="F128" s="197">
        <v>183</v>
      </c>
    </row>
    <row r="129" spans="1:6" s="198" customFormat="1" ht="12.75" customHeight="1">
      <c r="A129" s="197" t="s">
        <v>15</v>
      </c>
      <c r="B129" s="197" t="s">
        <v>230</v>
      </c>
      <c r="C129" s="197" t="s">
        <v>231</v>
      </c>
      <c r="D129" s="279" t="s">
        <v>10</v>
      </c>
      <c r="E129" s="197" t="s">
        <v>11</v>
      </c>
      <c r="F129" s="197">
        <v>186</v>
      </c>
    </row>
    <row r="130" spans="1:6" s="198" customFormat="1" ht="15">
      <c r="A130" s="197" t="s">
        <v>15</v>
      </c>
      <c r="B130" s="197" t="s">
        <v>214</v>
      </c>
      <c r="C130" s="197" t="s">
        <v>215</v>
      </c>
      <c r="D130" s="279" t="s">
        <v>25</v>
      </c>
      <c r="E130" s="197" t="s">
        <v>11</v>
      </c>
      <c r="F130" s="197">
        <v>169</v>
      </c>
    </row>
    <row r="131" spans="1:6" s="198" customFormat="1" ht="12.75" customHeight="1">
      <c r="A131" s="197" t="s">
        <v>15</v>
      </c>
      <c r="B131" s="197" t="s">
        <v>254</v>
      </c>
      <c r="C131" s="197" t="s">
        <v>255</v>
      </c>
      <c r="D131" s="279" t="s">
        <v>10</v>
      </c>
      <c r="E131" s="197" t="s">
        <v>11</v>
      </c>
      <c r="F131" s="197">
        <v>197</v>
      </c>
    </row>
    <row r="132" spans="1:6" s="198" customFormat="1" ht="12.75" customHeight="1">
      <c r="A132" s="197" t="s">
        <v>15</v>
      </c>
      <c r="B132" s="197" t="s">
        <v>211</v>
      </c>
      <c r="C132" s="197" t="s">
        <v>209</v>
      </c>
      <c r="D132" s="279" t="s">
        <v>19</v>
      </c>
      <c r="E132" s="197" t="s">
        <v>11</v>
      </c>
      <c r="F132" s="197">
        <v>171</v>
      </c>
    </row>
    <row r="133" spans="1:6" s="198" customFormat="1" ht="15">
      <c r="A133" s="197" t="s">
        <v>15</v>
      </c>
      <c r="B133" s="197" t="s">
        <v>326</v>
      </c>
      <c r="C133" s="197" t="s">
        <v>220</v>
      </c>
      <c r="D133" s="279" t="s">
        <v>19</v>
      </c>
      <c r="E133" s="197" t="s">
        <v>11</v>
      </c>
      <c r="F133" s="197">
        <v>159</v>
      </c>
    </row>
    <row r="134" spans="1:6" s="198" customFormat="1" ht="15">
      <c r="A134" s="197" t="s">
        <v>15</v>
      </c>
      <c r="B134" s="197" t="s">
        <v>194</v>
      </c>
      <c r="C134" s="197" t="s">
        <v>195</v>
      </c>
      <c r="D134" s="279" t="s">
        <v>19</v>
      </c>
      <c r="E134" s="197" t="s">
        <v>11</v>
      </c>
      <c r="F134" s="197">
        <v>149</v>
      </c>
    </row>
    <row r="135" spans="1:6" s="198" customFormat="1" ht="12.75" customHeight="1">
      <c r="A135" s="197" t="s">
        <v>15</v>
      </c>
      <c r="B135" s="197" t="s">
        <v>198</v>
      </c>
      <c r="C135" s="197" t="s">
        <v>199</v>
      </c>
      <c r="D135" s="279" t="s">
        <v>25</v>
      </c>
      <c r="E135" s="197" t="s">
        <v>11</v>
      </c>
      <c r="F135" s="197">
        <v>162</v>
      </c>
    </row>
    <row r="136" spans="1:6" s="198" customFormat="1" ht="15">
      <c r="A136" s="197" t="s">
        <v>15</v>
      </c>
      <c r="B136" s="197" t="s">
        <v>203</v>
      </c>
      <c r="C136" s="197" t="s">
        <v>315</v>
      </c>
      <c r="D136" s="279" t="s">
        <v>210</v>
      </c>
      <c r="E136" s="197" t="s">
        <v>11</v>
      </c>
      <c r="F136" s="197">
        <v>148</v>
      </c>
    </row>
    <row r="137" spans="1:6" s="198" customFormat="1" ht="15">
      <c r="A137" s="197" t="s">
        <v>15</v>
      </c>
      <c r="B137" s="197" t="s">
        <v>191</v>
      </c>
      <c r="C137" s="197" t="s">
        <v>192</v>
      </c>
      <c r="D137" s="279" t="s">
        <v>10</v>
      </c>
      <c r="E137" s="197" t="s">
        <v>14</v>
      </c>
      <c r="F137" s="197">
        <v>176</v>
      </c>
    </row>
    <row r="138" spans="1:6" s="198" customFormat="1" ht="12.75" customHeight="1">
      <c r="A138" s="197" t="s">
        <v>15</v>
      </c>
      <c r="B138" s="197" t="s">
        <v>222</v>
      </c>
      <c r="C138" s="197" t="s">
        <v>223</v>
      </c>
      <c r="D138" s="279" t="s">
        <v>12</v>
      </c>
      <c r="E138" s="197" t="s">
        <v>14</v>
      </c>
      <c r="F138" s="197">
        <v>177</v>
      </c>
    </row>
    <row r="139" spans="1:6" s="198" customFormat="1" ht="12.75" customHeight="1">
      <c r="A139" s="197" t="s">
        <v>15</v>
      </c>
      <c r="B139" s="197" t="s">
        <v>188</v>
      </c>
      <c r="C139" s="197" t="s">
        <v>189</v>
      </c>
      <c r="D139" s="279" t="s">
        <v>12</v>
      </c>
      <c r="E139" s="197" t="s">
        <v>14</v>
      </c>
      <c r="F139" s="197">
        <v>180</v>
      </c>
    </row>
    <row r="140" spans="1:6" s="198" customFormat="1" ht="12.75" customHeight="1">
      <c r="A140" s="197" t="s">
        <v>15</v>
      </c>
      <c r="B140" s="197" t="s">
        <v>203</v>
      </c>
      <c r="C140" s="197" t="s">
        <v>204</v>
      </c>
      <c r="D140" s="279" t="s">
        <v>23</v>
      </c>
      <c r="E140" s="197" t="s">
        <v>14</v>
      </c>
      <c r="F140" s="197">
        <v>149</v>
      </c>
    </row>
    <row r="141" spans="1:6" s="198" customFormat="1" ht="15" customHeight="1">
      <c r="A141" s="197" t="s">
        <v>15</v>
      </c>
      <c r="B141" s="197" t="s">
        <v>194</v>
      </c>
      <c r="C141" s="197" t="s">
        <v>195</v>
      </c>
      <c r="D141" s="279" t="s">
        <v>19</v>
      </c>
      <c r="E141" s="197" t="s">
        <v>14</v>
      </c>
      <c r="F141" s="197">
        <v>176</v>
      </c>
    </row>
    <row r="142" spans="1:6" s="198" customFormat="1" ht="15">
      <c r="A142" s="197" t="s">
        <v>15</v>
      </c>
      <c r="B142" s="197" t="s">
        <v>194</v>
      </c>
      <c r="C142" s="197" t="s">
        <v>195</v>
      </c>
      <c r="D142" s="279" t="s">
        <v>19</v>
      </c>
      <c r="E142" s="197" t="s">
        <v>8</v>
      </c>
      <c r="F142" s="197">
        <v>197</v>
      </c>
    </row>
    <row r="143" spans="1:6" s="198" customFormat="1" ht="15">
      <c r="A143" s="197" t="s">
        <v>15</v>
      </c>
      <c r="B143" s="197" t="s">
        <v>227</v>
      </c>
      <c r="C143" s="197" t="s">
        <v>228</v>
      </c>
      <c r="D143" s="279" t="s">
        <v>16</v>
      </c>
      <c r="E143" s="197" t="s">
        <v>8</v>
      </c>
      <c r="F143" s="197">
        <v>200</v>
      </c>
    </row>
    <row r="144" spans="1:6" s="198" customFormat="1" ht="15">
      <c r="A144" s="197" t="s">
        <v>15</v>
      </c>
      <c r="B144" s="197" t="s">
        <v>224</v>
      </c>
      <c r="C144" s="197" t="s">
        <v>225</v>
      </c>
      <c r="D144" s="279" t="s">
        <v>16</v>
      </c>
      <c r="E144" s="197" t="s">
        <v>8</v>
      </c>
      <c r="F144" s="197">
        <v>194</v>
      </c>
    </row>
    <row r="145" spans="1:6" s="198" customFormat="1" ht="15" customHeight="1">
      <c r="A145" s="197" t="s">
        <v>15</v>
      </c>
      <c r="B145" s="197" t="s">
        <v>395</v>
      </c>
      <c r="C145" s="197" t="s">
        <v>221</v>
      </c>
      <c r="D145" s="279" t="s">
        <v>16</v>
      </c>
      <c r="E145" s="197" t="s">
        <v>8</v>
      </c>
      <c r="F145" s="197">
        <v>192</v>
      </c>
    </row>
    <row r="146" spans="1:6" s="198" customFormat="1" ht="15" customHeight="1">
      <c r="A146" s="197" t="s">
        <v>15</v>
      </c>
      <c r="B146" s="197" t="s">
        <v>190</v>
      </c>
      <c r="C146" s="197" t="s">
        <v>582</v>
      </c>
      <c r="D146" s="279" t="s">
        <v>25</v>
      </c>
      <c r="E146" s="197" t="s">
        <v>14</v>
      </c>
      <c r="F146" s="197">
        <v>125</v>
      </c>
    </row>
    <row r="147" spans="1:6" s="198" customFormat="1" ht="15" customHeight="1">
      <c r="A147" s="197" t="s">
        <v>15</v>
      </c>
      <c r="B147" s="197" t="s">
        <v>326</v>
      </c>
      <c r="C147" s="197" t="s">
        <v>220</v>
      </c>
      <c r="D147" s="279" t="s">
        <v>19</v>
      </c>
      <c r="E147" s="197" t="s">
        <v>8</v>
      </c>
      <c r="F147" s="197">
        <v>164</v>
      </c>
    </row>
    <row r="148" spans="1:6" s="198" customFormat="1" ht="15" customHeight="1">
      <c r="A148" s="197" t="s">
        <v>15</v>
      </c>
      <c r="B148" s="197" t="s">
        <v>395</v>
      </c>
      <c r="C148" s="197" t="s">
        <v>221</v>
      </c>
      <c r="D148" s="279" t="s">
        <v>16</v>
      </c>
      <c r="E148" s="197" t="s">
        <v>11</v>
      </c>
      <c r="F148" s="197">
        <v>126</v>
      </c>
    </row>
    <row r="149" spans="1:6" s="198" customFormat="1" ht="15">
      <c r="A149" s="197" t="s">
        <v>15</v>
      </c>
      <c r="B149" s="197" t="s">
        <v>208</v>
      </c>
      <c r="C149" s="197" t="s">
        <v>209</v>
      </c>
      <c r="D149" s="279" t="s">
        <v>210</v>
      </c>
      <c r="E149" s="197" t="s">
        <v>14</v>
      </c>
      <c r="F149" s="197">
        <v>172</v>
      </c>
    </row>
    <row r="150" spans="1:6" s="198" customFormat="1" ht="15">
      <c r="A150" s="197" t="s">
        <v>13</v>
      </c>
      <c r="B150" s="197" t="s">
        <v>235</v>
      </c>
      <c r="C150" s="197" t="s">
        <v>236</v>
      </c>
      <c r="D150" s="279" t="s">
        <v>16</v>
      </c>
      <c r="E150" s="197" t="s">
        <v>8</v>
      </c>
      <c r="F150" s="197">
        <v>194</v>
      </c>
    </row>
    <row r="151" spans="1:6" s="198" customFormat="1" ht="15">
      <c r="A151" s="197" t="s">
        <v>13</v>
      </c>
      <c r="B151" s="197" t="s">
        <v>226</v>
      </c>
      <c r="C151" s="197" t="s">
        <v>234</v>
      </c>
      <c r="D151" s="279" t="s">
        <v>16</v>
      </c>
      <c r="E151" s="197" t="s">
        <v>8</v>
      </c>
      <c r="F151" s="197">
        <v>193</v>
      </c>
    </row>
    <row r="152" spans="1:6" s="198" customFormat="1" ht="15">
      <c r="A152" s="197" t="s">
        <v>13</v>
      </c>
      <c r="B152" s="197" t="s">
        <v>183</v>
      </c>
      <c r="C152" s="197" t="s">
        <v>246</v>
      </c>
      <c r="D152" s="279" t="s">
        <v>12</v>
      </c>
      <c r="E152" s="197" t="s">
        <v>11</v>
      </c>
      <c r="F152" s="197">
        <v>193</v>
      </c>
    </row>
    <row r="153" spans="1:6" s="198" customFormat="1" ht="15">
      <c r="A153" s="197" t="s">
        <v>13</v>
      </c>
      <c r="B153" s="197" t="s">
        <v>183</v>
      </c>
      <c r="C153" s="197" t="s">
        <v>238</v>
      </c>
      <c r="D153" s="279" t="s">
        <v>19</v>
      </c>
      <c r="E153" s="197" t="s">
        <v>8</v>
      </c>
      <c r="F153" s="197">
        <v>193</v>
      </c>
    </row>
    <row r="154" spans="1:6" s="198" customFormat="1" ht="15">
      <c r="A154" s="197" t="s">
        <v>13</v>
      </c>
      <c r="B154" s="197" t="s">
        <v>175</v>
      </c>
      <c r="C154" s="197" t="s">
        <v>237</v>
      </c>
      <c r="D154" s="279" t="s">
        <v>27</v>
      </c>
      <c r="E154" s="197" t="s">
        <v>8</v>
      </c>
      <c r="F154" s="197">
        <v>193</v>
      </c>
    </row>
    <row r="155" spans="1:6" s="198" customFormat="1" ht="15">
      <c r="A155" s="197" t="s">
        <v>13</v>
      </c>
      <c r="B155" s="197" t="s">
        <v>566</v>
      </c>
      <c r="C155" s="197" t="s">
        <v>241</v>
      </c>
      <c r="D155" s="279" t="s">
        <v>10</v>
      </c>
      <c r="E155" s="197" t="s">
        <v>11</v>
      </c>
      <c r="F155" s="197">
        <v>189</v>
      </c>
    </row>
    <row r="156" spans="1:6" s="198" customFormat="1" ht="15">
      <c r="A156" s="197" t="s">
        <v>13</v>
      </c>
      <c r="B156" s="197" t="s">
        <v>242</v>
      </c>
      <c r="C156" s="197" t="s">
        <v>243</v>
      </c>
      <c r="D156" s="279" t="s">
        <v>22</v>
      </c>
      <c r="E156" s="197" t="s">
        <v>11</v>
      </c>
      <c r="F156" s="197">
        <v>188</v>
      </c>
    </row>
    <row r="157" spans="1:6" s="198" customFormat="1" ht="15">
      <c r="A157" s="197" t="s">
        <v>13</v>
      </c>
      <c r="B157" s="197" t="s">
        <v>233</v>
      </c>
      <c r="C157" s="197" t="s">
        <v>234</v>
      </c>
      <c r="D157" s="279" t="s">
        <v>210</v>
      </c>
      <c r="E157" s="197" t="s">
        <v>11</v>
      </c>
      <c r="F157" s="197">
        <v>185</v>
      </c>
    </row>
    <row r="158" spans="1:6" s="198" customFormat="1" ht="15">
      <c r="A158" s="197" t="s">
        <v>13</v>
      </c>
      <c r="B158" s="197" t="s">
        <v>239</v>
      </c>
      <c r="C158" s="197" t="s">
        <v>240</v>
      </c>
      <c r="D158" s="279" t="s">
        <v>27</v>
      </c>
      <c r="E158" s="197" t="s">
        <v>11</v>
      </c>
      <c r="F158" s="197">
        <v>182</v>
      </c>
    </row>
    <row r="159" spans="1:6" s="198" customFormat="1" ht="15">
      <c r="A159" s="197" t="s">
        <v>13</v>
      </c>
      <c r="B159" s="197" t="s">
        <v>247</v>
      </c>
      <c r="C159" s="197" t="s">
        <v>234</v>
      </c>
      <c r="D159" s="279" t="s">
        <v>23</v>
      </c>
      <c r="E159" s="197" t="s">
        <v>11</v>
      </c>
      <c r="F159" s="197">
        <v>175</v>
      </c>
    </row>
    <row r="160" spans="1:6" s="198" customFormat="1" ht="12.75" customHeight="1">
      <c r="A160" s="197" t="s">
        <v>13</v>
      </c>
      <c r="B160" s="197" t="s">
        <v>183</v>
      </c>
      <c r="C160" s="197" t="s">
        <v>246</v>
      </c>
      <c r="D160" s="279" t="s">
        <v>12</v>
      </c>
      <c r="E160" s="197" t="s">
        <v>14</v>
      </c>
      <c r="F160" s="197">
        <v>175</v>
      </c>
    </row>
    <row r="161" spans="1:6" s="198" customFormat="1" ht="12.75" customHeight="1">
      <c r="A161" s="197" t="s">
        <v>13</v>
      </c>
      <c r="B161" s="197" t="s">
        <v>499</v>
      </c>
      <c r="C161" s="197" t="s">
        <v>500</v>
      </c>
      <c r="D161" s="279" t="s">
        <v>22</v>
      </c>
      <c r="E161" s="197" t="s">
        <v>11</v>
      </c>
      <c r="F161" s="197">
        <v>173</v>
      </c>
    </row>
    <row r="162" spans="1:6" s="198" customFormat="1" ht="15">
      <c r="A162" s="197" t="s">
        <v>13</v>
      </c>
      <c r="B162" s="197" t="s">
        <v>553</v>
      </c>
      <c r="C162" s="197" t="s">
        <v>238</v>
      </c>
      <c r="D162" s="279" t="s">
        <v>12</v>
      </c>
      <c r="E162" s="197" t="s">
        <v>11</v>
      </c>
      <c r="F162" s="197">
        <v>173</v>
      </c>
    </row>
    <row r="163" spans="1:6" s="198" customFormat="1" ht="15">
      <c r="A163" s="197" t="s">
        <v>13</v>
      </c>
      <c r="B163" s="197" t="s">
        <v>244</v>
      </c>
      <c r="C163" s="197" t="s">
        <v>245</v>
      </c>
      <c r="D163" s="279" t="s">
        <v>24</v>
      </c>
      <c r="E163" s="197" t="s">
        <v>11</v>
      </c>
      <c r="F163" s="197">
        <v>171</v>
      </c>
    </row>
    <row r="164" spans="1:6" s="198" customFormat="1" ht="12.75" customHeight="1">
      <c r="A164" s="197" t="s">
        <v>13</v>
      </c>
      <c r="B164" s="197" t="s">
        <v>239</v>
      </c>
      <c r="C164" s="197" t="s">
        <v>248</v>
      </c>
      <c r="D164" s="279" t="s">
        <v>27</v>
      </c>
      <c r="E164" s="197" t="s">
        <v>14</v>
      </c>
      <c r="F164" s="197">
        <v>171</v>
      </c>
    </row>
    <row r="165" spans="1:6" s="198" customFormat="1" ht="15">
      <c r="A165" s="197" t="s">
        <v>13</v>
      </c>
      <c r="B165" s="197" t="s">
        <v>196</v>
      </c>
      <c r="C165" s="197" t="s">
        <v>303</v>
      </c>
      <c r="D165" s="279" t="s">
        <v>10</v>
      </c>
      <c r="E165" s="197" t="s">
        <v>11</v>
      </c>
      <c r="F165" s="197">
        <v>171</v>
      </c>
    </row>
    <row r="166" spans="1:6" s="198" customFormat="1" ht="15">
      <c r="A166" s="197" t="s">
        <v>13</v>
      </c>
      <c r="B166" s="197" t="s">
        <v>235</v>
      </c>
      <c r="C166" s="197" t="s">
        <v>236</v>
      </c>
      <c r="D166" s="279" t="s">
        <v>16</v>
      </c>
      <c r="E166" s="197" t="s">
        <v>11</v>
      </c>
      <c r="F166" s="197">
        <v>169</v>
      </c>
    </row>
    <row r="167" spans="1:6" s="198" customFormat="1" ht="12.75" customHeight="1">
      <c r="A167" s="197" t="s">
        <v>13</v>
      </c>
      <c r="B167" s="197" t="s">
        <v>178</v>
      </c>
      <c r="C167" s="197" t="s">
        <v>243</v>
      </c>
      <c r="D167" s="279" t="s">
        <v>23</v>
      </c>
      <c r="E167" s="197" t="s">
        <v>11</v>
      </c>
      <c r="F167" s="197">
        <v>168</v>
      </c>
    </row>
    <row r="168" spans="1:6" s="198" customFormat="1" ht="12.75" customHeight="1">
      <c r="A168" s="197" t="s">
        <v>13</v>
      </c>
      <c r="B168" s="197" t="s">
        <v>196</v>
      </c>
      <c r="C168" s="197" t="s">
        <v>303</v>
      </c>
      <c r="D168" s="279" t="s">
        <v>10</v>
      </c>
      <c r="E168" s="197" t="s">
        <v>14</v>
      </c>
      <c r="F168" s="197">
        <v>165</v>
      </c>
    </row>
    <row r="169" spans="1:6" s="198" customFormat="1" ht="12.75" customHeight="1">
      <c r="A169" s="197" t="s">
        <v>13</v>
      </c>
      <c r="B169" s="197" t="s">
        <v>205</v>
      </c>
      <c r="C169" s="197" t="s">
        <v>234</v>
      </c>
      <c r="D169" s="279" t="s">
        <v>25</v>
      </c>
      <c r="E169" s="197" t="s">
        <v>11</v>
      </c>
      <c r="F169" s="197">
        <v>164</v>
      </c>
    </row>
    <row r="170" spans="1:6" s="198" customFormat="1" ht="12.75" customHeight="1">
      <c r="A170" s="197" t="s">
        <v>13</v>
      </c>
      <c r="B170" s="197" t="s">
        <v>250</v>
      </c>
      <c r="C170" s="197" t="s">
        <v>243</v>
      </c>
      <c r="D170" s="279" t="s">
        <v>25</v>
      </c>
      <c r="E170" s="197" t="s">
        <v>14</v>
      </c>
      <c r="F170" s="197">
        <v>149</v>
      </c>
    </row>
    <row r="171" spans="1:6" s="198" customFormat="1" ht="12.75" customHeight="1">
      <c r="A171" s="197" t="s">
        <v>13</v>
      </c>
      <c r="B171" s="197" t="s">
        <v>183</v>
      </c>
      <c r="C171" s="197" t="s">
        <v>238</v>
      </c>
      <c r="D171" s="279" t="s">
        <v>19</v>
      </c>
      <c r="E171" s="197" t="s">
        <v>11</v>
      </c>
      <c r="F171" s="197">
        <v>146</v>
      </c>
    </row>
    <row r="172" spans="1:6" s="198" customFormat="1" ht="12.75" customHeight="1">
      <c r="A172" s="197" t="s">
        <v>13</v>
      </c>
      <c r="B172" s="197" t="s">
        <v>252</v>
      </c>
      <c r="C172" s="197" t="s">
        <v>253</v>
      </c>
      <c r="D172" s="279" t="s">
        <v>25</v>
      </c>
      <c r="E172" s="197" t="s">
        <v>11</v>
      </c>
      <c r="F172" s="197">
        <v>144</v>
      </c>
    </row>
    <row r="173" spans="1:6" s="198" customFormat="1" ht="12.75" customHeight="1">
      <c r="A173" s="197" t="s">
        <v>13</v>
      </c>
      <c r="B173" s="197" t="s">
        <v>222</v>
      </c>
      <c r="C173" s="197" t="s">
        <v>251</v>
      </c>
      <c r="D173" s="279" t="s">
        <v>25</v>
      </c>
      <c r="E173" s="197" t="s">
        <v>11</v>
      </c>
      <c r="F173" s="197">
        <v>127</v>
      </c>
    </row>
    <row r="174" spans="1:6" s="198" customFormat="1" ht="12.75" customHeight="1">
      <c r="A174" s="197" t="s">
        <v>26</v>
      </c>
      <c r="B174" s="197" t="s">
        <v>224</v>
      </c>
      <c r="C174" s="197" t="s">
        <v>340</v>
      </c>
      <c r="D174" s="279" t="s">
        <v>16</v>
      </c>
      <c r="E174" s="197" t="s">
        <v>8</v>
      </c>
      <c r="F174" s="197">
        <v>199</v>
      </c>
    </row>
    <row r="175" spans="1:6" s="198" customFormat="1" ht="12.75" customHeight="1">
      <c r="A175" s="197" t="s">
        <v>26</v>
      </c>
      <c r="B175" s="197" t="s">
        <v>262</v>
      </c>
      <c r="C175" s="197" t="s">
        <v>204</v>
      </c>
      <c r="D175" s="279" t="s">
        <v>16</v>
      </c>
      <c r="E175" s="197" t="s">
        <v>8</v>
      </c>
      <c r="F175" s="197">
        <v>198</v>
      </c>
    </row>
    <row r="176" spans="1:6" s="198" customFormat="1" ht="12.75" customHeight="1">
      <c r="A176" s="197" t="s">
        <v>26</v>
      </c>
      <c r="B176" s="197" t="s">
        <v>216</v>
      </c>
      <c r="C176" s="197" t="s">
        <v>332</v>
      </c>
      <c r="D176" s="279" t="s">
        <v>16</v>
      </c>
      <c r="E176" s="197" t="s">
        <v>8</v>
      </c>
      <c r="F176" s="197">
        <v>197</v>
      </c>
    </row>
    <row r="177" spans="1:6" s="198" customFormat="1" ht="12.75" customHeight="1">
      <c r="A177" s="197" t="s">
        <v>26</v>
      </c>
      <c r="B177" s="197" t="s">
        <v>333</v>
      </c>
      <c r="C177" s="197" t="s">
        <v>332</v>
      </c>
      <c r="D177" s="279" t="s">
        <v>38</v>
      </c>
      <c r="E177" s="197" t="s">
        <v>8</v>
      </c>
      <c r="F177" s="197">
        <v>195</v>
      </c>
    </row>
    <row r="178" spans="1:6" s="198" customFormat="1" ht="12.75" customHeight="1">
      <c r="A178" s="197" t="s">
        <v>26</v>
      </c>
      <c r="B178" s="197" t="s">
        <v>285</v>
      </c>
      <c r="C178" s="197" t="s">
        <v>267</v>
      </c>
      <c r="D178" s="279" t="s">
        <v>16</v>
      </c>
      <c r="E178" s="197" t="s">
        <v>8</v>
      </c>
      <c r="F178" s="197">
        <v>194</v>
      </c>
    </row>
    <row r="179" spans="1:6" s="198" customFormat="1" ht="12.75" customHeight="1">
      <c r="A179" s="197" t="s">
        <v>26</v>
      </c>
      <c r="B179" s="197" t="s">
        <v>268</v>
      </c>
      <c r="C179" s="197" t="s">
        <v>269</v>
      </c>
      <c r="D179" s="279" t="s">
        <v>10</v>
      </c>
      <c r="E179" s="197" t="s">
        <v>11</v>
      </c>
      <c r="F179" s="197">
        <v>192</v>
      </c>
    </row>
    <row r="180" spans="1:6" s="198" customFormat="1" ht="15">
      <c r="A180" s="197" t="s">
        <v>26</v>
      </c>
      <c r="B180" s="197" t="s">
        <v>334</v>
      </c>
      <c r="C180" s="197" t="s">
        <v>335</v>
      </c>
      <c r="D180" s="279" t="s">
        <v>16</v>
      </c>
      <c r="E180" s="197" t="s">
        <v>8</v>
      </c>
      <c r="F180" s="197">
        <v>192</v>
      </c>
    </row>
    <row r="181" spans="1:6" s="198" customFormat="1" ht="15">
      <c r="A181" s="197" t="s">
        <v>26</v>
      </c>
      <c r="B181" s="197" t="s">
        <v>284</v>
      </c>
      <c r="C181" s="197" t="s">
        <v>413</v>
      </c>
      <c r="D181" s="279" t="s">
        <v>10</v>
      </c>
      <c r="E181" s="197" t="s">
        <v>11</v>
      </c>
      <c r="F181" s="197">
        <v>191</v>
      </c>
    </row>
    <row r="182" spans="1:6" s="198" customFormat="1" ht="12.75" customHeight="1">
      <c r="A182" s="197" t="s">
        <v>26</v>
      </c>
      <c r="B182" s="197" t="s">
        <v>270</v>
      </c>
      <c r="C182" s="197" t="s">
        <v>263</v>
      </c>
      <c r="D182" s="279" t="s">
        <v>10</v>
      </c>
      <c r="E182" s="197" t="s">
        <v>11</v>
      </c>
      <c r="F182" s="197">
        <v>189</v>
      </c>
    </row>
    <row r="183" spans="1:6" s="198" customFormat="1" ht="15">
      <c r="A183" s="197" t="s">
        <v>26</v>
      </c>
      <c r="B183" s="197" t="s">
        <v>341</v>
      </c>
      <c r="C183" s="197" t="s">
        <v>342</v>
      </c>
      <c r="D183" s="279" t="s">
        <v>16</v>
      </c>
      <c r="E183" s="197" t="s">
        <v>8</v>
      </c>
      <c r="F183" s="197">
        <v>187</v>
      </c>
    </row>
    <row r="184" spans="1:6" s="198" customFormat="1" ht="15">
      <c r="A184" s="197" t="s">
        <v>26</v>
      </c>
      <c r="B184" s="197" t="s">
        <v>266</v>
      </c>
      <c r="C184" s="197" t="s">
        <v>267</v>
      </c>
      <c r="D184" s="279" t="s">
        <v>10</v>
      </c>
      <c r="E184" s="197" t="s">
        <v>11</v>
      </c>
      <c r="F184" s="197">
        <v>185</v>
      </c>
    </row>
    <row r="185" spans="1:6" s="198" customFormat="1" ht="12.75" customHeight="1">
      <c r="A185" s="197" t="s">
        <v>26</v>
      </c>
      <c r="B185" s="197" t="s">
        <v>211</v>
      </c>
      <c r="C185" s="197" t="s">
        <v>263</v>
      </c>
      <c r="D185" s="279" t="s">
        <v>12</v>
      </c>
      <c r="E185" s="197" t="s">
        <v>14</v>
      </c>
      <c r="F185" s="197">
        <v>182</v>
      </c>
    </row>
    <row r="186" spans="1:6" s="198" customFormat="1" ht="15">
      <c r="A186" s="197" t="s">
        <v>26</v>
      </c>
      <c r="B186" s="197" t="s">
        <v>191</v>
      </c>
      <c r="C186" s="197" t="s">
        <v>275</v>
      </c>
      <c r="D186" s="279" t="s">
        <v>10</v>
      </c>
      <c r="E186" s="197" t="s">
        <v>11</v>
      </c>
      <c r="F186" s="197">
        <v>182</v>
      </c>
    </row>
    <row r="187" spans="1:6" s="198" customFormat="1" ht="15">
      <c r="A187" s="197" t="s">
        <v>26</v>
      </c>
      <c r="B187" s="197" t="s">
        <v>336</v>
      </c>
      <c r="C187" s="197" t="s">
        <v>337</v>
      </c>
      <c r="D187" s="279" t="s">
        <v>12</v>
      </c>
      <c r="E187" s="197" t="s">
        <v>11</v>
      </c>
      <c r="F187" s="197">
        <v>182</v>
      </c>
    </row>
    <row r="188" spans="1:6" s="198" customFormat="1" ht="15">
      <c r="A188" s="197" t="s">
        <v>26</v>
      </c>
      <c r="B188" s="197" t="s">
        <v>278</v>
      </c>
      <c r="C188" s="197" t="s">
        <v>279</v>
      </c>
      <c r="D188" s="279" t="s">
        <v>10</v>
      </c>
      <c r="E188" s="197" t="s">
        <v>11</v>
      </c>
      <c r="F188" s="197">
        <v>179</v>
      </c>
    </row>
    <row r="189" spans="1:6" s="198" customFormat="1" ht="15">
      <c r="A189" s="197" t="s">
        <v>26</v>
      </c>
      <c r="B189" s="197" t="s">
        <v>338</v>
      </c>
      <c r="C189" s="197" t="s">
        <v>588</v>
      </c>
      <c r="D189" s="279" t="s">
        <v>210</v>
      </c>
      <c r="E189" s="197" t="s">
        <v>11</v>
      </c>
      <c r="F189" s="197">
        <v>177</v>
      </c>
    </row>
    <row r="190" spans="1:6" s="198" customFormat="1" ht="15">
      <c r="A190" s="197" t="s">
        <v>26</v>
      </c>
      <c r="B190" s="197" t="s">
        <v>211</v>
      </c>
      <c r="C190" s="197" t="s">
        <v>263</v>
      </c>
      <c r="D190" s="279" t="s">
        <v>12</v>
      </c>
      <c r="E190" s="197" t="s">
        <v>11</v>
      </c>
      <c r="F190" s="197">
        <v>177</v>
      </c>
    </row>
    <row r="191" spans="1:6" s="198" customFormat="1" ht="15">
      <c r="A191" s="197" t="s">
        <v>26</v>
      </c>
      <c r="B191" s="197" t="s">
        <v>338</v>
      </c>
      <c r="C191" s="197" t="s">
        <v>339</v>
      </c>
      <c r="D191" s="279" t="s">
        <v>23</v>
      </c>
      <c r="E191" s="197" t="s">
        <v>11</v>
      </c>
      <c r="F191" s="197">
        <v>176</v>
      </c>
    </row>
    <row r="192" spans="1:6" s="198" customFormat="1" ht="15">
      <c r="A192" s="197" t="s">
        <v>26</v>
      </c>
      <c r="B192" s="197" t="s">
        <v>276</v>
      </c>
      <c r="C192" s="197" t="s">
        <v>277</v>
      </c>
      <c r="D192" s="279" t="s">
        <v>12</v>
      </c>
      <c r="E192" s="197" t="s">
        <v>14</v>
      </c>
      <c r="F192" s="197">
        <v>176</v>
      </c>
    </row>
    <row r="193" spans="1:6" s="198" customFormat="1" ht="15">
      <c r="A193" s="197" t="s">
        <v>26</v>
      </c>
      <c r="B193" s="197" t="s">
        <v>411</v>
      </c>
      <c r="C193" s="197" t="s">
        <v>275</v>
      </c>
      <c r="D193" s="279" t="s">
        <v>210</v>
      </c>
      <c r="E193" s="197" t="s">
        <v>11</v>
      </c>
      <c r="F193" s="197">
        <v>175</v>
      </c>
    </row>
    <row r="194" spans="1:6" s="198" customFormat="1" ht="15">
      <c r="A194" s="197" t="s">
        <v>26</v>
      </c>
      <c r="B194" s="197" t="s">
        <v>287</v>
      </c>
      <c r="C194" s="197" t="s">
        <v>288</v>
      </c>
      <c r="D194" s="279" t="s">
        <v>12</v>
      </c>
      <c r="E194" s="197" t="s">
        <v>14</v>
      </c>
      <c r="F194" s="197">
        <v>172</v>
      </c>
    </row>
    <row r="195" spans="1:6" s="198" customFormat="1" ht="15">
      <c r="A195" s="197" t="s">
        <v>26</v>
      </c>
      <c r="B195" s="197" t="s">
        <v>334</v>
      </c>
      <c r="C195" s="197" t="s">
        <v>335</v>
      </c>
      <c r="D195" s="279" t="s">
        <v>16</v>
      </c>
      <c r="E195" s="197" t="s">
        <v>14</v>
      </c>
      <c r="F195" s="197">
        <v>168</v>
      </c>
    </row>
    <row r="196" spans="1:6" s="198" customFormat="1" ht="12.75" customHeight="1">
      <c r="A196" s="197" t="s">
        <v>26</v>
      </c>
      <c r="B196" s="197" t="s">
        <v>178</v>
      </c>
      <c r="C196" s="197" t="s">
        <v>332</v>
      </c>
      <c r="D196" s="279" t="s">
        <v>23</v>
      </c>
      <c r="E196" s="197" t="s">
        <v>14</v>
      </c>
      <c r="F196" s="197">
        <v>167</v>
      </c>
    </row>
    <row r="197" spans="1:6" s="198" customFormat="1" ht="12.75" customHeight="1">
      <c r="A197" s="197" t="s">
        <v>26</v>
      </c>
      <c r="B197" s="197" t="s">
        <v>345</v>
      </c>
      <c r="C197" s="197" t="s">
        <v>267</v>
      </c>
      <c r="D197" s="279" t="s">
        <v>12</v>
      </c>
      <c r="E197" s="197" t="s">
        <v>14</v>
      </c>
      <c r="F197" s="197">
        <v>167</v>
      </c>
    </row>
    <row r="198" spans="1:6" s="198" customFormat="1" ht="12.75" customHeight="1">
      <c r="A198" s="197" t="s">
        <v>26</v>
      </c>
      <c r="B198" s="197" t="s">
        <v>334</v>
      </c>
      <c r="C198" s="197" t="s">
        <v>335</v>
      </c>
      <c r="D198" s="279" t="s">
        <v>16</v>
      </c>
      <c r="E198" s="197" t="s">
        <v>11</v>
      </c>
      <c r="F198" s="197">
        <v>166</v>
      </c>
    </row>
    <row r="199" spans="1:6" s="198" customFormat="1" ht="12.75" customHeight="1">
      <c r="A199" s="197" t="s">
        <v>26</v>
      </c>
      <c r="B199" s="197" t="s">
        <v>494</v>
      </c>
      <c r="C199" s="197" t="s">
        <v>495</v>
      </c>
      <c r="D199" s="279" t="s">
        <v>24</v>
      </c>
      <c r="E199" s="197" t="s">
        <v>11</v>
      </c>
      <c r="F199" s="197">
        <v>165</v>
      </c>
    </row>
    <row r="200" spans="1:6" s="198" customFormat="1" ht="12.75" customHeight="1">
      <c r="A200" s="197" t="s">
        <v>26</v>
      </c>
      <c r="B200" s="197" t="s">
        <v>186</v>
      </c>
      <c r="C200" s="197" t="s">
        <v>413</v>
      </c>
      <c r="D200" s="279" t="s">
        <v>23</v>
      </c>
      <c r="E200" s="197" t="s">
        <v>14</v>
      </c>
      <c r="F200" s="197">
        <v>165</v>
      </c>
    </row>
    <row r="201" spans="1:6" s="198" customFormat="1" ht="12.75" customHeight="1">
      <c r="A201" s="197" t="s">
        <v>26</v>
      </c>
      <c r="B201" s="197" t="s">
        <v>266</v>
      </c>
      <c r="C201" s="197" t="s">
        <v>267</v>
      </c>
      <c r="D201" s="279" t="s">
        <v>10</v>
      </c>
      <c r="E201" s="197" t="s">
        <v>14</v>
      </c>
      <c r="F201" s="197">
        <v>164</v>
      </c>
    </row>
    <row r="202" spans="1:6" s="198" customFormat="1" ht="12.75" customHeight="1">
      <c r="A202" s="197" t="s">
        <v>26</v>
      </c>
      <c r="B202" s="197" t="s">
        <v>346</v>
      </c>
      <c r="C202" s="197" t="s">
        <v>347</v>
      </c>
      <c r="D202" s="279" t="s">
        <v>25</v>
      </c>
      <c r="E202" s="197" t="s">
        <v>11</v>
      </c>
      <c r="F202" s="197">
        <v>163</v>
      </c>
    </row>
    <row r="203" spans="1:6" s="198" customFormat="1" ht="12.75" customHeight="1">
      <c r="A203" s="197" t="s">
        <v>26</v>
      </c>
      <c r="B203" s="197" t="s">
        <v>183</v>
      </c>
      <c r="C203" s="197" t="s">
        <v>410</v>
      </c>
      <c r="D203" s="279" t="s">
        <v>22</v>
      </c>
      <c r="E203" s="197" t="s">
        <v>11</v>
      </c>
      <c r="F203" s="197">
        <v>162</v>
      </c>
    </row>
    <row r="204" spans="1:6" s="198" customFormat="1" ht="12.75" customHeight="1">
      <c r="A204" s="197" t="s">
        <v>26</v>
      </c>
      <c r="B204" s="197" t="s">
        <v>341</v>
      </c>
      <c r="C204" s="197" t="s">
        <v>342</v>
      </c>
      <c r="D204" s="279" t="s">
        <v>16</v>
      </c>
      <c r="E204" s="197" t="s">
        <v>14</v>
      </c>
      <c r="F204" s="197">
        <v>155</v>
      </c>
    </row>
    <row r="205" spans="1:6" s="198" customFormat="1" ht="12.75" customHeight="1">
      <c r="A205" s="197" t="s">
        <v>26</v>
      </c>
      <c r="B205" s="197" t="s">
        <v>292</v>
      </c>
      <c r="C205" s="197" t="s">
        <v>417</v>
      </c>
      <c r="D205" s="279" t="s">
        <v>12</v>
      </c>
      <c r="E205" s="197" t="s">
        <v>14</v>
      </c>
      <c r="F205" s="197">
        <v>155</v>
      </c>
    </row>
    <row r="206" spans="1:6" s="198" customFormat="1" ht="12.75" customHeight="1">
      <c r="A206" s="197" t="s">
        <v>26</v>
      </c>
      <c r="B206" s="197" t="s">
        <v>292</v>
      </c>
      <c r="C206" s="197" t="s">
        <v>417</v>
      </c>
      <c r="D206" s="279" t="s">
        <v>12</v>
      </c>
      <c r="E206" s="197" t="s">
        <v>11</v>
      </c>
      <c r="F206" s="197">
        <v>154</v>
      </c>
    </row>
    <row r="207" spans="1:6" s="198" customFormat="1" ht="12.75" customHeight="1">
      <c r="A207" s="197" t="s">
        <v>26</v>
      </c>
      <c r="B207" s="197" t="s">
        <v>186</v>
      </c>
      <c r="C207" s="197" t="s">
        <v>413</v>
      </c>
      <c r="D207" s="279" t="s">
        <v>23</v>
      </c>
      <c r="E207" s="197" t="s">
        <v>11</v>
      </c>
      <c r="F207" s="197">
        <v>153</v>
      </c>
    </row>
    <row r="208" spans="1:6" s="198" customFormat="1" ht="15">
      <c r="A208" s="197" t="s">
        <v>26</v>
      </c>
      <c r="B208" s="197" t="s">
        <v>383</v>
      </c>
      <c r="C208" s="197" t="s">
        <v>601</v>
      </c>
      <c r="D208" s="279" t="s">
        <v>10</v>
      </c>
      <c r="E208" s="197" t="s">
        <v>11</v>
      </c>
      <c r="F208" s="197">
        <v>148</v>
      </c>
    </row>
    <row r="209" spans="1:6" s="198" customFormat="1" ht="12.75" customHeight="1">
      <c r="A209" s="197" t="s">
        <v>26</v>
      </c>
      <c r="B209" s="197" t="s">
        <v>224</v>
      </c>
      <c r="C209" s="197" t="s">
        <v>340</v>
      </c>
      <c r="D209" s="279" t="s">
        <v>16</v>
      </c>
      <c r="E209" s="197" t="s">
        <v>11</v>
      </c>
      <c r="F209" s="197">
        <v>147</v>
      </c>
    </row>
    <row r="210" spans="1:6" s="198" customFormat="1" ht="15">
      <c r="A210" s="197" t="s">
        <v>26</v>
      </c>
      <c r="B210" s="197" t="s">
        <v>472</v>
      </c>
      <c r="C210" s="197" t="s">
        <v>485</v>
      </c>
      <c r="D210" s="279" t="s">
        <v>12</v>
      </c>
      <c r="E210" s="197" t="s">
        <v>14</v>
      </c>
      <c r="F210" s="197">
        <v>146</v>
      </c>
    </row>
    <row r="211" spans="1:6" s="198" customFormat="1" ht="12.75" customHeight="1">
      <c r="A211" s="197" t="s">
        <v>26</v>
      </c>
      <c r="B211" s="197" t="s">
        <v>348</v>
      </c>
      <c r="C211" s="197" t="s">
        <v>349</v>
      </c>
      <c r="D211" s="279" t="s">
        <v>22</v>
      </c>
      <c r="E211" s="197" t="s">
        <v>11</v>
      </c>
      <c r="F211" s="197">
        <v>141</v>
      </c>
    </row>
    <row r="212" spans="1:6" s="198" customFormat="1" ht="15">
      <c r="A212" s="197" t="s">
        <v>26</v>
      </c>
      <c r="B212" s="197" t="s">
        <v>284</v>
      </c>
      <c r="C212" s="197" t="s">
        <v>413</v>
      </c>
      <c r="D212" s="279" t="s">
        <v>10</v>
      </c>
      <c r="E212" s="197" t="s">
        <v>14</v>
      </c>
      <c r="F212" s="197">
        <v>138</v>
      </c>
    </row>
    <row r="213" spans="1:6" s="198" customFormat="1" ht="15">
      <c r="A213" s="197" t="s">
        <v>26</v>
      </c>
      <c r="B213" s="197" t="s">
        <v>341</v>
      </c>
      <c r="C213" s="197" t="s">
        <v>342</v>
      </c>
      <c r="D213" s="279" t="s">
        <v>16</v>
      </c>
      <c r="E213" s="197" t="s">
        <v>11</v>
      </c>
      <c r="F213" s="197">
        <v>107</v>
      </c>
    </row>
    <row r="214" spans="1:6" s="198" customFormat="1" ht="15">
      <c r="A214" s="197" t="s">
        <v>26</v>
      </c>
      <c r="B214" s="197" t="s">
        <v>211</v>
      </c>
      <c r="C214" s="197" t="s">
        <v>295</v>
      </c>
      <c r="D214" s="279" t="s">
        <v>25</v>
      </c>
      <c r="E214" s="197" t="s">
        <v>11</v>
      </c>
      <c r="F214" s="197">
        <v>62</v>
      </c>
    </row>
    <row r="215" spans="1:6" s="198" customFormat="1" ht="15">
      <c r="A215" s="197" t="s">
        <v>28</v>
      </c>
      <c r="B215" s="197" t="s">
        <v>345</v>
      </c>
      <c r="C215" s="197" t="s">
        <v>432</v>
      </c>
      <c r="D215" s="279" t="s">
        <v>12</v>
      </c>
      <c r="E215" s="197" t="s">
        <v>11</v>
      </c>
      <c r="F215" s="197">
        <v>184</v>
      </c>
    </row>
    <row r="216" spans="1:6" s="198" customFormat="1" ht="12.75" customHeight="1">
      <c r="A216" s="197" t="s">
        <v>28</v>
      </c>
      <c r="B216" s="197" t="s">
        <v>434</v>
      </c>
      <c r="C216" s="197" t="s">
        <v>477</v>
      </c>
      <c r="D216" s="279" t="s">
        <v>12</v>
      </c>
      <c r="E216" s="197" t="s">
        <v>11</v>
      </c>
      <c r="F216" s="197">
        <v>181</v>
      </c>
    </row>
    <row r="217" spans="1:6" s="198" customFormat="1" ht="12.75" customHeight="1">
      <c r="A217" s="197" t="s">
        <v>28</v>
      </c>
      <c r="B217" s="197" t="s">
        <v>242</v>
      </c>
      <c r="C217" s="197" t="s">
        <v>435</v>
      </c>
      <c r="D217" s="279" t="s">
        <v>23</v>
      </c>
      <c r="E217" s="197" t="s">
        <v>11</v>
      </c>
      <c r="F217" s="197">
        <v>172</v>
      </c>
    </row>
    <row r="218" spans="1:6" s="198" customFormat="1" ht="12.75" customHeight="1">
      <c r="A218" s="197" t="s">
        <v>28</v>
      </c>
      <c r="B218" s="197" t="s">
        <v>326</v>
      </c>
      <c r="C218" s="197" t="s">
        <v>427</v>
      </c>
      <c r="D218" s="279" t="s">
        <v>23</v>
      </c>
      <c r="E218" s="197" t="s">
        <v>11</v>
      </c>
      <c r="F218" s="197">
        <v>171</v>
      </c>
    </row>
    <row r="219" spans="1:6" s="198" customFormat="1" ht="12.75" customHeight="1">
      <c r="A219" s="197" t="s">
        <v>28</v>
      </c>
      <c r="B219" s="197" t="s">
        <v>433</v>
      </c>
      <c r="C219" s="197" t="s">
        <v>432</v>
      </c>
      <c r="D219" s="279" t="s">
        <v>12</v>
      </c>
      <c r="E219" s="197" t="s">
        <v>11</v>
      </c>
      <c r="F219" s="197">
        <v>166</v>
      </c>
    </row>
    <row r="220" spans="1:6" s="198" customFormat="1" ht="15">
      <c r="A220" s="197" t="s">
        <v>28</v>
      </c>
      <c r="B220" s="197" t="s">
        <v>611</v>
      </c>
      <c r="C220" s="197" t="s">
        <v>435</v>
      </c>
      <c r="D220" s="279" t="s">
        <v>25</v>
      </c>
      <c r="E220" s="197" t="s">
        <v>11</v>
      </c>
      <c r="F220" s="197">
        <v>114</v>
      </c>
    </row>
    <row r="221" spans="1:6" s="198" customFormat="1" ht="12.75" customHeight="1">
      <c r="A221" s="197" t="s">
        <v>28</v>
      </c>
      <c r="B221" s="197" t="s">
        <v>341</v>
      </c>
      <c r="C221" s="197" t="s">
        <v>435</v>
      </c>
      <c r="D221" s="279" t="s">
        <v>25</v>
      </c>
      <c r="E221" s="197" t="s">
        <v>11</v>
      </c>
      <c r="F221" s="197">
        <v>67</v>
      </c>
    </row>
    <row r="222" spans="1:6" s="198" customFormat="1" ht="12.75" customHeight="1">
      <c r="A222" s="197" t="s">
        <v>28</v>
      </c>
      <c r="B222" s="197" t="s">
        <v>326</v>
      </c>
      <c r="C222" s="197" t="s">
        <v>427</v>
      </c>
      <c r="D222" s="279" t="s">
        <v>23</v>
      </c>
      <c r="E222" s="197" t="s">
        <v>14</v>
      </c>
      <c r="F222" s="197">
        <v>168</v>
      </c>
    </row>
    <row r="223" spans="1:6" s="198" customFormat="1" ht="12.75" customHeight="1">
      <c r="A223" s="197" t="s">
        <v>28</v>
      </c>
      <c r="B223" s="197" t="s">
        <v>395</v>
      </c>
      <c r="C223" s="197" t="s">
        <v>201</v>
      </c>
      <c r="D223" s="279" t="s">
        <v>19</v>
      </c>
      <c r="E223" s="197" t="s">
        <v>14</v>
      </c>
      <c r="F223" s="197">
        <v>161</v>
      </c>
    </row>
    <row r="224" spans="1:6" s="198" customFormat="1" ht="12.75" customHeight="1">
      <c r="A224" s="197" t="s">
        <v>28</v>
      </c>
      <c r="B224" s="197" t="s">
        <v>434</v>
      </c>
      <c r="C224" s="197" t="s">
        <v>477</v>
      </c>
      <c r="D224" s="279" t="s">
        <v>12</v>
      </c>
      <c r="E224" s="197" t="s">
        <v>14</v>
      </c>
      <c r="F224" s="197">
        <v>160</v>
      </c>
    </row>
    <row r="225" spans="1:6" s="198" customFormat="1" ht="12.75" customHeight="1">
      <c r="A225" s="197" t="s">
        <v>28</v>
      </c>
      <c r="B225" s="197" t="s">
        <v>345</v>
      </c>
      <c r="C225" s="197" t="s">
        <v>432</v>
      </c>
      <c r="D225" s="279" t="s">
        <v>12</v>
      </c>
      <c r="E225" s="197" t="s">
        <v>14</v>
      </c>
      <c r="F225" s="197">
        <v>114</v>
      </c>
    </row>
    <row r="226" spans="1:6" s="198" customFormat="1" ht="12.75" customHeight="1">
      <c r="A226" s="197" t="s">
        <v>28</v>
      </c>
      <c r="B226" s="197" t="s">
        <v>574</v>
      </c>
      <c r="C226" s="197" t="s">
        <v>591</v>
      </c>
      <c r="D226" s="279" t="s">
        <v>210</v>
      </c>
      <c r="E226" s="197" t="s">
        <v>11</v>
      </c>
      <c r="F226" s="197">
        <v>139</v>
      </c>
    </row>
    <row r="227" spans="1:6" s="198" customFormat="1" ht="12.75" customHeight="1">
      <c r="A227" s="197" t="s">
        <v>28</v>
      </c>
      <c r="B227" s="197" t="s">
        <v>205</v>
      </c>
      <c r="C227" s="197" t="s">
        <v>180</v>
      </c>
      <c r="D227" s="279" t="s">
        <v>210</v>
      </c>
      <c r="E227" s="197" t="s">
        <v>11</v>
      </c>
      <c r="F227" s="197">
        <v>135</v>
      </c>
    </row>
    <row r="228" spans="1:6" s="198" customFormat="1" ht="12.75" customHeight="1">
      <c r="A228" s="197" t="s">
        <v>28</v>
      </c>
      <c r="B228" s="197" t="s">
        <v>430</v>
      </c>
      <c r="C228" s="197" t="s">
        <v>431</v>
      </c>
      <c r="D228" s="279" t="s">
        <v>24</v>
      </c>
      <c r="E228" s="197" t="s">
        <v>11</v>
      </c>
      <c r="F228" s="197">
        <v>183</v>
      </c>
    </row>
    <row r="229" spans="1:6" s="198" customFormat="1" ht="12.75" customHeight="1">
      <c r="A229" s="197" t="s">
        <v>28</v>
      </c>
      <c r="B229" s="197" t="s">
        <v>554</v>
      </c>
      <c r="C229" s="197" t="s">
        <v>555</v>
      </c>
      <c r="D229" s="279" t="s">
        <v>10</v>
      </c>
      <c r="E229" s="197" t="s">
        <v>11</v>
      </c>
      <c r="F229" s="197">
        <v>176</v>
      </c>
    </row>
    <row r="230" spans="1:6" s="198" customFormat="1" ht="12.75" customHeight="1">
      <c r="A230" s="197" t="s">
        <v>28</v>
      </c>
      <c r="B230" s="197" t="s">
        <v>429</v>
      </c>
      <c r="C230" s="197" t="s">
        <v>245</v>
      </c>
      <c r="D230" s="279" t="s">
        <v>24</v>
      </c>
      <c r="E230" s="197" t="s">
        <v>11</v>
      </c>
      <c r="F230" s="197">
        <v>169</v>
      </c>
    </row>
    <row r="231" spans="1:6" s="198" customFormat="1" ht="12.75" customHeight="1">
      <c r="A231" s="197" t="s">
        <v>28</v>
      </c>
      <c r="B231" s="197" t="s">
        <v>556</v>
      </c>
      <c r="C231" s="197" t="s">
        <v>557</v>
      </c>
      <c r="D231" s="279" t="s">
        <v>10</v>
      </c>
      <c r="E231" s="197" t="s">
        <v>11</v>
      </c>
      <c r="F231" s="197">
        <v>161</v>
      </c>
    </row>
    <row r="232" spans="1:6" s="198" customFormat="1" ht="12.75" customHeight="1">
      <c r="A232" s="197" t="s">
        <v>28</v>
      </c>
      <c r="B232" s="197" t="s">
        <v>262</v>
      </c>
      <c r="C232" s="197" t="s">
        <v>428</v>
      </c>
      <c r="D232" s="279" t="s">
        <v>16</v>
      </c>
      <c r="E232" s="197" t="s">
        <v>8</v>
      </c>
      <c r="F232" s="197">
        <v>190</v>
      </c>
    </row>
    <row r="233" spans="1:6" s="198" customFormat="1" ht="12.75" customHeight="1">
      <c r="A233" s="197" t="s">
        <v>28</v>
      </c>
      <c r="B233" s="197" t="s">
        <v>426</v>
      </c>
      <c r="C233" s="197" t="s">
        <v>427</v>
      </c>
      <c r="D233" s="279" t="s">
        <v>38</v>
      </c>
      <c r="E233" s="197" t="s">
        <v>8</v>
      </c>
      <c r="F233" s="197">
        <v>190</v>
      </c>
    </row>
    <row r="234" spans="1:6" s="198" customFormat="1" ht="12.75" customHeight="1">
      <c r="A234" s="197" t="s">
        <v>28</v>
      </c>
      <c r="B234" s="197" t="s">
        <v>235</v>
      </c>
      <c r="C234" s="197" t="s">
        <v>590</v>
      </c>
      <c r="D234" s="279" t="s">
        <v>19</v>
      </c>
      <c r="E234" s="197" t="s">
        <v>8</v>
      </c>
      <c r="F234" s="197">
        <v>186</v>
      </c>
    </row>
    <row r="235" spans="1:6" s="198" customFormat="1" ht="12.75" customHeight="1">
      <c r="A235" s="197" t="s">
        <v>28</v>
      </c>
      <c r="B235" s="197" t="s">
        <v>424</v>
      </c>
      <c r="C235" s="197" t="s">
        <v>425</v>
      </c>
      <c r="D235" s="279" t="s">
        <v>16</v>
      </c>
      <c r="E235" s="197" t="s">
        <v>8</v>
      </c>
      <c r="F235" s="197">
        <v>163</v>
      </c>
    </row>
    <row r="236" spans="1:6" s="198" customFormat="1" ht="12.75" customHeight="1">
      <c r="A236" s="197" t="s">
        <v>28</v>
      </c>
      <c r="B236" s="197" t="s">
        <v>395</v>
      </c>
      <c r="C236" s="197" t="s">
        <v>201</v>
      </c>
      <c r="D236" s="279" t="s">
        <v>19</v>
      </c>
      <c r="E236" s="197" t="s">
        <v>11</v>
      </c>
      <c r="F236" s="197">
        <v>168</v>
      </c>
    </row>
    <row r="237" spans="1:6" s="198" customFormat="1" ht="12.75" customHeight="1">
      <c r="A237" s="197" t="s">
        <v>28</v>
      </c>
      <c r="B237" s="197" t="s">
        <v>426</v>
      </c>
      <c r="C237" s="197" t="s">
        <v>427</v>
      </c>
      <c r="D237" s="279" t="s">
        <v>38</v>
      </c>
      <c r="E237" s="197" t="s">
        <v>11</v>
      </c>
      <c r="F237" s="197">
        <v>147</v>
      </c>
    </row>
    <row r="238" spans="1:6" s="198" customFormat="1" ht="12.75" customHeight="1">
      <c r="A238" s="197" t="s">
        <v>28</v>
      </c>
      <c r="B238" s="197" t="s">
        <v>424</v>
      </c>
      <c r="C238" s="197" t="s">
        <v>425</v>
      </c>
      <c r="D238" s="279" t="s">
        <v>16</v>
      </c>
      <c r="E238" s="197" t="s">
        <v>11</v>
      </c>
      <c r="F238" s="197">
        <v>91</v>
      </c>
    </row>
    <row r="239" spans="1:6" s="198" customFormat="1" ht="12.75" customHeight="1">
      <c r="A239" s="197" t="s">
        <v>21</v>
      </c>
      <c r="B239" s="197" t="s">
        <v>308</v>
      </c>
      <c r="C239" s="197" t="s">
        <v>299</v>
      </c>
      <c r="D239" s="279" t="s">
        <v>22</v>
      </c>
      <c r="E239" s="197" t="s">
        <v>11</v>
      </c>
      <c r="F239" s="197">
        <v>183</v>
      </c>
    </row>
    <row r="240" spans="1:6" s="198" customFormat="1" ht="12.75" customHeight="1">
      <c r="A240" s="197" t="s">
        <v>21</v>
      </c>
      <c r="B240" s="197" t="s">
        <v>178</v>
      </c>
      <c r="C240" s="197" t="s">
        <v>322</v>
      </c>
      <c r="D240" s="279" t="s">
        <v>23</v>
      </c>
      <c r="E240" s="197" t="s">
        <v>14</v>
      </c>
      <c r="F240" s="197">
        <v>179</v>
      </c>
    </row>
    <row r="241" spans="1:6" s="198" customFormat="1" ht="12.75" customHeight="1">
      <c r="A241" s="197" t="s">
        <v>21</v>
      </c>
      <c r="B241" s="197" t="s">
        <v>196</v>
      </c>
      <c r="C241" s="197" t="s">
        <v>322</v>
      </c>
      <c r="D241" s="279" t="s">
        <v>10</v>
      </c>
      <c r="E241" s="197" t="s">
        <v>11</v>
      </c>
      <c r="F241" s="197">
        <v>178</v>
      </c>
    </row>
    <row r="242" spans="1:6" s="198" customFormat="1" ht="12.75" customHeight="1">
      <c r="A242" s="197" t="s">
        <v>21</v>
      </c>
      <c r="B242" s="197" t="s">
        <v>323</v>
      </c>
      <c r="C242" s="197" t="s">
        <v>315</v>
      </c>
      <c r="D242" s="279" t="s">
        <v>210</v>
      </c>
      <c r="E242" s="197" t="s">
        <v>11</v>
      </c>
      <c r="F242" s="197">
        <v>171</v>
      </c>
    </row>
    <row r="243" spans="1:6" s="198" customFormat="1" ht="12.75" customHeight="1">
      <c r="A243" s="197" t="s">
        <v>21</v>
      </c>
      <c r="B243" s="197" t="s">
        <v>323</v>
      </c>
      <c r="C243" s="197" t="s">
        <v>315</v>
      </c>
      <c r="D243" s="279" t="s">
        <v>210</v>
      </c>
      <c r="E243" s="197" t="s">
        <v>14</v>
      </c>
      <c r="F243" s="197">
        <v>171</v>
      </c>
    </row>
    <row r="244" spans="1:6" s="198" customFormat="1" ht="12.75" customHeight="1">
      <c r="A244" s="197" t="s">
        <v>21</v>
      </c>
      <c r="B244" s="197" t="s">
        <v>498</v>
      </c>
      <c r="C244" s="197" t="s">
        <v>320</v>
      </c>
      <c r="D244" s="279" t="s">
        <v>24</v>
      </c>
      <c r="E244" s="197" t="s">
        <v>11</v>
      </c>
      <c r="F244" s="197">
        <v>161</v>
      </c>
    </row>
    <row r="245" spans="1:6" s="198" customFormat="1" ht="12.75" customHeight="1">
      <c r="A245" s="197" t="s">
        <v>21</v>
      </c>
      <c r="B245" s="197" t="s">
        <v>328</v>
      </c>
      <c r="C245" s="197" t="s">
        <v>315</v>
      </c>
      <c r="D245" s="279" t="s">
        <v>24</v>
      </c>
      <c r="E245" s="197" t="s">
        <v>14</v>
      </c>
      <c r="F245" s="197">
        <v>168</v>
      </c>
    </row>
    <row r="246" spans="1:6" s="198" customFormat="1" ht="12.75" customHeight="1">
      <c r="A246" s="197" t="s">
        <v>21</v>
      </c>
      <c r="B246" s="197" t="s">
        <v>436</v>
      </c>
      <c r="C246" s="197" t="s">
        <v>315</v>
      </c>
      <c r="D246" s="279" t="s">
        <v>19</v>
      </c>
      <c r="E246" s="197" t="s">
        <v>14</v>
      </c>
      <c r="F246" s="197">
        <v>158</v>
      </c>
    </row>
    <row r="247" spans="1:6" s="198" customFormat="1" ht="14.45" customHeight="1">
      <c r="A247" s="197" t="s">
        <v>21</v>
      </c>
      <c r="B247" s="197" t="s">
        <v>300</v>
      </c>
      <c r="C247" s="197" t="s">
        <v>181</v>
      </c>
      <c r="D247" s="279" t="s">
        <v>16</v>
      </c>
      <c r="E247" s="197" t="s">
        <v>8</v>
      </c>
      <c r="F247" s="197">
        <v>199</v>
      </c>
    </row>
    <row r="248" spans="1:6" s="198" customFormat="1" ht="12.75" customHeight="1">
      <c r="A248" s="197" t="s">
        <v>21</v>
      </c>
      <c r="B248" s="197" t="s">
        <v>262</v>
      </c>
      <c r="C248" s="197" t="s">
        <v>302</v>
      </c>
      <c r="D248" s="279" t="s">
        <v>16</v>
      </c>
      <c r="E248" s="197" t="s">
        <v>8</v>
      </c>
      <c r="F248" s="197">
        <v>197</v>
      </c>
    </row>
    <row r="249" spans="1:6" s="198" customFormat="1" ht="12.75" customHeight="1">
      <c r="A249" s="197" t="s">
        <v>21</v>
      </c>
      <c r="B249" s="197" t="s">
        <v>314</v>
      </c>
      <c r="C249" s="197" t="s">
        <v>315</v>
      </c>
      <c r="D249" s="279" t="s">
        <v>210</v>
      </c>
      <c r="E249" s="197" t="s">
        <v>14</v>
      </c>
      <c r="F249" s="197">
        <v>153</v>
      </c>
    </row>
    <row r="250" spans="1:6" s="198" customFormat="1" ht="12.75" customHeight="1">
      <c r="A250" s="197" t="s">
        <v>21</v>
      </c>
      <c r="B250" s="197" t="s">
        <v>314</v>
      </c>
      <c r="C250" s="197" t="s">
        <v>315</v>
      </c>
      <c r="D250" s="279" t="s">
        <v>210</v>
      </c>
      <c r="E250" s="197" t="s">
        <v>11</v>
      </c>
      <c r="F250" s="197">
        <v>160</v>
      </c>
    </row>
    <row r="251" spans="1:6" s="198" customFormat="1" ht="12.75" customHeight="1">
      <c r="A251" s="197" t="s">
        <v>21</v>
      </c>
      <c r="B251" s="197" t="s">
        <v>620</v>
      </c>
      <c r="C251" s="197" t="s">
        <v>192</v>
      </c>
      <c r="D251" s="279" t="s">
        <v>210</v>
      </c>
      <c r="E251" s="197" t="s">
        <v>11</v>
      </c>
      <c r="F251" s="197">
        <v>157</v>
      </c>
    </row>
    <row r="252" spans="1:6" s="198" customFormat="1" ht="12.75" customHeight="1">
      <c r="A252" s="197" t="s">
        <v>21</v>
      </c>
      <c r="B252" s="197" t="s">
        <v>224</v>
      </c>
      <c r="C252" s="197" t="s">
        <v>303</v>
      </c>
      <c r="D252" s="279" t="s">
        <v>19</v>
      </c>
      <c r="E252" s="197" t="s">
        <v>8</v>
      </c>
      <c r="F252" s="197">
        <v>197</v>
      </c>
    </row>
    <row r="253" spans="1:6" s="198" customFormat="1" ht="12.75" customHeight="1">
      <c r="A253" s="197" t="s">
        <v>21</v>
      </c>
      <c r="B253" s="197" t="s">
        <v>316</v>
      </c>
      <c r="C253" s="197" t="s">
        <v>317</v>
      </c>
      <c r="D253" s="279" t="s">
        <v>22</v>
      </c>
      <c r="E253" s="197" t="s">
        <v>11</v>
      </c>
      <c r="F253" s="197">
        <v>180</v>
      </c>
    </row>
    <row r="254" spans="1:6" s="198" customFormat="1" ht="12.75" customHeight="1">
      <c r="A254" s="197" t="s">
        <v>21</v>
      </c>
      <c r="B254" s="197" t="s">
        <v>319</v>
      </c>
      <c r="C254" s="197" t="s">
        <v>320</v>
      </c>
      <c r="D254" s="279" t="s">
        <v>22</v>
      </c>
      <c r="E254" s="197" t="s">
        <v>11</v>
      </c>
      <c r="F254" s="197">
        <v>178</v>
      </c>
    </row>
    <row r="255" spans="1:6" s="198" customFormat="1" ht="12.75" customHeight="1">
      <c r="A255" s="197" t="s">
        <v>21</v>
      </c>
      <c r="B255" s="197" t="s">
        <v>338</v>
      </c>
      <c r="C255" s="197" t="s">
        <v>491</v>
      </c>
      <c r="D255" s="279" t="s">
        <v>25</v>
      </c>
      <c r="E255" s="197" t="s">
        <v>11</v>
      </c>
      <c r="F255" s="197">
        <v>138</v>
      </c>
    </row>
    <row r="256" spans="1:6" s="198" customFormat="1" ht="12.75" customHeight="1">
      <c r="A256" s="197" t="s">
        <v>21</v>
      </c>
      <c r="B256" s="197" t="s">
        <v>233</v>
      </c>
      <c r="C256" s="197" t="s">
        <v>180</v>
      </c>
      <c r="D256" s="279" t="s">
        <v>25</v>
      </c>
      <c r="E256" s="197" t="s">
        <v>11</v>
      </c>
      <c r="F256" s="197">
        <v>130</v>
      </c>
    </row>
    <row r="257" spans="1:6" s="198" customFormat="1" ht="12.75" customHeight="1">
      <c r="A257" s="197" t="s">
        <v>21</v>
      </c>
      <c r="B257" s="197" t="s">
        <v>329</v>
      </c>
      <c r="C257" s="197" t="s">
        <v>312</v>
      </c>
      <c r="D257" s="279" t="s">
        <v>24</v>
      </c>
      <c r="E257" s="197" t="s">
        <v>11</v>
      </c>
      <c r="F257" s="197">
        <v>149</v>
      </c>
    </row>
    <row r="258" spans="1:6" s="198" customFormat="1" ht="12.75" customHeight="1">
      <c r="A258" s="197" t="s">
        <v>21</v>
      </c>
      <c r="B258" s="197" t="s">
        <v>309</v>
      </c>
      <c r="C258" s="197" t="s">
        <v>307</v>
      </c>
      <c r="D258" s="279" t="s">
        <v>12</v>
      </c>
      <c r="E258" s="197" t="s">
        <v>11</v>
      </c>
      <c r="F258" s="197">
        <v>192</v>
      </c>
    </row>
    <row r="259" spans="1:6" s="198" customFormat="1" ht="12.75" customHeight="1">
      <c r="A259" s="197" t="s">
        <v>21</v>
      </c>
      <c r="B259" s="197" t="s">
        <v>256</v>
      </c>
      <c r="C259" s="197" t="s">
        <v>318</v>
      </c>
      <c r="D259" s="279" t="s">
        <v>19</v>
      </c>
      <c r="E259" s="197" t="s">
        <v>11</v>
      </c>
      <c r="F259" s="197">
        <v>188</v>
      </c>
    </row>
    <row r="260" spans="1:6" s="198" customFormat="1" ht="12.75" customHeight="1">
      <c r="A260" s="197" t="s">
        <v>21</v>
      </c>
      <c r="B260" s="197" t="s">
        <v>313</v>
      </c>
      <c r="C260" s="197" t="s">
        <v>302</v>
      </c>
      <c r="D260" s="279" t="s">
        <v>12</v>
      </c>
      <c r="E260" s="197" t="s">
        <v>11</v>
      </c>
      <c r="F260" s="197">
        <v>193</v>
      </c>
    </row>
    <row r="261" spans="1:6" s="198" customFormat="1" ht="12.75" customHeight="1">
      <c r="A261" s="197" t="s">
        <v>21</v>
      </c>
      <c r="B261" s="197" t="s">
        <v>326</v>
      </c>
      <c r="C261" s="197" t="s">
        <v>185</v>
      </c>
      <c r="D261" s="279" t="s">
        <v>12</v>
      </c>
      <c r="E261" s="197" t="s">
        <v>14</v>
      </c>
      <c r="F261" s="197">
        <v>176</v>
      </c>
    </row>
    <row r="262" spans="1:6" s="198" customFormat="1" ht="12.75" customHeight="1">
      <c r="A262" s="197" t="s">
        <v>21</v>
      </c>
      <c r="B262" s="197" t="s">
        <v>331</v>
      </c>
      <c r="C262" s="197" t="s">
        <v>312</v>
      </c>
      <c r="D262" s="279" t="s">
        <v>25</v>
      </c>
      <c r="E262" s="197" t="s">
        <v>11</v>
      </c>
      <c r="F262" s="197">
        <v>132</v>
      </c>
    </row>
    <row r="263" spans="1:6" s="198" customFormat="1" ht="12.75" customHeight="1">
      <c r="A263" s="197" t="s">
        <v>21</v>
      </c>
      <c r="B263" s="197" t="s">
        <v>311</v>
      </c>
      <c r="C263" s="197" t="s">
        <v>312</v>
      </c>
      <c r="D263" s="279" t="s">
        <v>12</v>
      </c>
      <c r="E263" s="197" t="s">
        <v>11</v>
      </c>
      <c r="F263" s="197">
        <v>182</v>
      </c>
    </row>
    <row r="264" spans="1:6" s="198" customFormat="1" ht="12.75" customHeight="1">
      <c r="A264" s="197" t="s">
        <v>21</v>
      </c>
      <c r="B264" s="197" t="s">
        <v>483</v>
      </c>
      <c r="C264" s="197" t="s">
        <v>484</v>
      </c>
      <c r="D264" s="279" t="s">
        <v>25</v>
      </c>
      <c r="E264" s="197" t="s">
        <v>11</v>
      </c>
      <c r="F264" s="197">
        <v>46</v>
      </c>
    </row>
    <row r="265" spans="1:6" s="198" customFormat="1" ht="12.75" customHeight="1">
      <c r="A265" s="197" t="s">
        <v>21</v>
      </c>
      <c r="B265" s="197" t="s">
        <v>325</v>
      </c>
      <c r="C265" s="197" t="s">
        <v>318</v>
      </c>
      <c r="D265" s="279" t="s">
        <v>19</v>
      </c>
      <c r="E265" s="197" t="s">
        <v>14</v>
      </c>
      <c r="F265" s="197">
        <v>172</v>
      </c>
    </row>
    <row r="266" spans="1:6" s="198" customFormat="1" ht="12.75" customHeight="1">
      <c r="A266" s="197" t="s">
        <v>21</v>
      </c>
      <c r="B266" s="197" t="s">
        <v>176</v>
      </c>
      <c r="C266" s="197" t="s">
        <v>301</v>
      </c>
      <c r="D266" s="279" t="s">
        <v>16</v>
      </c>
      <c r="E266" s="197" t="s">
        <v>8</v>
      </c>
      <c r="F266" s="197">
        <v>200</v>
      </c>
    </row>
    <row r="267" spans="1:6" s="198" customFormat="1" ht="12.75" customHeight="1">
      <c r="A267" s="197" t="s">
        <v>21</v>
      </c>
      <c r="B267" s="197" t="s">
        <v>297</v>
      </c>
      <c r="C267" s="197" t="s">
        <v>274</v>
      </c>
      <c r="D267" s="279" t="s">
        <v>16</v>
      </c>
      <c r="E267" s="197" t="s">
        <v>8</v>
      </c>
      <c r="F267" s="197">
        <v>198</v>
      </c>
    </row>
    <row r="268" spans="1:6" s="198" customFormat="1" ht="12.75" customHeight="1">
      <c r="A268" s="197" t="s">
        <v>21</v>
      </c>
      <c r="B268" s="197" t="s">
        <v>224</v>
      </c>
      <c r="C268" s="197" t="s">
        <v>321</v>
      </c>
      <c r="D268" s="279" t="s">
        <v>19</v>
      </c>
      <c r="E268" s="197" t="s">
        <v>11</v>
      </c>
      <c r="F268" s="197">
        <v>181</v>
      </c>
    </row>
    <row r="269" spans="1:6" s="198" customFormat="1" ht="12.75" customHeight="1">
      <c r="A269" s="197" t="s">
        <v>21</v>
      </c>
      <c r="B269" s="197" t="s">
        <v>262</v>
      </c>
      <c r="C269" s="197" t="s">
        <v>299</v>
      </c>
      <c r="D269" s="279" t="s">
        <v>16</v>
      </c>
      <c r="E269" s="197" t="s">
        <v>8</v>
      </c>
      <c r="F269" s="197">
        <v>198</v>
      </c>
    </row>
    <row r="270" spans="1:6" s="198" customFormat="1" ht="12.75" customHeight="1">
      <c r="A270" s="197" t="s">
        <v>21</v>
      </c>
      <c r="B270" s="197" t="s">
        <v>327</v>
      </c>
      <c r="C270" s="197" t="s">
        <v>201</v>
      </c>
      <c r="D270" s="279" t="s">
        <v>16</v>
      </c>
      <c r="E270" s="197" t="s">
        <v>11</v>
      </c>
      <c r="F270" s="197">
        <v>184</v>
      </c>
    </row>
    <row r="271" spans="1:6" s="198" customFormat="1" ht="12.75" customHeight="1">
      <c r="A271" s="197" t="s">
        <v>21</v>
      </c>
      <c r="B271" s="197" t="s">
        <v>306</v>
      </c>
      <c r="C271" s="197" t="s">
        <v>307</v>
      </c>
      <c r="D271" s="279" t="s">
        <v>12</v>
      </c>
      <c r="E271" s="197" t="s">
        <v>11</v>
      </c>
      <c r="F271" s="197">
        <v>186</v>
      </c>
    </row>
    <row r="272" spans="1:6" s="198" customFormat="1" ht="12.75" customHeight="1">
      <c r="A272" s="197" t="s">
        <v>21</v>
      </c>
      <c r="B272" s="197" t="s">
        <v>313</v>
      </c>
      <c r="C272" s="197" t="s">
        <v>302</v>
      </c>
      <c r="D272" s="279" t="s">
        <v>12</v>
      </c>
      <c r="E272" s="197" t="s">
        <v>14</v>
      </c>
      <c r="F272" s="197">
        <v>180</v>
      </c>
    </row>
    <row r="273" spans="1:6" s="198" customFormat="1" ht="15">
      <c r="A273" s="197" t="s">
        <v>29</v>
      </c>
      <c r="B273" s="197" t="s">
        <v>309</v>
      </c>
      <c r="C273" s="197" t="s">
        <v>241</v>
      </c>
      <c r="D273" s="279" t="s">
        <v>23</v>
      </c>
      <c r="E273" s="197" t="s">
        <v>11</v>
      </c>
      <c r="F273" s="197">
        <v>153</v>
      </c>
    </row>
    <row r="274" spans="1:6" s="198" customFormat="1" ht="12.75" customHeight="1">
      <c r="A274" s="197" t="s">
        <v>29</v>
      </c>
      <c r="B274" s="197" t="s">
        <v>188</v>
      </c>
      <c r="C274" s="197" t="s">
        <v>378</v>
      </c>
      <c r="D274" s="279" t="s">
        <v>12</v>
      </c>
      <c r="E274" s="197" t="s">
        <v>11</v>
      </c>
      <c r="F274" s="197">
        <v>146</v>
      </c>
    </row>
    <row r="275" spans="1:6" s="198" customFormat="1" ht="12.75" customHeight="1">
      <c r="A275" s="197" t="s">
        <v>29</v>
      </c>
      <c r="B275" s="197" t="s">
        <v>183</v>
      </c>
      <c r="C275" s="197" t="s">
        <v>562</v>
      </c>
      <c r="D275" s="279" t="s">
        <v>12</v>
      </c>
      <c r="E275" s="197" t="s">
        <v>11</v>
      </c>
      <c r="F275" s="197">
        <v>140</v>
      </c>
    </row>
    <row r="276" spans="1:6" s="198" customFormat="1" ht="12.75" customHeight="1">
      <c r="A276" s="197" t="s">
        <v>29</v>
      </c>
      <c r="B276" s="197" t="s">
        <v>309</v>
      </c>
      <c r="C276" s="197" t="s">
        <v>241</v>
      </c>
      <c r="D276" s="279" t="s">
        <v>23</v>
      </c>
      <c r="E276" s="197" t="s">
        <v>14</v>
      </c>
      <c r="F276" s="197">
        <v>176</v>
      </c>
    </row>
    <row r="277" spans="1:6" s="198" customFormat="1" ht="12.75" customHeight="1">
      <c r="A277" s="197" t="s">
        <v>29</v>
      </c>
      <c r="B277" s="197" t="s">
        <v>325</v>
      </c>
      <c r="C277" s="197" t="s">
        <v>437</v>
      </c>
      <c r="D277" s="279" t="s">
        <v>16</v>
      </c>
      <c r="E277" s="197" t="s">
        <v>14</v>
      </c>
      <c r="F277" s="197">
        <v>173</v>
      </c>
    </row>
    <row r="278" spans="1:6" s="198" customFormat="1" ht="12.75" customHeight="1">
      <c r="A278" s="197" t="s">
        <v>29</v>
      </c>
      <c r="B278" s="197" t="s">
        <v>247</v>
      </c>
      <c r="C278" s="197" t="s">
        <v>375</v>
      </c>
      <c r="D278" s="279" t="s">
        <v>27</v>
      </c>
      <c r="E278" s="197" t="s">
        <v>14</v>
      </c>
      <c r="F278" s="197">
        <v>154</v>
      </c>
    </row>
    <row r="279" spans="1:6" s="198" customFormat="1" ht="12.75" customHeight="1">
      <c r="A279" s="197" t="s">
        <v>29</v>
      </c>
      <c r="B279" s="197" t="s">
        <v>479</v>
      </c>
      <c r="C279" s="197" t="s">
        <v>378</v>
      </c>
      <c r="D279" s="279" t="s">
        <v>210</v>
      </c>
      <c r="E279" s="197" t="s">
        <v>11</v>
      </c>
      <c r="F279" s="197">
        <v>126</v>
      </c>
    </row>
    <row r="280" spans="1:6" s="198" customFormat="1" ht="12.75" customHeight="1">
      <c r="A280" s="197" t="s">
        <v>29</v>
      </c>
      <c r="B280" s="197" t="s">
        <v>244</v>
      </c>
      <c r="C280" s="197" t="s">
        <v>369</v>
      </c>
      <c r="D280" s="279" t="s">
        <v>24</v>
      </c>
      <c r="E280" s="197" t="s">
        <v>11</v>
      </c>
      <c r="F280" s="197">
        <v>171</v>
      </c>
    </row>
    <row r="281" spans="1:6" s="198" customFormat="1" ht="12.75" customHeight="1">
      <c r="A281" s="197" t="s">
        <v>29</v>
      </c>
      <c r="B281" s="197" t="s">
        <v>184</v>
      </c>
      <c r="C281" s="197" t="s">
        <v>375</v>
      </c>
      <c r="D281" s="279" t="s">
        <v>10</v>
      </c>
      <c r="E281" s="197" t="s">
        <v>11</v>
      </c>
      <c r="F281" s="197">
        <v>150</v>
      </c>
    </row>
    <row r="282" spans="1:6" s="198" customFormat="1" ht="12.75" customHeight="1">
      <c r="A282" s="197" t="s">
        <v>29</v>
      </c>
      <c r="B282" s="197" t="s">
        <v>374</v>
      </c>
      <c r="C282" s="197" t="s">
        <v>370</v>
      </c>
      <c r="D282" s="279" t="s">
        <v>10</v>
      </c>
      <c r="E282" s="197" t="s">
        <v>11</v>
      </c>
      <c r="F282" s="197">
        <v>142</v>
      </c>
    </row>
    <row r="283" spans="1:6" s="198" customFormat="1" ht="12.75" customHeight="1">
      <c r="A283" s="197" t="s">
        <v>29</v>
      </c>
      <c r="B283" s="197" t="s">
        <v>224</v>
      </c>
      <c r="C283" s="197" t="s">
        <v>369</v>
      </c>
      <c r="D283" s="279" t="s">
        <v>16</v>
      </c>
      <c r="E283" s="197" t="s">
        <v>8</v>
      </c>
      <c r="F283" s="197">
        <v>192</v>
      </c>
    </row>
    <row r="284" spans="1:6" s="198" customFormat="1" ht="12.75" customHeight="1">
      <c r="A284" s="197" t="s">
        <v>29</v>
      </c>
      <c r="B284" s="197" t="s">
        <v>325</v>
      </c>
      <c r="C284" s="197" t="s">
        <v>437</v>
      </c>
      <c r="D284" s="279" t="s">
        <v>16</v>
      </c>
      <c r="E284" s="197" t="s">
        <v>8</v>
      </c>
      <c r="F284" s="197">
        <v>190</v>
      </c>
    </row>
    <row r="285" spans="1:6" s="198" customFormat="1" ht="15" customHeight="1">
      <c r="A285" s="197" t="s">
        <v>29</v>
      </c>
      <c r="B285" s="197" t="s">
        <v>350</v>
      </c>
      <c r="C285" s="197" t="s">
        <v>373</v>
      </c>
      <c r="D285" s="279" t="s">
        <v>16</v>
      </c>
      <c r="E285" s="197" t="s">
        <v>8</v>
      </c>
      <c r="F285" s="197">
        <v>181</v>
      </c>
    </row>
    <row r="286" spans="1:6" s="198" customFormat="1" ht="15" customHeight="1">
      <c r="A286" s="197" t="s">
        <v>29</v>
      </c>
      <c r="B286" s="197" t="s">
        <v>235</v>
      </c>
      <c r="C286" s="197" t="s">
        <v>349</v>
      </c>
      <c r="D286" s="279" t="s">
        <v>19</v>
      </c>
      <c r="E286" s="197" t="s">
        <v>11</v>
      </c>
      <c r="F286" s="197">
        <v>177</v>
      </c>
    </row>
    <row r="287" spans="1:6" s="198" customFormat="1" ht="15">
      <c r="A287" s="197" t="s">
        <v>29</v>
      </c>
      <c r="B287" s="197" t="s">
        <v>325</v>
      </c>
      <c r="C287" s="197" t="s">
        <v>437</v>
      </c>
      <c r="D287" s="279" t="s">
        <v>16</v>
      </c>
      <c r="E287" s="197" t="s">
        <v>11</v>
      </c>
      <c r="F287" s="197">
        <v>174</v>
      </c>
    </row>
    <row r="288" spans="1:6" s="198" customFormat="1" ht="15" customHeight="1">
      <c r="A288" s="197" t="s">
        <v>29</v>
      </c>
      <c r="B288" s="197" t="s">
        <v>247</v>
      </c>
      <c r="C288" s="197" t="s">
        <v>370</v>
      </c>
      <c r="D288" s="279" t="s">
        <v>19</v>
      </c>
      <c r="E288" s="197" t="s">
        <v>11</v>
      </c>
      <c r="F288" s="197">
        <v>157</v>
      </c>
    </row>
    <row r="289" spans="1:6" s="198" customFormat="1" ht="15" customHeight="1">
      <c r="A289" s="197" t="s">
        <v>29</v>
      </c>
      <c r="B289" s="197" t="s">
        <v>247</v>
      </c>
      <c r="C289" s="197" t="s">
        <v>375</v>
      </c>
      <c r="D289" s="279" t="s">
        <v>27</v>
      </c>
      <c r="E289" s="197" t="s">
        <v>11</v>
      </c>
      <c r="F289" s="197">
        <v>151</v>
      </c>
    </row>
    <row r="290" spans="1:6" s="198" customFormat="1" ht="15" customHeight="1">
      <c r="A290" s="197" t="s">
        <v>29</v>
      </c>
      <c r="B290" s="197" t="s">
        <v>307</v>
      </c>
      <c r="C290" s="197" t="s">
        <v>204</v>
      </c>
      <c r="D290" s="279" t="s">
        <v>19</v>
      </c>
      <c r="E290" s="197" t="s">
        <v>11</v>
      </c>
      <c r="F290" s="197">
        <v>133</v>
      </c>
    </row>
    <row r="291" spans="1:6" s="198" customFormat="1" ht="15" customHeight="1">
      <c r="A291" s="197"/>
      <c r="B291" s="197"/>
      <c r="C291" s="197"/>
      <c r="D291" s="279"/>
      <c r="E291" s="197"/>
      <c r="F291" s="197"/>
    </row>
    <row r="292" spans="1:6" s="198" customFormat="1" ht="15" customHeight="1">
      <c r="A292" s="197"/>
      <c r="B292" s="197"/>
      <c r="C292" s="197"/>
      <c r="D292" s="279"/>
      <c r="E292" s="197"/>
      <c r="F292" s="197"/>
    </row>
    <row r="293" spans="1:6" s="198" customFormat="1" ht="15" customHeight="1">
      <c r="A293" s="197"/>
      <c r="B293" s="197"/>
      <c r="C293" s="197"/>
      <c r="D293" s="279"/>
      <c r="E293" s="197"/>
      <c r="F293" s="197"/>
    </row>
    <row r="294" spans="1:6" s="198" customFormat="1" ht="12.75" customHeight="1">
      <c r="A294" s="197"/>
      <c r="B294" s="197"/>
      <c r="C294" s="197"/>
      <c r="D294" s="279"/>
      <c r="E294" s="197"/>
      <c r="F294" s="197"/>
    </row>
    <row r="295" spans="1:6" s="198" customFormat="1" ht="12.75" customHeight="1">
      <c r="A295" s="197"/>
      <c r="B295" s="197"/>
      <c r="C295" s="197"/>
      <c r="D295" s="279"/>
      <c r="E295" s="197"/>
      <c r="F295" s="197"/>
    </row>
    <row r="296" spans="1:6" s="198" customFormat="1" ht="12.75" customHeight="1">
      <c r="A296" s="197"/>
      <c r="B296" s="197"/>
      <c r="C296" s="197"/>
      <c r="D296" s="279" t="s">
        <v>38</v>
      </c>
      <c r="E296" s="197"/>
      <c r="F296" s="197"/>
    </row>
    <row r="297" spans="1:6" s="198" customFormat="1" ht="12.75" customHeight="1">
      <c r="A297" s="197"/>
      <c r="B297" s="197"/>
      <c r="C297" s="197"/>
      <c r="D297" s="279" t="s">
        <v>38</v>
      </c>
      <c r="E297" s="197"/>
      <c r="F297" s="197"/>
    </row>
    <row r="298" spans="1:6" s="198" customFormat="1" ht="15">
      <c r="A298" s="197"/>
      <c r="B298" s="197"/>
      <c r="C298" s="197"/>
      <c r="D298" s="279" t="s">
        <v>38</v>
      </c>
      <c r="E298" s="197"/>
      <c r="F298" s="197"/>
    </row>
    <row r="299" spans="1:6" s="198" customFormat="1" ht="15" customHeight="1">
      <c r="A299" s="197"/>
      <c r="B299" s="197"/>
      <c r="C299" s="197"/>
      <c r="D299" s="279" t="s">
        <v>38</v>
      </c>
      <c r="E299" s="197"/>
      <c r="F299" s="197"/>
    </row>
    <row r="300" spans="1:6" s="198" customFormat="1" ht="15">
      <c r="A300" s="197"/>
      <c r="B300" s="197"/>
      <c r="C300" s="197"/>
      <c r="D300" s="279" t="s">
        <v>38</v>
      </c>
      <c r="E300" s="197"/>
      <c r="F300" s="197"/>
    </row>
    <row r="301" spans="1:6" s="198" customFormat="1" ht="15" customHeight="1">
      <c r="A301" s="197"/>
      <c r="B301" s="197"/>
      <c r="C301" s="197"/>
      <c r="D301" s="279" t="s">
        <v>38</v>
      </c>
      <c r="E301" s="197"/>
      <c r="F301" s="197"/>
    </row>
    <row r="302" spans="1:6" s="198" customFormat="1" ht="15" customHeight="1">
      <c r="A302" s="197"/>
      <c r="B302" s="197"/>
      <c r="C302" s="197"/>
      <c r="D302" s="279" t="s">
        <v>38</v>
      </c>
      <c r="E302" s="197"/>
      <c r="F302" s="197"/>
    </row>
    <row r="303" spans="1:6" s="198" customFormat="1" ht="15">
      <c r="A303" s="197"/>
      <c r="B303" s="197"/>
      <c r="C303" s="197"/>
      <c r="D303" s="279" t="s">
        <v>38</v>
      </c>
      <c r="E303" s="197"/>
      <c r="F303" s="197"/>
    </row>
    <row r="304" spans="1:6" s="198" customFormat="1" ht="15" customHeight="1">
      <c r="A304" s="197"/>
      <c r="B304" s="197"/>
      <c r="C304" s="197"/>
      <c r="D304" s="279" t="s">
        <v>38</v>
      </c>
      <c r="E304" s="197"/>
      <c r="F304" s="197"/>
    </row>
    <row r="305" spans="1:6" s="198" customFormat="1" ht="15" customHeight="1">
      <c r="A305" s="197"/>
      <c r="B305" s="197"/>
      <c r="C305" s="197"/>
      <c r="D305" s="279" t="s">
        <v>38</v>
      </c>
      <c r="E305" s="197"/>
      <c r="F305" s="197"/>
    </row>
    <row r="306" spans="1:6" s="198" customFormat="1" ht="15">
      <c r="D306" s="279" t="s">
        <v>38</v>
      </c>
      <c r="F306" s="202"/>
    </row>
    <row r="307" spans="1:6" s="198" customFormat="1" ht="15">
      <c r="D307" s="279" t="s">
        <v>38</v>
      </c>
      <c r="F307" s="202"/>
    </row>
    <row r="308" spans="1:6" s="198" customFormat="1" ht="15">
      <c r="D308" s="279" t="s">
        <v>38</v>
      </c>
      <c r="F308" s="202"/>
    </row>
    <row r="309" spans="1:6" s="198" customFormat="1" ht="15">
      <c r="D309" s="279" t="s">
        <v>38</v>
      </c>
      <c r="F309" s="202"/>
    </row>
    <row r="310" spans="1:6" s="198" customFormat="1" ht="15">
      <c r="D310" s="279" t="s">
        <v>38</v>
      </c>
      <c r="F310" s="202"/>
    </row>
    <row r="311" spans="1:6" s="198" customFormat="1" ht="15">
      <c r="D311" s="279" t="s">
        <v>38</v>
      </c>
      <c r="F311" s="202"/>
    </row>
    <row r="312" spans="1:6" s="198" customFormat="1" ht="15">
      <c r="D312" s="279" t="s">
        <v>38</v>
      </c>
      <c r="F312" s="202"/>
    </row>
    <row r="313" spans="1:6" s="198" customFormat="1" ht="15">
      <c r="D313" s="279" t="s">
        <v>38</v>
      </c>
      <c r="F313" s="202"/>
    </row>
    <row r="314" spans="1:6" s="198" customFormat="1" ht="15">
      <c r="D314" s="279" t="s">
        <v>38</v>
      </c>
      <c r="F314" s="202"/>
    </row>
    <row r="315" spans="1:6" s="198" customFormat="1" ht="15">
      <c r="D315" s="279" t="s">
        <v>38</v>
      </c>
      <c r="F315" s="202"/>
    </row>
    <row r="316" spans="1:6" s="198" customFormat="1" ht="15">
      <c r="D316" s="279" t="s">
        <v>38</v>
      </c>
      <c r="F316" s="202"/>
    </row>
    <row r="317" spans="1:6" s="198" customFormat="1" ht="15">
      <c r="D317" s="279" t="s">
        <v>38</v>
      </c>
      <c r="F317" s="202"/>
    </row>
    <row r="318" spans="1:6" s="198" customFormat="1" ht="15">
      <c r="D318" s="279" t="s">
        <v>38</v>
      </c>
      <c r="F318" s="202"/>
    </row>
    <row r="319" spans="1:6" s="198" customFormat="1" ht="15">
      <c r="D319" s="279" t="s">
        <v>38</v>
      </c>
      <c r="F319" s="202"/>
    </row>
    <row r="320" spans="1:6" s="198" customFormat="1" ht="15">
      <c r="D320" s="279" t="s">
        <v>38</v>
      </c>
      <c r="F320" s="202"/>
    </row>
    <row r="321" spans="4:6" s="198" customFormat="1" ht="15">
      <c r="D321" s="279" t="s">
        <v>38</v>
      </c>
      <c r="F321" s="202"/>
    </row>
    <row r="322" spans="4:6" s="198" customFormat="1" ht="15">
      <c r="D322" s="279" t="s">
        <v>38</v>
      </c>
      <c r="F322" s="202"/>
    </row>
    <row r="323" spans="4:6" s="198" customFormat="1" ht="15">
      <c r="D323" s="279" t="s">
        <v>38</v>
      </c>
      <c r="F323" s="202"/>
    </row>
    <row r="324" spans="4:6" s="198" customFormat="1" ht="15">
      <c r="D324" s="279" t="s">
        <v>38</v>
      </c>
      <c r="F324" s="202"/>
    </row>
    <row r="325" spans="4:6" s="198" customFormat="1" ht="15">
      <c r="D325" s="279" t="s">
        <v>38</v>
      </c>
      <c r="F325" s="202"/>
    </row>
    <row r="326" spans="4:6" s="198" customFormat="1" ht="15">
      <c r="D326" s="279" t="s">
        <v>38</v>
      </c>
      <c r="F326" s="202"/>
    </row>
    <row r="327" spans="4:6" s="198" customFormat="1" ht="15">
      <c r="D327" s="253"/>
      <c r="F327" s="202"/>
    </row>
    <row r="328" spans="4:6" s="198" customFormat="1" ht="15">
      <c r="D328" s="253"/>
      <c r="F328" s="202"/>
    </row>
    <row r="329" spans="4:6" s="198" customFormat="1" ht="15">
      <c r="D329" s="253"/>
      <c r="F329" s="202"/>
    </row>
    <row r="330" spans="4:6" s="198" customFormat="1" ht="15">
      <c r="D330" s="253"/>
      <c r="F330" s="202"/>
    </row>
    <row r="331" spans="4:6" s="198" customFormat="1" ht="15">
      <c r="D331" s="253"/>
      <c r="F331" s="202"/>
    </row>
    <row r="332" spans="4:6" s="198" customFormat="1" ht="15">
      <c r="D332" s="253"/>
      <c r="F332" s="202"/>
    </row>
    <row r="333" spans="4:6" s="198" customFormat="1" ht="15">
      <c r="D333" s="253"/>
      <c r="F333" s="202"/>
    </row>
    <row r="334" spans="4:6" s="198" customFormat="1" ht="15">
      <c r="D334" s="253"/>
      <c r="F334" s="202"/>
    </row>
    <row r="335" spans="4:6" s="198" customFormat="1" ht="15">
      <c r="D335" s="253"/>
      <c r="F335" s="202"/>
    </row>
    <row r="336" spans="4:6" s="198" customFormat="1" ht="15">
      <c r="D336" s="253"/>
      <c r="F336" s="202"/>
    </row>
    <row r="337" spans="4:6" s="198" customFormat="1" ht="15">
      <c r="D337" s="253"/>
      <c r="F337" s="202"/>
    </row>
    <row r="338" spans="4:6" s="198" customFormat="1" ht="15">
      <c r="D338" s="253"/>
      <c r="F338" s="202"/>
    </row>
    <row r="339" spans="4:6" s="198" customFormat="1" ht="15">
      <c r="D339" s="253"/>
      <c r="F339" s="202"/>
    </row>
    <row r="340" spans="4:6" s="198" customFormat="1" ht="15">
      <c r="D340" s="253"/>
      <c r="F340" s="202"/>
    </row>
    <row r="341" spans="4:6" s="198" customFormat="1" ht="15">
      <c r="D341" s="253"/>
      <c r="F341" s="202"/>
    </row>
    <row r="342" spans="4:6" s="198" customFormat="1" ht="15">
      <c r="D342" s="253"/>
      <c r="F342" s="202"/>
    </row>
    <row r="343" spans="4:6" s="198" customFormat="1" ht="15">
      <c r="D343" s="253"/>
      <c r="F343" s="202"/>
    </row>
    <row r="344" spans="4:6" s="198" customFormat="1" ht="15">
      <c r="D344" s="253"/>
      <c r="F344" s="202"/>
    </row>
    <row r="345" spans="4:6" s="198" customFormat="1" ht="15">
      <c r="D345" s="253"/>
      <c r="F345" s="202"/>
    </row>
    <row r="346" spans="4:6" s="198" customFormat="1" ht="15">
      <c r="D346" s="253"/>
      <c r="F346" s="202"/>
    </row>
    <row r="347" spans="4:6" s="198" customFormat="1" ht="15">
      <c r="D347" s="253"/>
      <c r="F347" s="202"/>
    </row>
    <row r="348" spans="4:6" s="198" customFormat="1" ht="15">
      <c r="D348" s="253"/>
      <c r="F348" s="202"/>
    </row>
    <row r="349" spans="4:6" s="198" customFormat="1" ht="15">
      <c r="D349" s="253"/>
      <c r="F349" s="202"/>
    </row>
    <row r="350" spans="4:6" s="198" customFormat="1" ht="15">
      <c r="D350" s="253"/>
      <c r="F350" s="202"/>
    </row>
    <row r="351" spans="4:6" s="198" customFormat="1" ht="15">
      <c r="D351" s="253"/>
      <c r="F351" s="202"/>
    </row>
    <row r="352" spans="4:6" s="198" customFormat="1" ht="15">
      <c r="D352" s="253"/>
      <c r="F352" s="202"/>
    </row>
    <row r="353" spans="1:11" s="198" customFormat="1" ht="15">
      <c r="D353" s="253"/>
      <c r="F353" s="202"/>
    </row>
    <row r="354" spans="1:11" s="198" customFormat="1" ht="15">
      <c r="D354" s="253"/>
      <c r="F354" s="202"/>
    </row>
    <row r="355" spans="1:11" s="198" customFormat="1" ht="15">
      <c r="D355" s="253"/>
      <c r="F355" s="202"/>
    </row>
    <row r="356" spans="1:11" s="198" customFormat="1" ht="15">
      <c r="D356" s="253"/>
      <c r="F356" s="202"/>
    </row>
    <row r="357" spans="1:11" s="198" customFormat="1" ht="15">
      <c r="D357" s="253"/>
      <c r="F357" s="202"/>
    </row>
    <row r="358" spans="1:11" s="198" customFormat="1" ht="15">
      <c r="D358" s="253"/>
      <c r="F358" s="202"/>
    </row>
    <row r="359" spans="1:11" s="198" customFormat="1" ht="15">
      <c r="D359" s="253"/>
      <c r="F359" s="202"/>
    </row>
    <row r="360" spans="1:11" s="198" customFormat="1" ht="15">
      <c r="D360" s="253"/>
      <c r="F360" s="202"/>
    </row>
    <row r="361" spans="1:11" s="198" customFormat="1" ht="15">
      <c r="D361" s="253"/>
      <c r="F361" s="202"/>
    </row>
    <row r="362" spans="1:11" s="198" customFormat="1" ht="15">
      <c r="D362" s="253"/>
      <c r="F362" s="202"/>
    </row>
    <row r="363" spans="1:11" s="198" customFormat="1" ht="15">
      <c r="D363" s="253"/>
      <c r="F363" s="202"/>
    </row>
    <row r="364" spans="1:11" s="198" customFormat="1" ht="15">
      <c r="D364" s="253"/>
      <c r="F364" s="202"/>
    </row>
    <row r="365" spans="1:11" s="198" customFormat="1" ht="15">
      <c r="D365" s="253"/>
      <c r="F365" s="202"/>
    </row>
    <row r="366" spans="1:11" s="198" customFormat="1" ht="15">
      <c r="D366" s="253"/>
      <c r="F366" s="202"/>
    </row>
    <row r="367" spans="1:11" s="198" customFormat="1" ht="15">
      <c r="D367" s="253"/>
      <c r="F367" s="202"/>
    </row>
    <row r="368" spans="1:11" ht="15">
      <c r="A368" s="198"/>
      <c r="B368" s="198"/>
      <c r="C368" s="198"/>
      <c r="D368" s="253"/>
      <c r="E368" s="198"/>
      <c r="F368" s="202"/>
      <c r="K368" s="198"/>
    </row>
    <row r="369" spans="1:6" ht="15">
      <c r="A369" s="198"/>
      <c r="B369" s="198"/>
      <c r="C369" s="198"/>
      <c r="D369" s="253"/>
      <c r="E369" s="198"/>
      <c r="F369" s="202"/>
    </row>
    <row r="370" spans="1:6" ht="15">
      <c r="A370" s="198"/>
      <c r="B370" s="198"/>
      <c r="C370" s="198"/>
      <c r="D370" s="253"/>
      <c r="E370" s="198"/>
      <c r="F370" s="202"/>
    </row>
    <row r="371" spans="1:6" ht="15">
      <c r="A371" s="198"/>
      <c r="B371" s="198"/>
      <c r="C371" s="198"/>
      <c r="D371" s="253"/>
      <c r="E371" s="198"/>
      <c r="F371" s="202"/>
    </row>
    <row r="372" spans="1:6" ht="15">
      <c r="A372" s="198"/>
      <c r="B372" s="198"/>
      <c r="C372" s="198"/>
      <c r="D372" s="253"/>
      <c r="E372" s="198"/>
      <c r="F372" s="202"/>
    </row>
    <row r="373" spans="1:6" ht="15">
      <c r="A373" s="198"/>
      <c r="B373" s="198"/>
      <c r="C373" s="198"/>
      <c r="D373" s="253"/>
      <c r="E373" s="198"/>
      <c r="F373" s="202"/>
    </row>
    <row r="374" spans="1:6" ht="15">
      <c r="A374" s="198"/>
      <c r="B374" s="198"/>
      <c r="C374" s="198"/>
      <c r="D374" s="253"/>
      <c r="E374" s="198"/>
      <c r="F374" s="202"/>
    </row>
    <row r="375" spans="1:6" ht="15">
      <c r="A375" s="198"/>
      <c r="B375" s="198"/>
      <c r="C375" s="198"/>
      <c r="D375" s="253"/>
      <c r="E375" s="198"/>
      <c r="F375" s="202"/>
    </row>
    <row r="376" spans="1:6" ht="15">
      <c r="A376" s="198"/>
      <c r="B376" s="198"/>
      <c r="C376" s="198"/>
      <c r="D376" s="253"/>
      <c r="E376" s="198"/>
      <c r="F376" s="202"/>
    </row>
    <row r="377" spans="1:6" ht="15">
      <c r="D377" s="252"/>
      <c r="E377" s="198"/>
      <c r="F377" s="198"/>
    </row>
    <row r="378" spans="1:6" ht="15">
      <c r="D378" s="252"/>
      <c r="E378" s="200"/>
      <c r="F378" s="198"/>
    </row>
    <row r="379" spans="1:6" ht="15">
      <c r="D379" s="252"/>
      <c r="E379" s="198"/>
      <c r="F379" s="202"/>
    </row>
    <row r="380" spans="1:6" ht="15">
      <c r="D380" s="252"/>
      <c r="E380" s="198"/>
      <c r="F380" s="198"/>
    </row>
    <row r="381" spans="1:6" ht="15">
      <c r="D381" s="252"/>
      <c r="E381" s="198"/>
      <c r="F381" s="202"/>
    </row>
    <row r="382" spans="1:6" ht="15">
      <c r="D382" s="252"/>
      <c r="E382" s="198"/>
      <c r="F382" s="198"/>
    </row>
    <row r="383" spans="1:6" ht="15">
      <c r="D383" s="252"/>
      <c r="E383" s="198"/>
      <c r="F383" s="202"/>
    </row>
    <row r="384" spans="1:6" ht="15">
      <c r="D384" s="252"/>
      <c r="E384" s="198"/>
      <c r="F384" s="202"/>
    </row>
    <row r="385" spans="4:6" ht="15">
      <c r="D385" s="252"/>
      <c r="E385" s="198"/>
      <c r="F385" s="198"/>
    </row>
    <row r="386" spans="4:6" ht="15">
      <c r="D386" s="252"/>
      <c r="E386" s="198"/>
      <c r="F386" s="202"/>
    </row>
    <row r="387" spans="4:6" ht="15">
      <c r="D387" s="252"/>
      <c r="E387" s="198"/>
      <c r="F387" s="198"/>
    </row>
    <row r="388" spans="4:6" ht="15">
      <c r="D388" s="252"/>
      <c r="E388" s="198"/>
      <c r="F388" s="202"/>
    </row>
    <row r="389" spans="4:6" ht="15">
      <c r="D389" s="252"/>
      <c r="E389" s="198"/>
      <c r="F389" s="198"/>
    </row>
    <row r="390" spans="4:6" ht="15">
      <c r="D390" s="252"/>
      <c r="E390" s="198"/>
      <c r="F390" s="202"/>
    </row>
    <row r="391" spans="4:6" ht="15">
      <c r="D391" s="252"/>
      <c r="E391" s="198"/>
      <c r="F391" s="198"/>
    </row>
    <row r="392" spans="4:6" ht="15">
      <c r="D392" s="252"/>
      <c r="E392" s="200"/>
      <c r="F392" s="198"/>
    </row>
    <row r="393" spans="4:6" ht="15">
      <c r="D393" s="252"/>
      <c r="E393" s="198"/>
      <c r="F393" s="202"/>
    </row>
    <row r="394" spans="4:6" ht="15">
      <c r="D394" s="252"/>
      <c r="E394" s="198"/>
      <c r="F394" s="202"/>
    </row>
    <row r="395" spans="4:6" ht="15">
      <c r="D395" s="252"/>
      <c r="E395" s="198"/>
      <c r="F395" s="202"/>
    </row>
    <row r="396" spans="4:6" ht="15">
      <c r="D396" s="252"/>
      <c r="E396" s="198"/>
      <c r="F396" s="202"/>
    </row>
    <row r="397" spans="4:6" ht="15">
      <c r="D397" s="252"/>
      <c r="E397" s="198"/>
      <c r="F397" s="202"/>
    </row>
    <row r="398" spans="4:6" ht="15">
      <c r="D398" s="252"/>
      <c r="E398" s="200"/>
      <c r="F398" s="198"/>
    </row>
    <row r="399" spans="4:6" ht="15">
      <c r="D399" s="252"/>
      <c r="E399" s="198"/>
      <c r="F399" s="198"/>
    </row>
    <row r="400" spans="4:6" ht="15">
      <c r="D400" s="252"/>
      <c r="E400" s="198"/>
      <c r="F400" s="198"/>
    </row>
    <row r="401" spans="1:6" ht="15">
      <c r="D401" s="252"/>
      <c r="E401" s="198"/>
      <c r="F401" s="202"/>
    </row>
    <row r="402" spans="1:6" ht="15">
      <c r="D402" s="252"/>
      <c r="E402" s="198"/>
      <c r="F402" s="202"/>
    </row>
    <row r="403" spans="1:6" ht="15">
      <c r="D403" s="252"/>
      <c r="E403" s="198"/>
      <c r="F403" s="198"/>
    </row>
    <row r="404" spans="1:6" ht="15">
      <c r="D404" s="252"/>
      <c r="E404" s="198"/>
      <c r="F404" s="198"/>
    </row>
    <row r="405" spans="1:6" ht="15">
      <c r="D405" s="252"/>
      <c r="E405" s="198"/>
      <c r="F405" s="198"/>
    </row>
    <row r="406" spans="1:6" ht="15">
      <c r="D406" s="252"/>
      <c r="E406" s="198"/>
      <c r="F406" s="198"/>
    </row>
    <row r="407" spans="1:6" ht="15">
      <c r="D407" s="252"/>
      <c r="E407" s="198"/>
      <c r="F407" s="198"/>
    </row>
    <row r="408" spans="1:6" ht="15">
      <c r="D408" s="252"/>
      <c r="E408" s="198"/>
      <c r="F408" s="198"/>
    </row>
    <row r="409" spans="1:6" ht="15">
      <c r="D409" s="252"/>
      <c r="E409" s="198"/>
      <c r="F409" s="198"/>
    </row>
    <row r="410" spans="1:6" ht="15">
      <c r="D410" s="252"/>
      <c r="E410" s="198"/>
      <c r="F410" s="198"/>
    </row>
    <row r="411" spans="1:6" ht="15">
      <c r="A411" s="198"/>
      <c r="B411" s="198"/>
      <c r="C411" s="198"/>
      <c r="D411" s="252"/>
      <c r="E411" s="198"/>
      <c r="F411" s="198"/>
    </row>
    <row r="412" spans="1:6" ht="15">
      <c r="A412" s="198"/>
      <c r="B412" s="198"/>
      <c r="C412" s="198"/>
      <c r="D412" s="252"/>
      <c r="E412" s="198"/>
      <c r="F412" s="198"/>
    </row>
    <row r="413" spans="1:6" ht="15">
      <c r="A413" s="198"/>
      <c r="B413" s="198"/>
      <c r="C413" s="198"/>
      <c r="D413" s="252"/>
      <c r="E413" s="198"/>
      <c r="F413" s="198"/>
    </row>
    <row r="414" spans="1:6" ht="15">
      <c r="A414" s="198"/>
      <c r="B414" s="198"/>
      <c r="C414" s="198"/>
      <c r="D414" s="252"/>
      <c r="E414" s="198"/>
      <c r="F414" s="198"/>
    </row>
    <row r="415" spans="1:6" ht="15">
      <c r="A415" s="198"/>
      <c r="B415" s="198"/>
      <c r="C415" s="198"/>
      <c r="D415" s="252"/>
      <c r="E415" s="198"/>
      <c r="F415" s="198"/>
    </row>
    <row r="416" spans="1:6" ht="15">
      <c r="A416" s="198"/>
      <c r="B416" s="198"/>
      <c r="C416" s="198"/>
      <c r="D416" s="252"/>
      <c r="E416" s="198"/>
      <c r="F416" s="198"/>
    </row>
    <row r="417" spans="1:6" ht="15">
      <c r="A417" s="198"/>
      <c r="B417" s="198"/>
      <c r="C417" s="198"/>
      <c r="D417" s="252"/>
      <c r="E417" s="198"/>
      <c r="F417" s="198"/>
    </row>
    <row r="418" spans="1:6" ht="15">
      <c r="A418" s="198"/>
      <c r="B418" s="198"/>
      <c r="C418" s="198"/>
      <c r="D418" s="252"/>
      <c r="E418" s="198"/>
      <c r="F418" s="198"/>
    </row>
    <row r="419" spans="1:6" ht="15">
      <c r="A419" s="198"/>
      <c r="B419" s="198"/>
      <c r="C419" s="198"/>
      <c r="D419" s="252"/>
      <c r="E419" s="198"/>
      <c r="F419" s="198"/>
    </row>
    <row r="420" spans="1:6" ht="15">
      <c r="A420" s="198"/>
      <c r="B420" s="198"/>
      <c r="C420" s="198"/>
      <c r="D420" s="252"/>
      <c r="E420" s="198"/>
      <c r="F420" s="198"/>
    </row>
    <row r="421" spans="1:6" ht="15">
      <c r="A421" s="198"/>
      <c r="B421" s="198"/>
      <c r="C421" s="198"/>
      <c r="D421" s="252"/>
      <c r="E421" s="198"/>
      <c r="F421" s="198"/>
    </row>
    <row r="422" spans="1:6" ht="15">
      <c r="A422" s="198"/>
      <c r="B422" s="198"/>
      <c r="C422" s="198"/>
      <c r="D422" s="252"/>
      <c r="E422" s="198"/>
      <c r="F422" s="198"/>
    </row>
    <row r="423" spans="1:6" ht="15">
      <c r="A423" s="198"/>
      <c r="B423" s="198"/>
      <c r="C423" s="198"/>
      <c r="D423" s="252"/>
      <c r="E423" s="198"/>
      <c r="F423" s="198"/>
    </row>
    <row r="424" spans="1:6" ht="15">
      <c r="A424" s="198"/>
      <c r="B424" s="198"/>
      <c r="C424" s="198"/>
      <c r="D424" s="252"/>
      <c r="E424" s="198"/>
      <c r="F424" s="198"/>
    </row>
    <row r="425" spans="1:6" ht="15">
      <c r="A425" s="198"/>
      <c r="B425" s="198"/>
      <c r="C425" s="198"/>
      <c r="D425" s="252"/>
      <c r="E425" s="198"/>
      <c r="F425" s="198"/>
    </row>
    <row r="426" spans="1:6" ht="15">
      <c r="A426" s="198"/>
      <c r="B426" s="198"/>
      <c r="C426" s="198"/>
      <c r="D426" s="252"/>
      <c r="E426" s="198"/>
      <c r="F426" s="198"/>
    </row>
    <row r="427" spans="1:6" ht="15">
      <c r="A427" s="198"/>
      <c r="B427" s="198"/>
      <c r="C427" s="198"/>
      <c r="D427" s="252"/>
      <c r="E427" s="198"/>
      <c r="F427" s="198"/>
    </row>
    <row r="428" spans="1:6" ht="15">
      <c r="A428" s="198"/>
      <c r="B428" s="198"/>
      <c r="C428" s="198"/>
      <c r="D428" s="252"/>
      <c r="E428" s="198"/>
      <c r="F428" s="198"/>
    </row>
    <row r="429" spans="1:6" ht="15">
      <c r="A429" s="198"/>
      <c r="B429" s="198"/>
      <c r="C429" s="198"/>
      <c r="D429" s="252"/>
      <c r="E429" s="198"/>
      <c r="F429" s="198"/>
    </row>
    <row r="430" spans="1:6" ht="15">
      <c r="A430" s="198"/>
      <c r="B430" s="198"/>
      <c r="C430" s="198"/>
      <c r="D430" s="252"/>
      <c r="E430" s="198"/>
      <c r="F430" s="198"/>
    </row>
    <row r="431" spans="1:6" ht="15">
      <c r="A431" s="198"/>
      <c r="B431" s="198"/>
      <c r="C431" s="198"/>
      <c r="D431" s="252"/>
      <c r="E431" s="198"/>
      <c r="F431" s="198"/>
    </row>
    <row r="432" spans="1:6" ht="15">
      <c r="A432" s="198"/>
      <c r="B432" s="198"/>
      <c r="C432" s="198"/>
      <c r="D432" s="252"/>
      <c r="E432" s="198"/>
      <c r="F432" s="198"/>
    </row>
    <row r="433" spans="1:6" ht="15">
      <c r="A433" s="198"/>
      <c r="B433" s="198"/>
      <c r="C433" s="198"/>
      <c r="D433" s="252"/>
      <c r="E433" s="198"/>
      <c r="F433" s="198"/>
    </row>
    <row r="434" spans="1:6" ht="15">
      <c r="A434" s="198"/>
      <c r="B434" s="198"/>
      <c r="C434" s="198"/>
      <c r="D434" s="252"/>
      <c r="E434" s="198"/>
      <c r="F434" s="198"/>
    </row>
    <row r="435" spans="1:6" ht="15">
      <c r="A435" s="198"/>
      <c r="B435" s="198"/>
      <c r="C435" s="198"/>
      <c r="D435" s="252"/>
      <c r="E435" s="198"/>
      <c r="F435" s="198"/>
    </row>
    <row r="436" spans="1:6" ht="15">
      <c r="A436" s="198"/>
      <c r="B436" s="198"/>
      <c r="C436" s="198"/>
      <c r="D436" s="252"/>
      <c r="E436" s="198"/>
      <c r="F436" s="198"/>
    </row>
    <row r="437" spans="1:6" ht="15">
      <c r="A437" s="198"/>
      <c r="B437" s="198"/>
      <c r="C437" s="198"/>
      <c r="D437" s="252"/>
      <c r="E437" s="198"/>
      <c r="F437" s="198"/>
    </row>
    <row r="438" spans="1:6" ht="15">
      <c r="A438" s="198"/>
      <c r="B438" s="198"/>
      <c r="C438" s="198"/>
      <c r="D438" s="252"/>
      <c r="E438" s="198"/>
      <c r="F438" s="198"/>
    </row>
    <row r="439" spans="1:6" ht="15">
      <c r="A439" s="198"/>
      <c r="B439" s="198"/>
      <c r="C439" s="198"/>
      <c r="D439" s="252"/>
      <c r="E439" s="198"/>
      <c r="F439" s="198"/>
    </row>
    <row r="440" spans="1:6" ht="15">
      <c r="A440" s="198"/>
      <c r="B440" s="198"/>
      <c r="C440" s="198"/>
      <c r="D440" s="252"/>
      <c r="E440" s="198"/>
      <c r="F440" s="198"/>
    </row>
    <row r="441" spans="1:6" ht="15">
      <c r="A441" s="198"/>
      <c r="B441" s="198"/>
      <c r="C441" s="198"/>
      <c r="D441" s="252"/>
      <c r="E441" s="198"/>
      <c r="F441" s="198"/>
    </row>
    <row r="442" spans="1:6" ht="15">
      <c r="A442" s="198"/>
      <c r="B442" s="198"/>
      <c r="C442" s="198"/>
      <c r="D442" s="252"/>
      <c r="E442" s="198"/>
      <c r="F442" s="198"/>
    </row>
    <row r="443" spans="1:6" ht="15">
      <c r="A443" s="198"/>
      <c r="B443" s="198"/>
      <c r="C443" s="198"/>
      <c r="D443" s="252"/>
      <c r="E443" s="198"/>
      <c r="F443" s="198"/>
    </row>
    <row r="444" spans="1:6" ht="15">
      <c r="A444" s="198"/>
      <c r="B444" s="198"/>
      <c r="C444" s="198"/>
      <c r="D444" s="252"/>
      <c r="E444" s="198"/>
      <c r="F444" s="198"/>
    </row>
    <row r="445" spans="1:6" ht="15">
      <c r="A445" s="198"/>
      <c r="B445" s="198"/>
      <c r="C445" s="198"/>
      <c r="D445" s="252"/>
      <c r="E445" s="198"/>
      <c r="F445" s="198"/>
    </row>
    <row r="446" spans="1:6" ht="15">
      <c r="A446" s="198"/>
      <c r="B446" s="198"/>
      <c r="C446" s="198"/>
      <c r="D446" s="252"/>
      <c r="E446" s="198"/>
      <c r="F446" s="198"/>
    </row>
    <row r="447" spans="1:6" ht="15">
      <c r="A447" s="198"/>
      <c r="B447" s="198"/>
      <c r="C447" s="198"/>
      <c r="D447" s="252"/>
      <c r="E447" s="198"/>
      <c r="F447" s="198"/>
    </row>
    <row r="448" spans="1:6" ht="15">
      <c r="A448" s="198"/>
      <c r="B448" s="198"/>
      <c r="C448" s="198"/>
      <c r="D448" s="252"/>
      <c r="E448" s="198"/>
      <c r="F448" s="198"/>
    </row>
    <row r="449" spans="1:6" ht="15">
      <c r="A449" s="198"/>
      <c r="B449" s="198"/>
      <c r="C449" s="198"/>
      <c r="D449" s="252"/>
      <c r="E449" s="198"/>
      <c r="F449" s="198"/>
    </row>
    <row r="450" spans="1:6" ht="15">
      <c r="A450" s="198"/>
      <c r="B450" s="198"/>
      <c r="C450" s="198"/>
      <c r="D450" s="252"/>
      <c r="E450" s="198"/>
      <c r="F450" s="198"/>
    </row>
    <row r="451" spans="1:6" ht="15">
      <c r="A451" s="198"/>
      <c r="B451" s="198"/>
      <c r="C451" s="198"/>
      <c r="D451" s="252"/>
      <c r="E451" s="198"/>
      <c r="F451" s="198"/>
    </row>
    <row r="452" spans="1:6" ht="15">
      <c r="A452" s="198"/>
      <c r="B452" s="198"/>
      <c r="C452" s="198"/>
      <c r="D452" s="252"/>
      <c r="E452" s="198"/>
      <c r="F452" s="198"/>
    </row>
    <row r="453" spans="1:6" ht="15">
      <c r="A453" s="198"/>
      <c r="B453" s="198"/>
      <c r="C453" s="198"/>
      <c r="D453" s="252"/>
      <c r="E453" s="198"/>
      <c r="F453" s="198"/>
    </row>
    <row r="454" spans="1:6" ht="15">
      <c r="A454" s="198"/>
      <c r="B454" s="198"/>
      <c r="C454" s="198"/>
      <c r="D454" s="252"/>
      <c r="E454" s="198"/>
      <c r="F454" s="198"/>
    </row>
    <row r="455" spans="1:6" ht="15">
      <c r="A455" s="198"/>
      <c r="B455" s="198"/>
      <c r="C455" s="198"/>
      <c r="D455" s="252"/>
      <c r="E455" s="198"/>
      <c r="F455" s="198"/>
    </row>
    <row r="456" spans="1:6" ht="15">
      <c r="A456" s="198"/>
      <c r="B456" s="198"/>
      <c r="C456" s="198"/>
      <c r="D456" s="252"/>
      <c r="E456" s="198"/>
      <c r="F456" s="198"/>
    </row>
    <row r="457" spans="1:6" ht="15">
      <c r="A457" s="198"/>
      <c r="B457" s="198"/>
      <c r="C457" s="198"/>
      <c r="D457" s="252"/>
      <c r="E457" s="198"/>
      <c r="F457" s="198"/>
    </row>
    <row r="458" spans="1:6" ht="15">
      <c r="A458" s="198"/>
      <c r="B458" s="198"/>
      <c r="C458" s="198"/>
      <c r="D458" s="252"/>
      <c r="E458" s="198"/>
      <c r="F458" s="198"/>
    </row>
    <row r="459" spans="1:6" ht="15">
      <c r="A459" s="198"/>
      <c r="B459" s="198"/>
      <c r="C459" s="198"/>
      <c r="D459" s="252"/>
      <c r="E459" s="198"/>
      <c r="F459" s="198"/>
    </row>
    <row r="460" spans="1:6" ht="15">
      <c r="A460" s="198"/>
      <c r="B460" s="198"/>
      <c r="C460" s="198"/>
      <c r="D460" s="252"/>
      <c r="E460" s="200"/>
    </row>
    <row r="461" spans="1:6" ht="15">
      <c r="A461" s="198"/>
      <c r="B461" s="198"/>
      <c r="C461" s="198"/>
      <c r="D461" s="252"/>
      <c r="E461" s="200"/>
    </row>
    <row r="462" spans="1:6" ht="15">
      <c r="A462" s="198"/>
      <c r="B462" s="198"/>
      <c r="C462" s="198"/>
      <c r="D462" s="252"/>
      <c r="E462" s="200"/>
    </row>
    <row r="463" spans="1:6" ht="15">
      <c r="A463" s="198"/>
      <c r="B463" s="198"/>
      <c r="C463" s="198"/>
      <c r="D463" s="252"/>
      <c r="E463" s="200"/>
    </row>
    <row r="464" spans="1:6" ht="15">
      <c r="A464" s="198"/>
      <c r="B464" s="198"/>
      <c r="C464" s="198"/>
      <c r="D464" s="252"/>
      <c r="E464" s="200"/>
    </row>
    <row r="465" spans="1:6" ht="15">
      <c r="A465" s="198"/>
      <c r="B465" s="198"/>
      <c r="C465" s="198"/>
      <c r="D465" s="252"/>
      <c r="E465" s="200"/>
    </row>
    <row r="466" spans="1:6" ht="15">
      <c r="A466" s="198"/>
      <c r="B466" s="198"/>
      <c r="C466" s="198"/>
      <c r="D466" s="252"/>
      <c r="E466" s="200"/>
    </row>
    <row r="467" spans="1:6" ht="15">
      <c r="A467" s="198"/>
      <c r="B467" s="198"/>
      <c r="C467" s="198"/>
      <c r="D467" s="252"/>
      <c r="E467" s="200"/>
    </row>
    <row r="468" spans="1:6" ht="15">
      <c r="A468" s="198"/>
      <c r="B468" s="198"/>
      <c r="C468" s="198"/>
      <c r="D468" s="252"/>
      <c r="E468" s="200"/>
    </row>
    <row r="469" spans="1:6" ht="15">
      <c r="A469" s="198"/>
      <c r="B469" s="198"/>
      <c r="C469" s="198"/>
      <c r="D469" s="252"/>
      <c r="E469" s="200"/>
    </row>
    <row r="470" spans="1:6" ht="15">
      <c r="A470" s="198"/>
      <c r="B470" s="198"/>
      <c r="C470" s="198"/>
      <c r="D470" s="252"/>
      <c r="E470" s="200"/>
      <c r="F470" s="198"/>
    </row>
    <row r="471" spans="1:6" ht="15">
      <c r="D471" s="252"/>
      <c r="E471" s="200"/>
      <c r="F471" s="198"/>
    </row>
    <row r="472" spans="1:6" ht="15">
      <c r="D472" s="252"/>
      <c r="E472" s="200"/>
      <c r="F472" s="198"/>
    </row>
    <row r="473" spans="1:6" ht="15">
      <c r="D473" s="252"/>
      <c r="E473" s="200"/>
      <c r="F473" s="198"/>
    </row>
    <row r="474" spans="1:6" ht="15">
      <c r="D474" s="252"/>
      <c r="E474" s="200"/>
      <c r="F474" s="198"/>
    </row>
    <row r="475" spans="1:6" ht="15">
      <c r="D475" s="252"/>
      <c r="E475" s="200"/>
      <c r="F475" s="198"/>
    </row>
    <row r="476" spans="1:6" ht="15">
      <c r="D476" s="252"/>
      <c r="E476" s="200"/>
      <c r="F476" s="198"/>
    </row>
    <row r="477" spans="1:6" ht="15">
      <c r="D477" s="252"/>
      <c r="E477" s="200"/>
      <c r="F477" s="198"/>
    </row>
    <row r="478" spans="1:6" ht="15">
      <c r="D478" s="252"/>
      <c r="E478" s="198"/>
      <c r="F478" s="198"/>
    </row>
    <row r="479" spans="1:6" ht="15">
      <c r="D479" s="252"/>
      <c r="E479" s="198"/>
      <c r="F479" s="198"/>
    </row>
    <row r="480" spans="1:6" ht="15">
      <c r="D480" s="252"/>
      <c r="E480" s="200"/>
    </row>
    <row r="481" spans="4:6" ht="15">
      <c r="D481" s="252"/>
      <c r="E481" s="198"/>
      <c r="F481" s="198"/>
    </row>
    <row r="482" spans="4:6" ht="15">
      <c r="D482" s="252"/>
      <c r="E482" s="198"/>
      <c r="F482" s="198"/>
    </row>
    <row r="483" spans="4:6" ht="15">
      <c r="D483" s="252"/>
      <c r="E483" s="198"/>
      <c r="F483" s="198"/>
    </row>
    <row r="484" spans="4:6" ht="15">
      <c r="D484" s="252"/>
      <c r="E484" s="198"/>
      <c r="F484" s="198"/>
    </row>
    <row r="485" spans="4:6" ht="15">
      <c r="D485" s="252"/>
      <c r="E485" s="198"/>
      <c r="F485" s="198"/>
    </row>
    <row r="486" spans="4:6" ht="15">
      <c r="D486" s="252"/>
      <c r="E486" s="198"/>
      <c r="F486" s="198"/>
    </row>
    <row r="487" spans="4:6" ht="15">
      <c r="D487" s="252"/>
      <c r="E487" s="198"/>
      <c r="F487" s="198"/>
    </row>
    <row r="488" spans="4:6" ht="15">
      <c r="D488" s="252"/>
      <c r="E488" s="198"/>
      <c r="F488" s="198"/>
    </row>
    <row r="489" spans="4:6" ht="15">
      <c r="D489" s="252"/>
      <c r="E489" s="201"/>
      <c r="F489" s="202"/>
    </row>
    <row r="490" spans="4:6" ht="15">
      <c r="D490" s="252"/>
      <c r="E490" s="201"/>
      <c r="F490" s="202"/>
    </row>
    <row r="491" spans="4:6" ht="15">
      <c r="D491" s="252"/>
      <c r="E491" s="201"/>
      <c r="F491" s="202"/>
    </row>
    <row r="492" spans="4:6" ht="15">
      <c r="D492" s="252"/>
      <c r="E492" s="201"/>
      <c r="F492" s="202"/>
    </row>
    <row r="493" spans="4:6" ht="15">
      <c r="D493" s="252"/>
      <c r="E493" s="201"/>
      <c r="F493" s="202"/>
    </row>
    <row r="494" spans="4:6" ht="15">
      <c r="D494" s="252"/>
      <c r="E494" s="201"/>
      <c r="F494" s="202"/>
    </row>
    <row r="495" spans="4:6" ht="15">
      <c r="D495" s="252"/>
      <c r="E495" s="200"/>
    </row>
    <row r="496" spans="4:6" ht="15">
      <c r="D496" s="252"/>
      <c r="E496" s="200"/>
    </row>
    <row r="497" spans="1:6" ht="15">
      <c r="D497" s="252"/>
      <c r="E497" s="200"/>
    </row>
    <row r="498" spans="1:6" ht="15">
      <c r="D498" s="252"/>
      <c r="E498" s="200"/>
    </row>
    <row r="499" spans="1:6" ht="15">
      <c r="D499" s="252"/>
      <c r="E499" s="200"/>
    </row>
    <row r="500" spans="1:6" ht="15">
      <c r="D500" s="252"/>
      <c r="E500" s="200"/>
    </row>
    <row r="501" spans="1:6" ht="15">
      <c r="D501" s="252"/>
      <c r="E501" s="200"/>
    </row>
    <row r="502" spans="1:6" ht="15">
      <c r="D502" s="252"/>
      <c r="E502" s="200"/>
    </row>
    <row r="503" spans="1:6" ht="15">
      <c r="D503" s="252"/>
      <c r="E503" s="200"/>
    </row>
    <row r="504" spans="1:6" ht="15">
      <c r="D504" s="252"/>
      <c r="E504" s="200"/>
    </row>
    <row r="505" spans="1:6" ht="15">
      <c r="D505" s="252"/>
      <c r="E505" s="200"/>
      <c r="F505" s="198"/>
    </row>
    <row r="506" spans="1:6" ht="15">
      <c r="D506" s="252"/>
      <c r="E506" s="200"/>
      <c r="F506" s="198"/>
    </row>
    <row r="507" spans="1:6" ht="15">
      <c r="D507" s="252"/>
      <c r="E507" s="200"/>
      <c r="F507" s="198"/>
    </row>
    <row r="508" spans="1:6" ht="15">
      <c r="D508" s="252"/>
      <c r="E508" s="200"/>
      <c r="F508" s="198"/>
    </row>
    <row r="509" spans="1:6" ht="15">
      <c r="D509" s="252"/>
      <c r="E509" s="200"/>
      <c r="F509" s="198"/>
    </row>
    <row r="510" spans="1:6" ht="15">
      <c r="D510" s="252"/>
      <c r="E510" s="200"/>
      <c r="F510" s="198"/>
    </row>
    <row r="511" spans="1:6" ht="15">
      <c r="A511" s="198"/>
      <c r="B511" s="198"/>
      <c r="C511" s="198"/>
      <c r="D511" s="252"/>
      <c r="E511" s="200"/>
      <c r="F511" s="198"/>
    </row>
    <row r="512" spans="1:6" ht="15">
      <c r="A512" s="198"/>
      <c r="B512" s="198"/>
      <c r="C512" s="198"/>
      <c r="D512" s="252"/>
      <c r="E512" s="198"/>
      <c r="F512" s="198"/>
    </row>
    <row r="513" spans="1:6" ht="15">
      <c r="A513" s="198"/>
      <c r="B513" s="198"/>
      <c r="C513" s="198"/>
      <c r="D513" s="252"/>
      <c r="E513" s="198"/>
      <c r="F513" s="198"/>
    </row>
    <row r="514" spans="1:6" ht="15">
      <c r="A514" s="198"/>
      <c r="B514" s="198"/>
      <c r="C514" s="198"/>
      <c r="D514" s="252"/>
      <c r="E514" s="198"/>
      <c r="F514" s="198"/>
    </row>
    <row r="515" spans="1:6" ht="15">
      <c r="A515" s="198"/>
      <c r="B515" s="198"/>
      <c r="C515" s="198"/>
      <c r="D515" s="252"/>
      <c r="E515" s="200"/>
    </row>
    <row r="516" spans="1:6" ht="15">
      <c r="A516" s="198"/>
      <c r="B516" s="198"/>
      <c r="C516" s="198"/>
      <c r="D516" s="252"/>
      <c r="E516" s="198"/>
      <c r="F516" s="198"/>
    </row>
    <row r="517" spans="1:6" ht="15">
      <c r="A517" s="198"/>
      <c r="B517" s="198"/>
      <c r="C517" s="198"/>
      <c r="D517" s="252"/>
      <c r="E517" s="198"/>
      <c r="F517" s="198"/>
    </row>
    <row r="518" spans="1:6" ht="15">
      <c r="A518" s="198"/>
      <c r="B518" s="198"/>
      <c r="C518" s="198"/>
      <c r="D518" s="252"/>
      <c r="E518" s="198"/>
      <c r="F518" s="198"/>
    </row>
    <row r="519" spans="1:6" ht="15">
      <c r="A519" s="198"/>
      <c r="B519" s="198"/>
      <c r="C519" s="198"/>
      <c r="D519" s="252"/>
      <c r="E519" s="198"/>
      <c r="F519" s="198"/>
    </row>
    <row r="520" spans="1:6" ht="15">
      <c r="A520" s="198"/>
      <c r="B520" s="198"/>
      <c r="C520" s="198"/>
      <c r="D520" s="252"/>
      <c r="E520" s="198"/>
      <c r="F520" s="198"/>
    </row>
    <row r="521" spans="1:6" ht="15">
      <c r="A521" s="198"/>
      <c r="B521" s="198"/>
      <c r="C521" s="198"/>
      <c r="D521" s="252"/>
      <c r="E521" s="198"/>
      <c r="F521" s="198"/>
    </row>
    <row r="522" spans="1:6" ht="15">
      <c r="A522" s="198"/>
      <c r="B522" s="198"/>
      <c r="C522" s="198"/>
      <c r="D522" s="252"/>
      <c r="E522" s="198"/>
      <c r="F522" s="198"/>
    </row>
    <row r="523" spans="1:6" ht="15">
      <c r="A523" s="198"/>
      <c r="B523" s="198"/>
      <c r="C523" s="198"/>
      <c r="D523" s="252"/>
      <c r="E523" s="198"/>
      <c r="F523" s="198"/>
    </row>
    <row r="524" spans="1:6" ht="15">
      <c r="A524" s="198"/>
      <c r="B524" s="198"/>
      <c r="C524" s="198"/>
      <c r="D524" s="252"/>
      <c r="E524" s="198"/>
      <c r="F524" s="198"/>
    </row>
    <row r="525" spans="1:6" ht="15">
      <c r="A525" s="198"/>
      <c r="B525" s="198"/>
      <c r="C525" s="198"/>
      <c r="D525" s="252"/>
      <c r="E525" s="198"/>
      <c r="F525" s="198"/>
    </row>
    <row r="526" spans="1:6" ht="15">
      <c r="A526" s="198"/>
      <c r="B526" s="198"/>
      <c r="C526" s="198"/>
      <c r="D526" s="252"/>
      <c r="E526" s="198"/>
      <c r="F526" s="198"/>
    </row>
    <row r="527" spans="1:6" ht="15">
      <c r="A527" s="198"/>
      <c r="B527" s="198"/>
      <c r="C527" s="198"/>
      <c r="D527" s="252"/>
      <c r="E527" s="198"/>
      <c r="F527" s="198"/>
    </row>
    <row r="528" spans="1:6" ht="15">
      <c r="A528" s="198"/>
      <c r="B528" s="198"/>
      <c r="C528" s="198"/>
      <c r="D528" s="252"/>
      <c r="E528" s="198"/>
      <c r="F528" s="198"/>
    </row>
    <row r="529" spans="1:6" ht="15">
      <c r="A529" s="198"/>
      <c r="B529" s="198"/>
      <c r="C529" s="198"/>
      <c r="D529" s="252"/>
      <c r="E529" s="198"/>
      <c r="F529" s="198"/>
    </row>
    <row r="530" spans="1:6" ht="15">
      <c r="A530" s="198"/>
      <c r="B530" s="198"/>
      <c r="C530" s="198"/>
      <c r="D530" s="252"/>
      <c r="E530" s="198"/>
      <c r="F530" s="198"/>
    </row>
    <row r="531" spans="1:6" ht="15">
      <c r="A531" s="198"/>
      <c r="B531" s="198"/>
      <c r="C531" s="198"/>
      <c r="D531" s="252"/>
      <c r="E531" s="198"/>
      <c r="F531" s="198"/>
    </row>
    <row r="532" spans="1:6" ht="15">
      <c r="A532" s="198"/>
      <c r="B532" s="198"/>
      <c r="C532" s="198"/>
      <c r="D532" s="252"/>
      <c r="E532" s="198"/>
      <c r="F532" s="198"/>
    </row>
    <row r="533" spans="1:6" ht="15">
      <c r="A533" s="198"/>
      <c r="B533" s="198"/>
      <c r="C533" s="198"/>
      <c r="D533" s="252"/>
      <c r="E533" s="198"/>
      <c r="F533" s="198"/>
    </row>
    <row r="534" spans="1:6" ht="15">
      <c r="A534" s="198"/>
      <c r="B534" s="198"/>
      <c r="C534" s="198"/>
      <c r="D534" s="252"/>
      <c r="E534" s="198"/>
      <c r="F534" s="202"/>
    </row>
    <row r="535" spans="1:6" ht="15">
      <c r="A535" s="198"/>
      <c r="B535" s="198"/>
      <c r="C535" s="198"/>
      <c r="D535" s="252"/>
      <c r="E535" s="198"/>
      <c r="F535" s="202"/>
    </row>
    <row r="536" spans="1:6" ht="15">
      <c r="A536" s="198"/>
      <c r="B536" s="198"/>
      <c r="C536" s="198"/>
      <c r="D536" s="252"/>
      <c r="E536" s="198"/>
      <c r="F536" s="202"/>
    </row>
    <row r="537" spans="1:6" ht="15">
      <c r="A537" s="198"/>
      <c r="B537" s="198"/>
      <c r="C537" s="198"/>
      <c r="D537" s="252"/>
      <c r="E537" s="198"/>
      <c r="F537" s="202"/>
    </row>
    <row r="538" spans="1:6" ht="15">
      <c r="A538" s="198"/>
      <c r="B538" s="198"/>
      <c r="C538" s="198"/>
      <c r="D538" s="252"/>
      <c r="E538" s="198"/>
      <c r="F538" s="202"/>
    </row>
    <row r="539" spans="1:6" ht="15">
      <c r="A539" s="198"/>
      <c r="B539" s="198"/>
      <c r="C539" s="198"/>
      <c r="D539" s="252"/>
      <c r="E539" s="198"/>
      <c r="F539" s="202"/>
    </row>
    <row r="540" spans="1:6" ht="15">
      <c r="A540" s="198"/>
      <c r="B540" s="198"/>
      <c r="C540" s="198"/>
      <c r="D540" s="252"/>
      <c r="E540" s="198"/>
      <c r="F540" s="202"/>
    </row>
    <row r="541" spans="1:6" ht="15">
      <c r="A541" s="198"/>
      <c r="B541" s="198"/>
      <c r="C541" s="198"/>
      <c r="D541" s="252"/>
      <c r="E541" s="198"/>
      <c r="F541" s="202"/>
    </row>
    <row r="542" spans="1:6" ht="15">
      <c r="A542" s="198"/>
      <c r="B542" s="198"/>
      <c r="C542" s="198"/>
      <c r="D542" s="252"/>
      <c r="E542" s="198"/>
      <c r="F542" s="202"/>
    </row>
    <row r="543" spans="1:6" ht="15">
      <c r="A543" s="198"/>
      <c r="B543" s="198"/>
      <c r="C543" s="198"/>
      <c r="D543" s="252"/>
      <c r="E543" s="198"/>
      <c r="F543" s="202"/>
    </row>
    <row r="544" spans="1:6" ht="15">
      <c r="A544" s="198"/>
      <c r="B544" s="198"/>
      <c r="C544" s="198"/>
      <c r="D544" s="252"/>
      <c r="E544" s="200"/>
    </row>
    <row r="545" spans="1:6" ht="15">
      <c r="A545" s="198"/>
      <c r="B545" s="198"/>
      <c r="C545" s="198"/>
      <c r="D545" s="252"/>
      <c r="E545" s="200"/>
    </row>
    <row r="546" spans="1:6" ht="15">
      <c r="A546" s="198"/>
      <c r="B546" s="198"/>
      <c r="C546" s="198"/>
      <c r="D546" s="252"/>
      <c r="E546" s="200"/>
    </row>
    <row r="547" spans="1:6" ht="15">
      <c r="A547" s="198"/>
      <c r="B547" s="198"/>
      <c r="C547" s="198"/>
      <c r="D547" s="252"/>
      <c r="E547" s="200"/>
    </row>
    <row r="548" spans="1:6" ht="15">
      <c r="A548" s="198"/>
      <c r="B548" s="198"/>
      <c r="C548" s="198"/>
      <c r="D548" s="252"/>
      <c r="E548" s="200"/>
    </row>
    <row r="549" spans="1:6" ht="15">
      <c r="A549" s="198"/>
      <c r="B549" s="198"/>
      <c r="C549" s="198"/>
      <c r="D549" s="252"/>
      <c r="E549" s="200"/>
    </row>
    <row r="550" spans="1:6" ht="15">
      <c r="A550" s="198"/>
      <c r="B550" s="198"/>
      <c r="C550" s="198"/>
      <c r="D550" s="252"/>
      <c r="E550" s="200"/>
    </row>
    <row r="551" spans="1:6" ht="15">
      <c r="A551" s="198"/>
      <c r="B551" s="198"/>
      <c r="C551" s="198"/>
      <c r="D551" s="252"/>
      <c r="E551" s="200"/>
    </row>
    <row r="552" spans="1:6" ht="15">
      <c r="A552" s="198"/>
      <c r="B552" s="198"/>
      <c r="C552" s="198"/>
      <c r="D552" s="252"/>
      <c r="E552" s="200"/>
    </row>
    <row r="553" spans="1:6" ht="15">
      <c r="A553" s="198"/>
      <c r="B553" s="198"/>
      <c r="C553" s="198"/>
      <c r="D553" s="252"/>
      <c r="E553" s="200"/>
    </row>
    <row r="554" spans="1:6" ht="15">
      <c r="A554" s="198"/>
      <c r="B554" s="198"/>
      <c r="C554" s="198"/>
      <c r="D554" s="252"/>
      <c r="E554" s="200"/>
      <c r="F554" s="198"/>
    </row>
    <row r="555" spans="1:6" ht="15">
      <c r="A555" s="198"/>
      <c r="B555" s="198"/>
      <c r="C555" s="198"/>
      <c r="D555" s="252"/>
      <c r="E555" s="200"/>
      <c r="F555" s="198"/>
    </row>
    <row r="556" spans="1:6" ht="15">
      <c r="A556" s="198"/>
      <c r="B556" s="198"/>
      <c r="C556" s="198"/>
      <c r="D556" s="252"/>
      <c r="E556" s="200"/>
      <c r="F556" s="198"/>
    </row>
    <row r="557" spans="1:6" ht="15">
      <c r="A557" s="198"/>
      <c r="B557" s="198"/>
      <c r="C557" s="198"/>
      <c r="D557" s="252"/>
      <c r="E557" s="200"/>
      <c r="F557" s="198"/>
    </row>
    <row r="558" spans="1:6" ht="15">
      <c r="A558" s="198"/>
      <c r="B558" s="198"/>
      <c r="C558" s="198"/>
      <c r="D558" s="252"/>
      <c r="E558" s="200"/>
      <c r="F558" s="198"/>
    </row>
    <row r="559" spans="1:6" ht="15">
      <c r="A559" s="198"/>
      <c r="B559" s="198"/>
      <c r="C559" s="198"/>
      <c r="D559" s="252"/>
      <c r="E559" s="200"/>
      <c r="F559" s="198"/>
    </row>
    <row r="560" spans="1:6" ht="15">
      <c r="A560" s="198"/>
      <c r="B560" s="198"/>
      <c r="C560" s="198"/>
      <c r="D560" s="252"/>
      <c r="E560" s="200"/>
      <c r="F560" s="198"/>
    </row>
    <row r="561" spans="1:6" ht="15">
      <c r="A561" s="198"/>
      <c r="B561" s="198"/>
      <c r="C561" s="198"/>
      <c r="D561" s="252"/>
      <c r="E561" s="200"/>
      <c r="F561" s="198"/>
    </row>
    <row r="562" spans="1:6" ht="15">
      <c r="A562" s="198"/>
      <c r="B562" s="198"/>
      <c r="C562" s="198"/>
      <c r="D562" s="252"/>
      <c r="E562" s="198"/>
      <c r="F562" s="202"/>
    </row>
    <row r="563" spans="1:6" ht="15">
      <c r="A563" s="198"/>
      <c r="B563" s="198"/>
      <c r="C563" s="198"/>
      <c r="D563" s="252"/>
      <c r="E563" s="198"/>
      <c r="F563" s="202"/>
    </row>
    <row r="564" spans="1:6" ht="15">
      <c r="D564" s="252"/>
      <c r="E564" s="198"/>
      <c r="F564" s="202"/>
    </row>
    <row r="565" spans="1:6" ht="15">
      <c r="D565" s="252"/>
      <c r="E565" s="198"/>
      <c r="F565" s="202"/>
    </row>
    <row r="566" spans="1:6" ht="15">
      <c r="D566" s="252"/>
      <c r="E566" s="198"/>
      <c r="F566" s="202"/>
    </row>
    <row r="567" spans="1:6" ht="15">
      <c r="D567" s="252"/>
      <c r="E567" s="198"/>
      <c r="F567" s="202"/>
    </row>
    <row r="568" spans="1:6" ht="15">
      <c r="D568" s="252"/>
      <c r="E568" s="198"/>
      <c r="F568" s="202"/>
    </row>
    <row r="569" spans="1:6" ht="15">
      <c r="D569" s="252"/>
      <c r="E569" s="200"/>
    </row>
    <row r="570" spans="1:6" ht="15">
      <c r="D570" s="252"/>
      <c r="E570" s="200"/>
      <c r="F570" s="198"/>
    </row>
    <row r="571" spans="1:6" ht="15">
      <c r="D571" s="252"/>
      <c r="E571" s="200"/>
      <c r="F571" s="198"/>
    </row>
    <row r="572" spans="1:6" ht="15">
      <c r="D572" s="252"/>
      <c r="E572" s="200"/>
      <c r="F572" s="198"/>
    </row>
    <row r="573" spans="1:6" ht="15">
      <c r="D573" s="252"/>
      <c r="E573" s="200"/>
      <c r="F573" s="202"/>
    </row>
    <row r="574" spans="1:6" ht="15">
      <c r="A574" s="198"/>
      <c r="B574" s="200"/>
      <c r="C574" s="200"/>
      <c r="D574" s="252"/>
      <c r="E574" s="200"/>
      <c r="F574" s="202"/>
    </row>
    <row r="575" spans="1:6" ht="15">
      <c r="A575" s="198"/>
      <c r="B575" s="198"/>
      <c r="C575" s="198"/>
      <c r="D575" s="252"/>
      <c r="E575" s="198"/>
      <c r="F575" s="202"/>
    </row>
    <row r="576" spans="1:6" ht="15">
      <c r="A576" s="198"/>
      <c r="B576" s="198"/>
      <c r="C576" s="198"/>
      <c r="D576" s="252"/>
      <c r="E576" s="198"/>
      <c r="F576" s="202"/>
    </row>
    <row r="577" spans="1:6" ht="15">
      <c r="A577" s="198"/>
      <c r="B577" s="198"/>
      <c r="C577" s="198"/>
      <c r="D577" s="252"/>
      <c r="E577" s="198"/>
      <c r="F577" s="202"/>
    </row>
    <row r="578" spans="1:6" ht="15">
      <c r="A578" s="198"/>
      <c r="B578" s="198"/>
      <c r="C578" s="198"/>
      <c r="D578" s="252"/>
      <c r="E578" s="198"/>
      <c r="F578" s="202"/>
    </row>
    <row r="579" spans="1:6" ht="15">
      <c r="A579" s="198"/>
      <c r="B579" s="198"/>
      <c r="C579" s="198"/>
      <c r="D579" s="252"/>
      <c r="E579" s="198"/>
      <c r="F579" s="202"/>
    </row>
    <row r="580" spans="1:6" ht="15">
      <c r="A580" s="198"/>
      <c r="B580" s="198"/>
      <c r="C580" s="198"/>
      <c r="D580" s="252"/>
      <c r="E580" s="198"/>
      <c r="F580" s="202"/>
    </row>
    <row r="581" spans="1:6" ht="15">
      <c r="A581" s="198"/>
      <c r="B581" s="198"/>
      <c r="C581" s="198"/>
      <c r="D581" s="252"/>
      <c r="E581" s="198"/>
      <c r="F581" s="202"/>
    </row>
    <row r="582" spans="1:6" ht="15">
      <c r="A582" s="198"/>
      <c r="B582" s="198"/>
      <c r="C582" s="198"/>
      <c r="D582" s="252"/>
      <c r="E582" s="198"/>
      <c r="F582" s="202"/>
    </row>
    <row r="583" spans="1:6" ht="15">
      <c r="A583" s="198"/>
      <c r="B583" s="198"/>
      <c r="C583" s="198"/>
      <c r="D583" s="252"/>
      <c r="E583" s="198"/>
      <c r="F583" s="202"/>
    </row>
    <row r="584" spans="1:6" ht="15">
      <c r="A584" s="198"/>
      <c r="B584" s="198"/>
      <c r="C584" s="198"/>
      <c r="D584" s="252"/>
      <c r="E584" s="198"/>
      <c r="F584" s="202"/>
    </row>
    <row r="585" spans="1:6" ht="15">
      <c r="A585" s="198"/>
      <c r="B585" s="198"/>
      <c r="C585" s="198"/>
      <c r="D585" s="252"/>
      <c r="E585" s="198"/>
      <c r="F585" s="202"/>
    </row>
    <row r="586" spans="1:6" ht="15">
      <c r="A586" s="198"/>
      <c r="B586" s="198"/>
      <c r="C586" s="198"/>
      <c r="D586" s="252"/>
      <c r="E586" s="198"/>
      <c r="F586" s="202"/>
    </row>
    <row r="587" spans="1:6" ht="15">
      <c r="A587" s="198"/>
      <c r="B587" s="198"/>
      <c r="C587" s="198"/>
      <c r="D587" s="252"/>
      <c r="E587" s="198"/>
      <c r="F587" s="202"/>
    </row>
    <row r="588" spans="1:6" ht="15">
      <c r="A588" s="198"/>
      <c r="B588" s="198"/>
      <c r="C588" s="198"/>
      <c r="D588" s="252"/>
      <c r="E588" s="198"/>
      <c r="F588" s="202"/>
    </row>
    <row r="589" spans="1:6" ht="15">
      <c r="A589" s="198"/>
      <c r="B589" s="198"/>
      <c r="C589" s="198"/>
      <c r="D589" s="252"/>
      <c r="E589" s="198"/>
      <c r="F589" s="202"/>
    </row>
    <row r="601" spans="4:4" ht="15">
      <c r="D601" s="255"/>
    </row>
    <row r="602" spans="4:4" ht="15">
      <c r="D602" s="255"/>
    </row>
    <row r="603" spans="4:4" ht="15">
      <c r="D603" s="255"/>
    </row>
    <row r="604" spans="4:4" ht="15">
      <c r="D604" s="255"/>
    </row>
    <row r="605" spans="4:4" ht="15">
      <c r="D605" s="255"/>
    </row>
    <row r="606" spans="4:4" ht="15">
      <c r="D606" s="255"/>
    </row>
    <row r="607" spans="4:4" ht="15">
      <c r="D607" s="255"/>
    </row>
    <row r="608" spans="4:4" ht="15">
      <c r="D608" s="255"/>
    </row>
    <row r="609" spans="4:4" ht="15">
      <c r="D609" s="255"/>
    </row>
    <row r="610" spans="4:4" ht="15">
      <c r="D610" s="255"/>
    </row>
    <row r="611" spans="4:4" ht="15">
      <c r="D611" s="255"/>
    </row>
    <row r="612" spans="4:4" ht="15">
      <c r="D612" s="255"/>
    </row>
    <row r="613" spans="4:4" ht="15">
      <c r="D613" s="255"/>
    </row>
    <row r="614" spans="4:4" ht="15">
      <c r="D614" s="255"/>
    </row>
    <row r="615" spans="4:4" ht="15">
      <c r="D615" s="255"/>
    </row>
    <row r="616" spans="4:4" ht="15">
      <c r="D616" s="255"/>
    </row>
    <row r="617" spans="4:4" ht="15">
      <c r="D617" s="255"/>
    </row>
    <row r="618" spans="4:4" ht="15">
      <c r="D618" s="255"/>
    </row>
    <row r="619" spans="4:4" ht="15">
      <c r="D619" s="255"/>
    </row>
    <row r="620" spans="4:4" ht="15">
      <c r="D620" s="255"/>
    </row>
    <row r="621" spans="4:4" ht="15">
      <c r="D621" s="255"/>
    </row>
    <row r="622" spans="4:4" ht="15">
      <c r="D622" s="255"/>
    </row>
    <row r="623" spans="4:4" ht="15">
      <c r="D623" s="255"/>
    </row>
    <row r="624" spans="4:4" ht="15">
      <c r="D624" s="255"/>
    </row>
    <row r="625" spans="4:4" ht="15">
      <c r="D625" s="255"/>
    </row>
    <row r="626" spans="4:4" ht="15">
      <c r="D626" s="255"/>
    </row>
    <row r="627" spans="4:4" ht="15">
      <c r="D627" s="255"/>
    </row>
    <row r="628" spans="4:4" ht="15">
      <c r="D628" s="255"/>
    </row>
    <row r="629" spans="4:4" ht="15">
      <c r="D629" s="255"/>
    </row>
    <row r="630" spans="4:4" ht="15">
      <c r="D630" s="255"/>
    </row>
    <row r="631" spans="4:4" ht="15">
      <c r="D631" s="255"/>
    </row>
    <row r="632" spans="4:4" ht="15">
      <c r="D632" s="255"/>
    </row>
    <row r="633" spans="4:4" ht="15">
      <c r="D633" s="255"/>
    </row>
    <row r="634" spans="4:4" ht="15">
      <c r="D634" s="255"/>
    </row>
    <row r="635" spans="4:4" ht="15">
      <c r="D635" s="255"/>
    </row>
    <row r="636" spans="4:4" ht="15">
      <c r="D636" s="255"/>
    </row>
    <row r="637" spans="4:4" ht="15">
      <c r="D637" s="255"/>
    </row>
    <row r="638" spans="4:4" ht="15">
      <c r="D638" s="255"/>
    </row>
    <row r="639" spans="4:4" ht="15">
      <c r="D639" s="255"/>
    </row>
    <row r="640" spans="4:4" ht="15">
      <c r="D640" s="255"/>
    </row>
    <row r="641" spans="4:4" ht="15">
      <c r="D641" s="255"/>
    </row>
    <row r="642" spans="4:4" ht="15">
      <c r="D642" s="255"/>
    </row>
    <row r="643" spans="4:4" ht="15">
      <c r="D643" s="255"/>
    </row>
    <row r="644" spans="4:4" ht="15">
      <c r="D644" s="256"/>
    </row>
  </sheetData>
  <phoneticPr fontId="17" type="noConversion"/>
  <dataValidations count="3">
    <dataValidation type="list" allowBlank="1" showInputMessage="1" showErrorMessage="1" sqref="D636:D644" xr:uid="{81719AC1-38CC-4647-8A69-AF06F3157680}">
      <formula1>$L$3:$L$5</formula1>
    </dataValidation>
    <dataValidation type="list" allowBlank="1" showInputMessage="1" showErrorMessage="1" errorTitle="Disziplin eintragen" error="Falsche Disziplin angegeben._x000a__x000a_LG_x000a_LP_x000a_LG Auflage_x000a_ " promptTitle="Disziplin eintragen" prompt="Disziplin eintrage" sqref="D603:D635" xr:uid="{DAAC1260-79C2-4A4A-B083-FED290F72312}">
      <formula1>$P$2:$P$4</formula1>
    </dataValidation>
    <dataValidation type="list" allowBlank="1" showInputMessage="1" showErrorMessage="1" errorTitle="Falscher Vereinsname" error="Vereinsname stimmt nicht mit der Datenbank überein. Bitte Vereinsnamen überprüfen:_x000a__x000a_" promptTitle="Verein eingeben" prompt="Verein eingeben" sqref="A327:A573" xr:uid="{90E4791E-D8E3-4AA2-B67F-CE0FB39E0483}">
      <formula1>$N$2:$N$12</formula1>
    </dataValidation>
  </dataValidations>
  <pageMargins left="0.7" right="0.7" top="0.78740157499999996" bottom="0.78740157499999996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9939" r:id="rId4" name="Button 3">
              <controlPr defaultSize="0" print="0" autoFill="0" autoPict="0" macro="[0]!Schaltfläche3_Klicken">
                <anchor>
                  <from>
                    <xdr:col>7</xdr:col>
                    <xdr:colOff>9525</xdr:colOff>
                    <xdr:row>1</xdr:row>
                    <xdr:rowOff>0</xdr:rowOff>
                  </from>
                  <to>
                    <xdr:col>9</xdr:col>
                    <xdr:colOff>104775</xdr:colOff>
                    <xdr:row>4</xdr:row>
                    <xdr:rowOff>152400</xdr:rowOff>
                  </to>
                </anchor>
              </controlPr>
            </control>
          </mc:Choice>
        </mc:AlternateContent>
      </controls>
    </mc:Choice>
  </mc:AlternateContent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A5498-1405-4BE2-8877-2357F4570F6D}">
  <sheetPr codeName="Tabelle13">
    <tabColor rgb="FFFFC000"/>
    <pageSetUpPr fitToPage="1"/>
  </sheetPr>
  <dimension ref="A1:BN181"/>
  <sheetViews>
    <sheetView zoomScale="85" zoomScaleNormal="85" workbookViewId="0">
      <selection activeCell="B37" sqref="B37"/>
    </sheetView>
  </sheetViews>
  <sheetFormatPr baseColWidth="10" defaultColWidth="11.42578125" defaultRowHeight="12.75"/>
  <cols>
    <col min="1" max="1" width="5.42578125" style="7" customWidth="1"/>
    <col min="2" max="2" width="21.7109375" style="7" customWidth="1"/>
    <col min="3" max="66" width="9" style="7" customWidth="1"/>
    <col min="67" max="16384" width="11.42578125" style="7"/>
  </cols>
  <sheetData>
    <row r="1" spans="1:66" s="5" customFormat="1" ht="14.25" customHeight="1">
      <c r="A1" s="321" t="s">
        <v>87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1"/>
      <c r="R1" s="321"/>
      <c r="S1" s="321"/>
      <c r="T1" s="321"/>
      <c r="U1" s="321"/>
      <c r="V1" s="321"/>
      <c r="W1" s="321"/>
      <c r="X1" s="321"/>
      <c r="Y1" s="321"/>
      <c r="Z1" s="321"/>
      <c r="AA1" s="321"/>
      <c r="AB1" s="321"/>
      <c r="AC1" s="321"/>
      <c r="AD1" s="321"/>
      <c r="AE1" s="321"/>
      <c r="AF1" s="321"/>
      <c r="AG1" s="321"/>
      <c r="AH1" s="321"/>
      <c r="AI1" s="321"/>
      <c r="AJ1" s="321"/>
      <c r="AK1" s="321"/>
      <c r="AL1" s="321"/>
      <c r="AM1" s="321"/>
      <c r="AN1" s="321"/>
      <c r="AO1" s="321"/>
      <c r="AP1" s="321"/>
      <c r="AQ1" s="321"/>
      <c r="AR1" s="321"/>
      <c r="AS1" s="321"/>
      <c r="AT1" s="321"/>
      <c r="AU1" s="321"/>
      <c r="AV1" s="321"/>
      <c r="AW1" s="321"/>
      <c r="AX1" s="321"/>
      <c r="AY1" s="321"/>
      <c r="AZ1" s="321"/>
      <c r="BA1" s="321"/>
      <c r="BB1" s="321"/>
      <c r="BC1" s="321"/>
      <c r="BD1" s="321"/>
      <c r="BE1" s="321"/>
      <c r="BF1" s="321"/>
      <c r="BG1" s="321"/>
      <c r="BH1" s="321"/>
      <c r="BI1" s="321"/>
      <c r="BJ1" s="321"/>
      <c r="BK1" s="321"/>
      <c r="BL1" s="321"/>
      <c r="BM1" s="321"/>
      <c r="BN1" s="321"/>
    </row>
    <row r="2" spans="1:66" ht="18" customHeight="1">
      <c r="A2" s="321"/>
      <c r="B2" s="321"/>
      <c r="C2" s="321"/>
      <c r="D2" s="321"/>
      <c r="E2" s="321"/>
      <c r="F2" s="321"/>
      <c r="G2" s="321"/>
      <c r="H2" s="321"/>
      <c r="I2" s="321"/>
      <c r="J2" s="321"/>
      <c r="K2" s="321"/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W2" s="321"/>
      <c r="X2" s="321"/>
      <c r="Y2" s="321"/>
      <c r="Z2" s="321"/>
      <c r="AA2" s="321"/>
      <c r="AB2" s="321"/>
      <c r="AC2" s="321"/>
      <c r="AD2" s="321"/>
      <c r="AE2" s="321"/>
      <c r="AF2" s="321"/>
      <c r="AG2" s="321"/>
      <c r="AH2" s="321"/>
      <c r="AI2" s="321"/>
      <c r="AJ2" s="321"/>
      <c r="AK2" s="321"/>
      <c r="AL2" s="321"/>
      <c r="AM2" s="321"/>
      <c r="AN2" s="321"/>
      <c r="AO2" s="321"/>
      <c r="AP2" s="321"/>
      <c r="AQ2" s="321"/>
      <c r="AR2" s="321"/>
      <c r="AS2" s="321"/>
      <c r="AT2" s="321"/>
      <c r="AU2" s="321"/>
      <c r="AV2" s="321"/>
      <c r="AW2" s="321"/>
      <c r="AX2" s="321"/>
      <c r="AY2" s="321"/>
      <c r="AZ2" s="321"/>
      <c r="BA2" s="321"/>
      <c r="BB2" s="321"/>
      <c r="BC2" s="321"/>
      <c r="BD2" s="321"/>
      <c r="BE2" s="321"/>
      <c r="BF2" s="321"/>
      <c r="BG2" s="321"/>
      <c r="BH2" s="321"/>
      <c r="BI2" s="321"/>
      <c r="BJ2" s="321"/>
      <c r="BK2" s="321"/>
      <c r="BL2" s="321"/>
      <c r="BM2" s="321"/>
      <c r="BN2" s="321"/>
    </row>
    <row r="3" spans="1:66" ht="14.25">
      <c r="A3" s="5"/>
      <c r="B3" s="131"/>
      <c r="C3" s="131"/>
      <c r="D3" s="131"/>
      <c r="E3" s="131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</row>
    <row r="4" spans="1:66" s="5" customFormat="1" ht="14.25"/>
    <row r="5" spans="1:66" ht="14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6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</row>
    <row r="6" spans="1:66" s="5" customFormat="1" ht="15">
      <c r="B6" s="68"/>
      <c r="C6" s="68"/>
    </row>
    <row r="7" spans="1:66" s="38" customFormat="1" ht="15" customHeight="1">
      <c r="A7" s="37"/>
      <c r="B7" s="318" t="s">
        <v>6</v>
      </c>
      <c r="C7" s="318"/>
      <c r="D7" s="318"/>
      <c r="E7" s="318"/>
      <c r="F7" s="318"/>
      <c r="H7" s="320" t="s">
        <v>17</v>
      </c>
      <c r="I7" s="320"/>
      <c r="J7" s="320"/>
      <c r="K7" s="320"/>
      <c r="L7" s="320"/>
      <c r="M7" s="90"/>
      <c r="N7" s="320" t="s">
        <v>33</v>
      </c>
      <c r="O7" s="320"/>
      <c r="P7" s="320"/>
      <c r="Q7" s="320"/>
      <c r="R7" s="320"/>
      <c r="S7" s="90"/>
      <c r="T7" s="318" t="s">
        <v>18</v>
      </c>
      <c r="U7" s="318"/>
      <c r="V7" s="318"/>
      <c r="W7" s="318"/>
      <c r="X7" s="318"/>
      <c r="Z7" s="318" t="s">
        <v>15</v>
      </c>
      <c r="AA7" s="318"/>
      <c r="AB7" s="318"/>
      <c r="AC7" s="318"/>
      <c r="AD7" s="318"/>
      <c r="AE7" s="90"/>
      <c r="AF7" s="320" t="s">
        <v>13</v>
      </c>
      <c r="AG7" s="320"/>
      <c r="AH7" s="320"/>
      <c r="AI7" s="320"/>
      <c r="AJ7" s="320"/>
      <c r="AK7" s="90"/>
      <c r="AL7" s="318" t="s">
        <v>20</v>
      </c>
      <c r="AM7" s="318"/>
      <c r="AN7" s="318"/>
      <c r="AO7" s="318"/>
      <c r="AP7" s="318"/>
      <c r="AR7" s="318" t="s">
        <v>26</v>
      </c>
      <c r="AS7" s="318"/>
      <c r="AT7" s="318"/>
      <c r="AU7" s="318"/>
      <c r="AV7" s="318"/>
      <c r="AW7" s="90"/>
      <c r="AX7" s="318" t="s">
        <v>28</v>
      </c>
      <c r="AY7" s="318"/>
      <c r="AZ7" s="318"/>
      <c r="BA7" s="318"/>
      <c r="BB7" s="318"/>
      <c r="BC7" s="37"/>
      <c r="BD7" s="318" t="s">
        <v>21</v>
      </c>
      <c r="BE7" s="318"/>
      <c r="BF7" s="318"/>
      <c r="BG7" s="318"/>
      <c r="BH7" s="318"/>
      <c r="BI7" s="37"/>
      <c r="BJ7" s="318" t="s">
        <v>29</v>
      </c>
      <c r="BK7" s="318"/>
      <c r="BL7" s="318"/>
      <c r="BM7" s="318"/>
      <c r="BN7" s="318"/>
    </row>
    <row r="8" spans="1:66" ht="15">
      <c r="A8" s="5" t="s">
        <v>41</v>
      </c>
      <c r="B8" s="32" t="s">
        <v>5</v>
      </c>
      <c r="C8" s="33" t="s">
        <v>51</v>
      </c>
      <c r="D8" s="64" t="s">
        <v>40</v>
      </c>
      <c r="E8" s="64" t="s">
        <v>40</v>
      </c>
      <c r="F8" s="64" t="s">
        <v>128</v>
      </c>
      <c r="G8" s="24"/>
      <c r="H8" s="63" t="s">
        <v>5</v>
      </c>
      <c r="I8" s="61" t="s">
        <v>51</v>
      </c>
      <c r="J8" s="62" t="s">
        <v>40</v>
      </c>
      <c r="K8" s="62" t="s">
        <v>40</v>
      </c>
      <c r="L8" s="64" t="s">
        <v>128</v>
      </c>
      <c r="M8" s="24"/>
      <c r="N8" s="63" t="s">
        <v>5</v>
      </c>
      <c r="O8" s="61" t="s">
        <v>51</v>
      </c>
      <c r="P8" s="62" t="s">
        <v>40</v>
      </c>
      <c r="Q8" s="62" t="s">
        <v>40</v>
      </c>
      <c r="R8" s="64" t="s">
        <v>128</v>
      </c>
      <c r="S8" s="24"/>
      <c r="T8" s="63" t="s">
        <v>5</v>
      </c>
      <c r="U8" s="61" t="s">
        <v>51</v>
      </c>
      <c r="V8" s="62" t="s">
        <v>40</v>
      </c>
      <c r="W8" s="62" t="s">
        <v>40</v>
      </c>
      <c r="X8" s="64" t="s">
        <v>128</v>
      </c>
      <c r="Y8" s="24"/>
      <c r="Z8" s="63" t="s">
        <v>5</v>
      </c>
      <c r="AA8" s="61" t="s">
        <v>51</v>
      </c>
      <c r="AB8" s="62" t="s">
        <v>40</v>
      </c>
      <c r="AC8" s="62" t="s">
        <v>40</v>
      </c>
      <c r="AD8" s="64" t="s">
        <v>128</v>
      </c>
      <c r="AE8" s="4"/>
      <c r="AF8" s="63" t="s">
        <v>5</v>
      </c>
      <c r="AG8" s="61" t="s">
        <v>51</v>
      </c>
      <c r="AH8" s="62" t="s">
        <v>40</v>
      </c>
      <c r="AI8" s="62" t="s">
        <v>40</v>
      </c>
      <c r="AJ8" s="64" t="s">
        <v>128</v>
      </c>
      <c r="AK8" s="24"/>
      <c r="AL8" s="63" t="s">
        <v>5</v>
      </c>
      <c r="AM8" s="61" t="s">
        <v>51</v>
      </c>
      <c r="AN8" s="62" t="s">
        <v>40</v>
      </c>
      <c r="AO8" s="62" t="s">
        <v>40</v>
      </c>
      <c r="AP8" s="64" t="s">
        <v>128</v>
      </c>
      <c r="AQ8" s="33"/>
      <c r="AR8" s="63" t="s">
        <v>5</v>
      </c>
      <c r="AS8" s="61" t="s">
        <v>51</v>
      </c>
      <c r="AT8" s="62" t="s">
        <v>40</v>
      </c>
      <c r="AU8" s="62" t="s">
        <v>40</v>
      </c>
      <c r="AV8" s="64" t="s">
        <v>128</v>
      </c>
      <c r="AX8" s="63" t="s">
        <v>5</v>
      </c>
      <c r="AY8" s="61" t="s">
        <v>51</v>
      </c>
      <c r="AZ8" s="62" t="s">
        <v>40</v>
      </c>
      <c r="BA8" s="62" t="s">
        <v>40</v>
      </c>
      <c r="BB8" s="64" t="s">
        <v>128</v>
      </c>
      <c r="BD8" s="63" t="s">
        <v>5</v>
      </c>
      <c r="BE8" s="61" t="s">
        <v>51</v>
      </c>
      <c r="BF8" s="62" t="s">
        <v>40</v>
      </c>
      <c r="BG8" s="62" t="s">
        <v>40</v>
      </c>
      <c r="BH8" s="64" t="s">
        <v>128</v>
      </c>
      <c r="BJ8" s="63" t="s">
        <v>5</v>
      </c>
      <c r="BK8" s="61" t="s">
        <v>51</v>
      </c>
      <c r="BL8" s="62" t="s">
        <v>40</v>
      </c>
      <c r="BM8" s="62" t="s">
        <v>40</v>
      </c>
      <c r="BN8" s="64" t="s">
        <v>128</v>
      </c>
    </row>
    <row r="9" spans="1:66" ht="15">
      <c r="A9" s="25">
        <v>1</v>
      </c>
      <c r="B9" s="134"/>
      <c r="C9" s="134"/>
      <c r="D9" s="134"/>
      <c r="E9" s="27" t="str">
        <f>IF(B9="","",IF(D9=2,0,IF(D9=0,2,1)))</f>
        <v/>
      </c>
      <c r="F9" s="27" t="str">
        <f>IF(B9="","",D9)</f>
        <v/>
      </c>
      <c r="G9" s="25"/>
      <c r="H9" s="134"/>
      <c r="I9" s="134"/>
      <c r="J9" s="134"/>
      <c r="K9" s="27" t="str">
        <f>IF(H9="","",IF(J9=2,0,IF(J9=0,2,1)))</f>
        <v/>
      </c>
      <c r="L9" s="27" t="str">
        <f>IF(H9="","",J9)</f>
        <v/>
      </c>
      <c r="M9" s="25"/>
      <c r="N9" s="134"/>
      <c r="O9" s="134"/>
      <c r="P9" s="134"/>
      <c r="Q9" s="27" t="str">
        <f>IF(N9="","",IF(P9=2,0,IF(P9=0,2,1)))</f>
        <v/>
      </c>
      <c r="R9" s="27" t="str">
        <f>IF(N9="","",P9)</f>
        <v/>
      </c>
      <c r="S9" s="25"/>
      <c r="T9" s="134"/>
      <c r="U9" s="134"/>
      <c r="V9" s="134"/>
      <c r="W9" s="27" t="str">
        <f>IF(T9="","",IF(V9=2,0,IF(V9=0,2,1)))</f>
        <v/>
      </c>
      <c r="X9" s="27" t="str">
        <f>IF(T9="","",V9)</f>
        <v/>
      </c>
      <c r="Y9" s="25"/>
      <c r="Z9" s="134"/>
      <c r="AA9" s="134"/>
      <c r="AB9" s="134"/>
      <c r="AC9" s="27" t="str">
        <f>IF(Z9="","",IF(AB9=2,0,IF(AB9=0,2,1)))</f>
        <v/>
      </c>
      <c r="AD9" s="27" t="str">
        <f>IF(Z9="","",AB9)</f>
        <v/>
      </c>
      <c r="AE9" s="25"/>
      <c r="AF9" s="134"/>
      <c r="AG9" s="134"/>
      <c r="AH9" s="134"/>
      <c r="AI9" s="27" t="str">
        <f>IF(AF9="","",IF(AH9=2,0,IF(AH9=0,2,1)))</f>
        <v/>
      </c>
      <c r="AJ9" s="27" t="str">
        <f>IF(AF9="","",AH9)</f>
        <v/>
      </c>
      <c r="AK9" s="25"/>
      <c r="AL9" s="134"/>
      <c r="AM9" s="134"/>
      <c r="AN9" s="134"/>
      <c r="AO9" s="27" t="str">
        <f>IF(AL9="","",IF(AN9=2,0,IF(AN9=0,2,1)))</f>
        <v/>
      </c>
      <c r="AP9" s="27" t="str">
        <f>IF(AL9="","",AN9)</f>
        <v/>
      </c>
      <c r="AQ9" s="25"/>
      <c r="AR9" s="134"/>
      <c r="AS9" s="134"/>
      <c r="AT9" s="134"/>
      <c r="AU9" s="27" t="str">
        <f>IF(AR9="","",IF(AT9=2,0,IF(AT9=0,2,1)))</f>
        <v/>
      </c>
      <c r="AV9" s="27" t="str">
        <f>IF(AR9="","",AT9)</f>
        <v/>
      </c>
      <c r="AX9" s="134"/>
      <c r="AY9" s="134"/>
      <c r="AZ9" s="134"/>
      <c r="BA9" s="27" t="str">
        <f>IF(AX9="","",IF(AZ9=2,0,IF(AZ9=0,2,1)))</f>
        <v/>
      </c>
      <c r="BB9" s="27" t="str">
        <f>IF(AX9="","",AZ9)</f>
        <v/>
      </c>
      <c r="BD9" s="134"/>
      <c r="BE9" s="134"/>
      <c r="BF9" s="134"/>
      <c r="BG9" s="27" t="str">
        <f>IF(BD9="","",IF(BF9=2,0,IF(BF9=0,2,1)))</f>
        <v/>
      </c>
      <c r="BH9" s="27" t="str">
        <f>IF(BD9="","",BF9)</f>
        <v/>
      </c>
      <c r="BJ9" s="134"/>
      <c r="BK9" s="134"/>
      <c r="BL9" s="134"/>
      <c r="BM9" s="27" t="str">
        <f>IF(BJ9="","",IF(BL9=2,0,IF(BL9=0,2,1)))</f>
        <v/>
      </c>
      <c r="BN9" s="27" t="str">
        <f>IF(BJ9="","",BL9)</f>
        <v/>
      </c>
    </row>
    <row r="10" spans="1:66" ht="15">
      <c r="A10" s="25">
        <v>2</v>
      </c>
      <c r="B10" s="134"/>
      <c r="C10" s="134"/>
      <c r="D10" s="134"/>
      <c r="E10" s="27" t="str">
        <f>IF(B10="","",IF(D10=2,0,IF(D10=0,2,1)))</f>
        <v/>
      </c>
      <c r="F10" s="27" t="str">
        <f>IF(B10="","",D10)</f>
        <v/>
      </c>
      <c r="G10" s="4"/>
      <c r="H10" s="134"/>
      <c r="I10" s="134"/>
      <c r="J10" s="134"/>
      <c r="K10" s="27" t="str">
        <f>IF(H10="","",IF(J10=2,0,IF(J10=0,2,1)))</f>
        <v/>
      </c>
      <c r="L10" s="27" t="str">
        <f>IF(H10="","",J10)</f>
        <v/>
      </c>
      <c r="M10" s="25"/>
      <c r="N10" s="134"/>
      <c r="O10" s="134"/>
      <c r="P10" s="134"/>
      <c r="Q10" s="27" t="str">
        <f>IF(N10="","",IF(P10=2,0,IF(P10=0,2,1)))</f>
        <v/>
      </c>
      <c r="R10" s="27" t="str">
        <f>IF(N10="","",P10)</f>
        <v/>
      </c>
      <c r="S10" s="25"/>
      <c r="T10" s="134"/>
      <c r="U10" s="134"/>
      <c r="V10" s="134"/>
      <c r="W10" s="27" t="str">
        <f>IF(T10="","",IF(V10=2,0,IF(V10=0,2,1)))</f>
        <v/>
      </c>
      <c r="X10" s="27" t="str">
        <f>IF(T10="","",V10)</f>
        <v/>
      </c>
      <c r="Y10" s="25"/>
      <c r="Z10" s="134"/>
      <c r="AA10" s="134"/>
      <c r="AB10" s="134"/>
      <c r="AC10" s="27" t="str">
        <f>IF(Z10="","",IF(AB10=2,0,IF(AB10=0,2,1)))</f>
        <v/>
      </c>
      <c r="AD10" s="27" t="str">
        <f>IF(Z10="","",AB10)</f>
        <v/>
      </c>
      <c r="AE10" s="25"/>
      <c r="AF10" s="134"/>
      <c r="AG10" s="134"/>
      <c r="AH10" s="134"/>
      <c r="AI10" s="27" t="str">
        <f>IF(AF10="","",IF(AH10=2,0,IF(AH10=0,2,1)))</f>
        <v/>
      </c>
      <c r="AJ10" s="27" t="str">
        <f>IF(AF10="","",AH10)</f>
        <v/>
      </c>
      <c r="AK10" s="25"/>
      <c r="AL10" s="134"/>
      <c r="AM10" s="134"/>
      <c r="AN10" s="134"/>
      <c r="AO10" s="27" t="str">
        <f>IF(AL10="","",IF(AN10=2,0,IF(AN10=0,2,1)))</f>
        <v/>
      </c>
      <c r="AP10" s="27" t="str">
        <f>IF(AL10="","",AN10)</f>
        <v/>
      </c>
      <c r="AQ10" s="25"/>
      <c r="AR10" s="134"/>
      <c r="AS10" s="134"/>
      <c r="AT10" s="134"/>
      <c r="AU10" s="27" t="str">
        <f>IF(AR10="","",IF(AT10=2,0,IF(AT10=0,2,1)))</f>
        <v/>
      </c>
      <c r="AV10" s="27" t="str">
        <f>IF(AR10="","",AT10)</f>
        <v/>
      </c>
      <c r="AX10" s="134"/>
      <c r="AY10" s="134"/>
      <c r="AZ10" s="134"/>
      <c r="BA10" s="27" t="str">
        <f>IF(AX10="","",IF(AZ10=2,0,IF(AZ10=0,2,1)))</f>
        <v/>
      </c>
      <c r="BB10" s="27" t="str">
        <f>IF(AX10="","",AZ10)</f>
        <v/>
      </c>
      <c r="BD10" s="134"/>
      <c r="BE10" s="134"/>
      <c r="BF10" s="134"/>
      <c r="BG10" s="27" t="str">
        <f>IF(BD10="","",IF(BF10=2,0,IF(BF10=0,2,1)))</f>
        <v/>
      </c>
      <c r="BH10" s="27" t="str">
        <f>IF(BD10="","",BF10)</f>
        <v/>
      </c>
      <c r="BJ10" s="134"/>
      <c r="BK10" s="134"/>
      <c r="BL10" s="134"/>
      <c r="BM10" s="27" t="str">
        <f>IF(BJ10="","",IF(BL10=2,0,IF(BL10=0,2,1)))</f>
        <v/>
      </c>
      <c r="BN10" s="27" t="str">
        <f>IF(BJ10="","",BL10)</f>
        <v/>
      </c>
    </row>
    <row r="11" spans="1:66" ht="15">
      <c r="A11" s="25">
        <v>3</v>
      </c>
      <c r="B11" s="134"/>
      <c r="C11" s="134"/>
      <c r="D11" s="134"/>
      <c r="E11" s="27" t="str">
        <f t="shared" ref="E11:E18" si="0">IF(B11="","",IF(D11=2,0,IF(D11=0,2,1)))</f>
        <v/>
      </c>
      <c r="F11" s="27" t="str">
        <f t="shared" ref="F11:F18" si="1">IF(B11="","",D11)</f>
        <v/>
      </c>
      <c r="G11" s="25"/>
      <c r="H11" s="134"/>
      <c r="I11" s="134"/>
      <c r="J11" s="134"/>
      <c r="K11" s="27" t="str">
        <f t="shared" ref="K11:K18" si="2">IF(H11="","",IF(J11=2,0,IF(J11=0,2,1)))</f>
        <v/>
      </c>
      <c r="L11" s="27" t="str">
        <f t="shared" ref="L11:L18" si="3">IF(H11="","",J11)</f>
        <v/>
      </c>
      <c r="M11" s="25"/>
      <c r="N11" s="134"/>
      <c r="O11" s="134"/>
      <c r="P11" s="134"/>
      <c r="Q11" s="27" t="str">
        <f t="shared" ref="Q11:Q18" si="4">IF(N11="","",IF(P11=2,0,IF(P11=0,2,1)))</f>
        <v/>
      </c>
      <c r="R11" s="27" t="str">
        <f t="shared" ref="R11:R18" si="5">IF(N11="","",P11)</f>
        <v/>
      </c>
      <c r="S11" s="25"/>
      <c r="T11" s="134"/>
      <c r="U11" s="134"/>
      <c r="V11" s="134"/>
      <c r="W11" s="27" t="str">
        <f t="shared" ref="W11:W18" si="6">IF(T11="","",IF(V11=2,0,IF(V11=0,2,1)))</f>
        <v/>
      </c>
      <c r="X11" s="27" t="str">
        <f t="shared" ref="X11:X18" si="7">IF(T11="","",V11)</f>
        <v/>
      </c>
      <c r="Y11" s="25"/>
      <c r="Z11" s="134"/>
      <c r="AA11" s="134"/>
      <c r="AB11" s="134"/>
      <c r="AC11" s="27" t="str">
        <f t="shared" ref="AC11:AC18" si="8">IF(Z11="","",IF(AB11=2,0,IF(AB11=0,2,1)))</f>
        <v/>
      </c>
      <c r="AD11" s="27" t="str">
        <f t="shared" ref="AD11:AD18" si="9">IF(Z11="","",AB11)</f>
        <v/>
      </c>
      <c r="AE11" s="25"/>
      <c r="AF11" s="134"/>
      <c r="AG11" s="134"/>
      <c r="AH11" s="134"/>
      <c r="AI11" s="27" t="str">
        <f t="shared" ref="AI11:AI18" si="10">IF(AF11="","",IF(AH11=2,0,IF(AH11=0,2,1)))</f>
        <v/>
      </c>
      <c r="AJ11" s="27" t="str">
        <f t="shared" ref="AJ11:AJ18" si="11">IF(AF11="","",AH11)</f>
        <v/>
      </c>
      <c r="AK11" s="25"/>
      <c r="AL11" s="134"/>
      <c r="AM11" s="134"/>
      <c r="AN11" s="134"/>
      <c r="AO11" s="27" t="str">
        <f t="shared" ref="AO11:AO18" si="12">IF(AL11="","",IF(AN11=2,0,IF(AN11=0,2,1)))</f>
        <v/>
      </c>
      <c r="AP11" s="27" t="str">
        <f t="shared" ref="AP11:AP18" si="13">IF(AL11="","",AN11)</f>
        <v/>
      </c>
      <c r="AQ11" s="25"/>
      <c r="AR11" s="134"/>
      <c r="AS11" s="134"/>
      <c r="AT11" s="134"/>
      <c r="AU11" s="27" t="str">
        <f t="shared" ref="AU11:AU18" si="14">IF(AR11="","",IF(AT11=2,0,IF(AT11=0,2,1)))</f>
        <v/>
      </c>
      <c r="AV11" s="27" t="str">
        <f t="shared" ref="AV11:AV18" si="15">IF(AR11="","",AT11)</f>
        <v/>
      </c>
      <c r="AX11" s="134"/>
      <c r="AY11" s="134"/>
      <c r="AZ11" s="134"/>
      <c r="BA11" s="27" t="str">
        <f t="shared" ref="BA11:BA18" si="16">IF(AX11="","",IF(AZ11=2,0,IF(AZ11=0,2,1)))</f>
        <v/>
      </c>
      <c r="BB11" s="27" t="str">
        <f t="shared" ref="BB11:BB18" si="17">IF(AX11="","",AZ11)</f>
        <v/>
      </c>
      <c r="BD11" s="134"/>
      <c r="BE11" s="134"/>
      <c r="BF11" s="134"/>
      <c r="BG11" s="27" t="str">
        <f t="shared" ref="BG11:BG18" si="18">IF(BD11="","",IF(BF11=2,0,IF(BF11=0,2,1)))</f>
        <v/>
      </c>
      <c r="BH11" s="27" t="str">
        <f t="shared" ref="BH11:BH18" si="19">IF(BD11="","",BF11)</f>
        <v/>
      </c>
      <c r="BJ11" s="134"/>
      <c r="BK11" s="134"/>
      <c r="BL11" s="134"/>
      <c r="BM11" s="27" t="str">
        <f t="shared" ref="BM11:BM18" si="20">IF(BJ11="","",IF(BL11=2,0,IF(BL11=0,2,1)))</f>
        <v/>
      </c>
      <c r="BN11" s="27" t="str">
        <f t="shared" ref="BN11:BN18" si="21">IF(BJ11="","",BL11)</f>
        <v/>
      </c>
    </row>
    <row r="12" spans="1:66" ht="15">
      <c r="A12" s="25">
        <v>4</v>
      </c>
      <c r="B12" s="134"/>
      <c r="C12" s="134"/>
      <c r="D12" s="134"/>
      <c r="E12" s="27" t="str">
        <f t="shared" si="0"/>
        <v/>
      </c>
      <c r="F12" s="27" t="str">
        <f t="shared" si="1"/>
        <v/>
      </c>
      <c r="G12" s="25"/>
      <c r="H12" s="134"/>
      <c r="I12" s="134"/>
      <c r="J12" s="134"/>
      <c r="K12" s="27" t="str">
        <f t="shared" si="2"/>
        <v/>
      </c>
      <c r="L12" s="27" t="str">
        <f t="shared" si="3"/>
        <v/>
      </c>
      <c r="M12" s="25"/>
      <c r="N12" s="134"/>
      <c r="O12" s="134"/>
      <c r="P12" s="134"/>
      <c r="Q12" s="27" t="str">
        <f t="shared" si="4"/>
        <v/>
      </c>
      <c r="R12" s="27" t="str">
        <f t="shared" si="5"/>
        <v/>
      </c>
      <c r="S12" s="25"/>
      <c r="T12" s="134"/>
      <c r="U12" s="134"/>
      <c r="V12" s="134"/>
      <c r="W12" s="27" t="str">
        <f t="shared" si="6"/>
        <v/>
      </c>
      <c r="X12" s="27" t="str">
        <f t="shared" si="7"/>
        <v/>
      </c>
      <c r="Y12" s="25"/>
      <c r="Z12" s="134"/>
      <c r="AA12" s="134"/>
      <c r="AB12" s="134"/>
      <c r="AC12" s="27" t="str">
        <f t="shared" si="8"/>
        <v/>
      </c>
      <c r="AD12" s="27" t="str">
        <f t="shared" si="9"/>
        <v/>
      </c>
      <c r="AE12" s="25"/>
      <c r="AF12" s="134"/>
      <c r="AG12" s="134"/>
      <c r="AH12" s="134"/>
      <c r="AI12" s="27" t="str">
        <f t="shared" si="10"/>
        <v/>
      </c>
      <c r="AJ12" s="27" t="str">
        <f t="shared" si="11"/>
        <v/>
      </c>
      <c r="AK12" s="25"/>
      <c r="AL12" s="134"/>
      <c r="AM12" s="134"/>
      <c r="AN12" s="134"/>
      <c r="AO12" s="27" t="str">
        <f t="shared" si="12"/>
        <v/>
      </c>
      <c r="AP12" s="27" t="str">
        <f t="shared" si="13"/>
        <v/>
      </c>
      <c r="AQ12" s="25"/>
      <c r="AR12" s="134"/>
      <c r="AS12" s="134"/>
      <c r="AT12" s="134"/>
      <c r="AU12" s="27" t="str">
        <f t="shared" si="14"/>
        <v/>
      </c>
      <c r="AV12" s="27" t="str">
        <f t="shared" si="15"/>
        <v/>
      </c>
      <c r="AX12" s="134"/>
      <c r="AY12" s="134"/>
      <c r="AZ12" s="134"/>
      <c r="BA12" s="27" t="str">
        <f t="shared" si="16"/>
        <v/>
      </c>
      <c r="BB12" s="27" t="str">
        <f t="shared" si="17"/>
        <v/>
      </c>
      <c r="BD12" s="134"/>
      <c r="BE12" s="134"/>
      <c r="BF12" s="134"/>
      <c r="BG12" s="27" t="str">
        <f t="shared" si="18"/>
        <v/>
      </c>
      <c r="BH12" s="27" t="str">
        <f t="shared" si="19"/>
        <v/>
      </c>
      <c r="BJ12" s="134"/>
      <c r="BK12" s="134"/>
      <c r="BL12" s="134"/>
      <c r="BM12" s="27" t="str">
        <f t="shared" si="20"/>
        <v/>
      </c>
      <c r="BN12" s="27" t="str">
        <f t="shared" si="21"/>
        <v/>
      </c>
    </row>
    <row r="13" spans="1:66" ht="15">
      <c r="A13" s="25">
        <v>5</v>
      </c>
      <c r="B13" s="134"/>
      <c r="C13" s="134"/>
      <c r="D13" s="134"/>
      <c r="E13" s="27" t="str">
        <f t="shared" si="0"/>
        <v/>
      </c>
      <c r="F13" s="27" t="str">
        <f t="shared" si="1"/>
        <v/>
      </c>
      <c r="G13" s="25"/>
      <c r="H13" s="134"/>
      <c r="I13" s="134"/>
      <c r="J13" s="134"/>
      <c r="K13" s="27" t="str">
        <f t="shared" si="2"/>
        <v/>
      </c>
      <c r="L13" s="27" t="str">
        <f t="shared" si="3"/>
        <v/>
      </c>
      <c r="M13" s="25"/>
      <c r="N13" s="134"/>
      <c r="O13" s="134"/>
      <c r="P13" s="134"/>
      <c r="Q13" s="27" t="str">
        <f t="shared" si="4"/>
        <v/>
      </c>
      <c r="R13" s="27" t="str">
        <f t="shared" si="5"/>
        <v/>
      </c>
      <c r="S13" s="25"/>
      <c r="T13" s="134"/>
      <c r="U13" s="134"/>
      <c r="V13" s="134"/>
      <c r="W13" s="27" t="str">
        <f t="shared" si="6"/>
        <v/>
      </c>
      <c r="X13" s="27" t="str">
        <f t="shared" si="7"/>
        <v/>
      </c>
      <c r="Y13" s="25"/>
      <c r="Z13" s="134"/>
      <c r="AA13" s="134"/>
      <c r="AB13" s="134"/>
      <c r="AC13" s="27" t="str">
        <f t="shared" si="8"/>
        <v/>
      </c>
      <c r="AD13" s="27" t="str">
        <f t="shared" si="9"/>
        <v/>
      </c>
      <c r="AE13" s="25"/>
      <c r="AF13" s="134"/>
      <c r="AG13" s="134"/>
      <c r="AH13" s="134"/>
      <c r="AI13" s="27" t="str">
        <f t="shared" si="10"/>
        <v/>
      </c>
      <c r="AJ13" s="27" t="str">
        <f t="shared" si="11"/>
        <v/>
      </c>
      <c r="AK13" s="25"/>
      <c r="AL13" s="134"/>
      <c r="AM13" s="134"/>
      <c r="AN13" s="134"/>
      <c r="AO13" s="27" t="str">
        <f t="shared" si="12"/>
        <v/>
      </c>
      <c r="AP13" s="27" t="str">
        <f t="shared" si="13"/>
        <v/>
      </c>
      <c r="AQ13" s="25"/>
      <c r="AR13" s="134"/>
      <c r="AS13" s="134"/>
      <c r="AT13" s="134"/>
      <c r="AU13" s="27" t="str">
        <f t="shared" si="14"/>
        <v/>
      </c>
      <c r="AV13" s="27" t="str">
        <f t="shared" si="15"/>
        <v/>
      </c>
      <c r="AX13" s="134"/>
      <c r="AY13" s="134"/>
      <c r="AZ13" s="134"/>
      <c r="BA13" s="27" t="str">
        <f t="shared" si="16"/>
        <v/>
      </c>
      <c r="BB13" s="27" t="str">
        <f t="shared" si="17"/>
        <v/>
      </c>
      <c r="BD13" s="134"/>
      <c r="BE13" s="134"/>
      <c r="BF13" s="134"/>
      <c r="BG13" s="27" t="str">
        <f t="shared" si="18"/>
        <v/>
      </c>
      <c r="BH13" s="27" t="str">
        <f t="shared" si="19"/>
        <v/>
      </c>
      <c r="BJ13" s="134"/>
      <c r="BK13" s="134"/>
      <c r="BL13" s="134"/>
      <c r="BM13" s="27" t="str">
        <f t="shared" si="20"/>
        <v/>
      </c>
      <c r="BN13" s="27" t="str">
        <f t="shared" si="21"/>
        <v/>
      </c>
    </row>
    <row r="14" spans="1:66" ht="15">
      <c r="A14" s="25">
        <v>6</v>
      </c>
      <c r="B14" s="134"/>
      <c r="C14" s="134"/>
      <c r="D14" s="134"/>
      <c r="E14" s="27" t="str">
        <f t="shared" si="0"/>
        <v/>
      </c>
      <c r="F14" s="27" t="str">
        <f t="shared" si="1"/>
        <v/>
      </c>
      <c r="G14" s="25"/>
      <c r="H14" s="134"/>
      <c r="I14" s="134"/>
      <c r="J14" s="134"/>
      <c r="K14" s="27" t="str">
        <f t="shared" si="2"/>
        <v/>
      </c>
      <c r="L14" s="27" t="str">
        <f t="shared" si="3"/>
        <v/>
      </c>
      <c r="M14" s="25"/>
      <c r="N14" s="134"/>
      <c r="O14" s="134"/>
      <c r="P14" s="134"/>
      <c r="Q14" s="27" t="str">
        <f t="shared" si="4"/>
        <v/>
      </c>
      <c r="R14" s="27" t="str">
        <f t="shared" si="5"/>
        <v/>
      </c>
      <c r="S14" s="25"/>
      <c r="T14" s="134"/>
      <c r="U14" s="134"/>
      <c r="V14" s="134"/>
      <c r="W14" s="27" t="str">
        <f t="shared" si="6"/>
        <v/>
      </c>
      <c r="X14" s="27" t="str">
        <f t="shared" si="7"/>
        <v/>
      </c>
      <c r="Y14" s="25"/>
      <c r="Z14" s="134"/>
      <c r="AA14" s="134"/>
      <c r="AB14" s="134"/>
      <c r="AC14" s="27" t="str">
        <f t="shared" si="8"/>
        <v/>
      </c>
      <c r="AD14" s="27" t="str">
        <f t="shared" si="9"/>
        <v/>
      </c>
      <c r="AE14" s="25"/>
      <c r="AF14" s="134"/>
      <c r="AG14" s="134"/>
      <c r="AH14" s="134"/>
      <c r="AI14" s="27" t="str">
        <f t="shared" si="10"/>
        <v/>
      </c>
      <c r="AJ14" s="27" t="str">
        <f t="shared" si="11"/>
        <v/>
      </c>
      <c r="AK14" s="25"/>
      <c r="AL14" s="134"/>
      <c r="AM14" s="134"/>
      <c r="AN14" s="134"/>
      <c r="AO14" s="27" t="str">
        <f t="shared" si="12"/>
        <v/>
      </c>
      <c r="AP14" s="27" t="str">
        <f t="shared" si="13"/>
        <v/>
      </c>
      <c r="AQ14" s="25"/>
      <c r="AR14" s="134"/>
      <c r="AS14" s="134"/>
      <c r="AT14" s="134"/>
      <c r="AU14" s="27" t="str">
        <f t="shared" si="14"/>
        <v/>
      </c>
      <c r="AV14" s="27" t="str">
        <f t="shared" si="15"/>
        <v/>
      </c>
      <c r="AX14" s="134"/>
      <c r="AY14" s="134"/>
      <c r="AZ14" s="134"/>
      <c r="BA14" s="27" t="str">
        <f t="shared" si="16"/>
        <v/>
      </c>
      <c r="BB14" s="27" t="str">
        <f t="shared" si="17"/>
        <v/>
      </c>
      <c r="BD14" s="134"/>
      <c r="BE14" s="134"/>
      <c r="BF14" s="134"/>
      <c r="BG14" s="27" t="str">
        <f t="shared" si="18"/>
        <v/>
      </c>
      <c r="BH14" s="27" t="str">
        <f t="shared" si="19"/>
        <v/>
      </c>
      <c r="BJ14" s="134"/>
      <c r="BK14" s="134"/>
      <c r="BL14" s="134"/>
      <c r="BM14" s="27" t="str">
        <f t="shared" si="20"/>
        <v/>
      </c>
      <c r="BN14" s="27" t="str">
        <f t="shared" si="21"/>
        <v/>
      </c>
    </row>
    <row r="15" spans="1:66" ht="15">
      <c r="A15" s="25">
        <v>7</v>
      </c>
      <c r="B15" s="134"/>
      <c r="C15" s="134"/>
      <c r="D15" s="134"/>
      <c r="E15" s="27" t="str">
        <f t="shared" si="0"/>
        <v/>
      </c>
      <c r="F15" s="27" t="str">
        <f t="shared" si="1"/>
        <v/>
      </c>
      <c r="G15" s="65"/>
      <c r="H15" s="134"/>
      <c r="I15" s="134"/>
      <c r="J15" s="134"/>
      <c r="K15" s="27" t="str">
        <f t="shared" si="2"/>
        <v/>
      </c>
      <c r="L15" s="27" t="str">
        <f t="shared" si="3"/>
        <v/>
      </c>
      <c r="M15" s="25"/>
      <c r="N15" s="134"/>
      <c r="O15" s="134"/>
      <c r="P15" s="134"/>
      <c r="Q15" s="27" t="str">
        <f t="shared" si="4"/>
        <v/>
      </c>
      <c r="R15" s="27" t="str">
        <f t="shared" si="5"/>
        <v/>
      </c>
      <c r="S15" s="25"/>
      <c r="T15" s="134"/>
      <c r="U15" s="134"/>
      <c r="V15" s="134"/>
      <c r="W15" s="27" t="str">
        <f t="shared" si="6"/>
        <v/>
      </c>
      <c r="X15" s="27" t="str">
        <f t="shared" si="7"/>
        <v/>
      </c>
      <c r="Y15" s="25"/>
      <c r="Z15" s="134"/>
      <c r="AA15" s="134"/>
      <c r="AB15" s="134"/>
      <c r="AC15" s="27" t="str">
        <f t="shared" si="8"/>
        <v/>
      </c>
      <c r="AD15" s="27" t="str">
        <f t="shared" si="9"/>
        <v/>
      </c>
      <c r="AE15" s="25"/>
      <c r="AF15" s="134"/>
      <c r="AG15" s="134"/>
      <c r="AH15" s="134"/>
      <c r="AI15" s="27" t="str">
        <f t="shared" si="10"/>
        <v/>
      </c>
      <c r="AJ15" s="27" t="str">
        <f t="shared" si="11"/>
        <v/>
      </c>
      <c r="AK15" s="25"/>
      <c r="AL15" s="134"/>
      <c r="AM15" s="134"/>
      <c r="AN15" s="134"/>
      <c r="AO15" s="27" t="str">
        <f t="shared" si="12"/>
        <v/>
      </c>
      <c r="AP15" s="27" t="str">
        <f t="shared" si="13"/>
        <v/>
      </c>
      <c r="AQ15" s="25"/>
      <c r="AR15" s="134"/>
      <c r="AS15" s="134"/>
      <c r="AT15" s="134"/>
      <c r="AU15" s="27" t="str">
        <f t="shared" si="14"/>
        <v/>
      </c>
      <c r="AV15" s="27" t="str">
        <f t="shared" si="15"/>
        <v/>
      </c>
      <c r="AX15" s="134"/>
      <c r="AY15" s="134"/>
      <c r="AZ15" s="134"/>
      <c r="BA15" s="27" t="str">
        <f t="shared" si="16"/>
        <v/>
      </c>
      <c r="BB15" s="27" t="str">
        <f t="shared" si="17"/>
        <v/>
      </c>
      <c r="BD15" s="134"/>
      <c r="BE15" s="134"/>
      <c r="BF15" s="134"/>
      <c r="BG15" s="27" t="str">
        <f t="shared" si="18"/>
        <v/>
      </c>
      <c r="BH15" s="27" t="str">
        <f t="shared" si="19"/>
        <v/>
      </c>
      <c r="BJ15" s="134"/>
      <c r="BK15" s="134"/>
      <c r="BL15" s="134"/>
      <c r="BM15" s="27" t="str">
        <f t="shared" si="20"/>
        <v/>
      </c>
      <c r="BN15" s="27" t="str">
        <f t="shared" si="21"/>
        <v/>
      </c>
    </row>
    <row r="16" spans="1:66" ht="15">
      <c r="A16" s="25">
        <v>8</v>
      </c>
      <c r="B16" s="134"/>
      <c r="C16" s="134"/>
      <c r="D16" s="134"/>
      <c r="E16" s="27" t="str">
        <f t="shared" si="0"/>
        <v/>
      </c>
      <c r="F16" s="27" t="str">
        <f t="shared" si="1"/>
        <v/>
      </c>
      <c r="G16" s="65"/>
      <c r="H16" s="134"/>
      <c r="I16" s="134"/>
      <c r="J16" s="134"/>
      <c r="K16" s="27" t="str">
        <f t="shared" si="2"/>
        <v/>
      </c>
      <c r="L16" s="27" t="str">
        <f t="shared" si="3"/>
        <v/>
      </c>
      <c r="M16" s="25"/>
      <c r="N16" s="134"/>
      <c r="O16" s="134"/>
      <c r="P16" s="134"/>
      <c r="Q16" s="27" t="str">
        <f t="shared" si="4"/>
        <v/>
      </c>
      <c r="R16" s="27" t="str">
        <f t="shared" si="5"/>
        <v/>
      </c>
      <c r="S16" s="25"/>
      <c r="T16" s="134"/>
      <c r="U16" s="134"/>
      <c r="V16" s="134"/>
      <c r="W16" s="27" t="str">
        <f t="shared" si="6"/>
        <v/>
      </c>
      <c r="X16" s="27" t="str">
        <f t="shared" si="7"/>
        <v/>
      </c>
      <c r="Y16" s="25"/>
      <c r="Z16" s="134"/>
      <c r="AA16" s="134"/>
      <c r="AB16" s="134"/>
      <c r="AC16" s="27" t="str">
        <f t="shared" si="8"/>
        <v/>
      </c>
      <c r="AD16" s="27" t="str">
        <f t="shared" si="9"/>
        <v/>
      </c>
      <c r="AE16" s="25"/>
      <c r="AF16" s="134"/>
      <c r="AG16" s="134"/>
      <c r="AH16" s="134"/>
      <c r="AI16" s="27" t="str">
        <f t="shared" si="10"/>
        <v/>
      </c>
      <c r="AJ16" s="27" t="str">
        <f t="shared" si="11"/>
        <v/>
      </c>
      <c r="AK16" s="25"/>
      <c r="AL16" s="134"/>
      <c r="AM16" s="134"/>
      <c r="AN16" s="134"/>
      <c r="AO16" s="27" t="str">
        <f t="shared" si="12"/>
        <v/>
      </c>
      <c r="AP16" s="27" t="str">
        <f t="shared" si="13"/>
        <v/>
      </c>
      <c r="AQ16" s="25"/>
      <c r="AR16" s="134"/>
      <c r="AS16" s="134"/>
      <c r="AT16" s="134"/>
      <c r="AU16" s="27" t="str">
        <f t="shared" si="14"/>
        <v/>
      </c>
      <c r="AV16" s="27" t="str">
        <f t="shared" si="15"/>
        <v/>
      </c>
      <c r="AX16" s="134"/>
      <c r="AY16" s="134"/>
      <c r="AZ16" s="134"/>
      <c r="BA16" s="27" t="str">
        <f t="shared" si="16"/>
        <v/>
      </c>
      <c r="BB16" s="27" t="str">
        <f t="shared" si="17"/>
        <v/>
      </c>
      <c r="BD16" s="134"/>
      <c r="BE16" s="134"/>
      <c r="BF16" s="134"/>
      <c r="BG16" s="27" t="str">
        <f t="shared" si="18"/>
        <v/>
      </c>
      <c r="BH16" s="27" t="str">
        <f t="shared" si="19"/>
        <v/>
      </c>
      <c r="BJ16" s="134"/>
      <c r="BK16" s="134"/>
      <c r="BL16" s="134"/>
      <c r="BM16" s="27" t="str">
        <f t="shared" si="20"/>
        <v/>
      </c>
      <c r="BN16" s="27" t="str">
        <f t="shared" si="21"/>
        <v/>
      </c>
    </row>
    <row r="17" spans="1:66" ht="15">
      <c r="A17" s="25">
        <v>9</v>
      </c>
      <c r="B17" s="134"/>
      <c r="C17" s="134"/>
      <c r="D17" s="134"/>
      <c r="E17" s="27" t="str">
        <f t="shared" si="0"/>
        <v/>
      </c>
      <c r="F17" s="27" t="str">
        <f t="shared" si="1"/>
        <v/>
      </c>
      <c r="G17" s="25"/>
      <c r="H17" s="134"/>
      <c r="I17" s="134"/>
      <c r="J17" s="134"/>
      <c r="K17" s="27" t="str">
        <f t="shared" si="2"/>
        <v/>
      </c>
      <c r="L17" s="27" t="str">
        <f t="shared" si="3"/>
        <v/>
      </c>
      <c r="M17" s="25"/>
      <c r="N17" s="134"/>
      <c r="O17" s="134"/>
      <c r="P17" s="134"/>
      <c r="Q17" s="27" t="str">
        <f t="shared" si="4"/>
        <v/>
      </c>
      <c r="R17" s="27" t="str">
        <f t="shared" si="5"/>
        <v/>
      </c>
      <c r="S17" s="25"/>
      <c r="T17" s="134"/>
      <c r="U17" s="134"/>
      <c r="V17" s="134"/>
      <c r="W17" s="27" t="str">
        <f t="shared" si="6"/>
        <v/>
      </c>
      <c r="X17" s="27" t="str">
        <f t="shared" si="7"/>
        <v/>
      </c>
      <c r="Y17" s="25"/>
      <c r="Z17" s="134"/>
      <c r="AA17" s="134"/>
      <c r="AB17" s="134"/>
      <c r="AC17" s="27" t="str">
        <f t="shared" si="8"/>
        <v/>
      </c>
      <c r="AD17" s="27" t="str">
        <f t="shared" si="9"/>
        <v/>
      </c>
      <c r="AE17" s="25"/>
      <c r="AF17" s="134"/>
      <c r="AG17" s="134"/>
      <c r="AH17" s="134"/>
      <c r="AI17" s="27" t="str">
        <f t="shared" si="10"/>
        <v/>
      </c>
      <c r="AJ17" s="27" t="str">
        <f t="shared" si="11"/>
        <v/>
      </c>
      <c r="AK17" s="25"/>
      <c r="AL17" s="134"/>
      <c r="AM17" s="134"/>
      <c r="AN17" s="134"/>
      <c r="AO17" s="27" t="str">
        <f t="shared" si="12"/>
        <v/>
      </c>
      <c r="AP17" s="27" t="str">
        <f t="shared" si="13"/>
        <v/>
      </c>
      <c r="AQ17" s="25"/>
      <c r="AR17" s="134"/>
      <c r="AS17" s="134"/>
      <c r="AT17" s="134"/>
      <c r="AU17" s="27" t="str">
        <f t="shared" si="14"/>
        <v/>
      </c>
      <c r="AV17" s="27" t="str">
        <f t="shared" si="15"/>
        <v/>
      </c>
      <c r="AX17" s="134"/>
      <c r="AY17" s="134"/>
      <c r="AZ17" s="134"/>
      <c r="BA17" s="27" t="str">
        <f t="shared" si="16"/>
        <v/>
      </c>
      <c r="BB17" s="27" t="str">
        <f t="shared" si="17"/>
        <v/>
      </c>
      <c r="BD17" s="134"/>
      <c r="BE17" s="134"/>
      <c r="BF17" s="134"/>
      <c r="BG17" s="27" t="str">
        <f t="shared" si="18"/>
        <v/>
      </c>
      <c r="BH17" s="27" t="str">
        <f t="shared" si="19"/>
        <v/>
      </c>
      <c r="BJ17" s="134"/>
      <c r="BK17" s="134"/>
      <c r="BL17" s="134"/>
      <c r="BM17" s="27" t="str">
        <f t="shared" si="20"/>
        <v/>
      </c>
      <c r="BN17" s="27" t="str">
        <f t="shared" si="21"/>
        <v/>
      </c>
    </row>
    <row r="18" spans="1:66" ht="15">
      <c r="A18" s="25">
        <v>10</v>
      </c>
      <c r="B18" s="134"/>
      <c r="C18" s="134"/>
      <c r="D18" s="134"/>
      <c r="E18" s="27" t="str">
        <f t="shared" si="0"/>
        <v/>
      </c>
      <c r="F18" s="27" t="str">
        <f t="shared" si="1"/>
        <v/>
      </c>
      <c r="G18" s="25"/>
      <c r="H18" s="134"/>
      <c r="I18" s="134"/>
      <c r="J18" s="134"/>
      <c r="K18" s="27" t="str">
        <f t="shared" si="2"/>
        <v/>
      </c>
      <c r="L18" s="27" t="str">
        <f t="shared" si="3"/>
        <v/>
      </c>
      <c r="M18" s="25"/>
      <c r="N18" s="134"/>
      <c r="O18" s="134"/>
      <c r="P18" s="134"/>
      <c r="Q18" s="27" t="str">
        <f t="shared" si="4"/>
        <v/>
      </c>
      <c r="R18" s="27" t="str">
        <f t="shared" si="5"/>
        <v/>
      </c>
      <c r="S18" s="25"/>
      <c r="T18" s="134"/>
      <c r="U18" s="134"/>
      <c r="V18" s="134"/>
      <c r="W18" s="27" t="str">
        <f t="shared" si="6"/>
        <v/>
      </c>
      <c r="X18" s="27" t="str">
        <f t="shared" si="7"/>
        <v/>
      </c>
      <c r="Y18" s="25"/>
      <c r="Z18" s="134"/>
      <c r="AA18" s="134"/>
      <c r="AB18" s="134"/>
      <c r="AC18" s="27" t="str">
        <f t="shared" si="8"/>
        <v/>
      </c>
      <c r="AD18" s="27" t="str">
        <f t="shared" si="9"/>
        <v/>
      </c>
      <c r="AE18" s="25"/>
      <c r="AF18" s="134"/>
      <c r="AG18" s="134"/>
      <c r="AH18" s="134"/>
      <c r="AI18" s="27" t="str">
        <f t="shared" si="10"/>
        <v/>
      </c>
      <c r="AJ18" s="27" t="str">
        <f t="shared" si="11"/>
        <v/>
      </c>
      <c r="AK18" s="25"/>
      <c r="AL18" s="134"/>
      <c r="AM18" s="134"/>
      <c r="AN18" s="134"/>
      <c r="AO18" s="27" t="str">
        <f t="shared" si="12"/>
        <v/>
      </c>
      <c r="AP18" s="27" t="str">
        <f t="shared" si="13"/>
        <v/>
      </c>
      <c r="AQ18" s="25"/>
      <c r="AR18" s="134"/>
      <c r="AS18" s="134"/>
      <c r="AT18" s="134"/>
      <c r="AU18" s="27" t="str">
        <f t="shared" si="14"/>
        <v/>
      </c>
      <c r="AV18" s="27" t="str">
        <f t="shared" si="15"/>
        <v/>
      </c>
      <c r="AX18" s="134"/>
      <c r="AY18" s="134"/>
      <c r="AZ18" s="134"/>
      <c r="BA18" s="27" t="str">
        <f t="shared" si="16"/>
        <v/>
      </c>
      <c r="BB18" s="27" t="str">
        <f t="shared" si="17"/>
        <v/>
      </c>
      <c r="BD18" s="134"/>
      <c r="BE18" s="134"/>
      <c r="BF18" s="134"/>
      <c r="BG18" s="27" t="str">
        <f t="shared" si="18"/>
        <v/>
      </c>
      <c r="BH18" s="27" t="str">
        <f t="shared" si="19"/>
        <v/>
      </c>
      <c r="BJ18" s="134"/>
      <c r="BK18" s="134"/>
      <c r="BL18" s="134"/>
      <c r="BM18" s="27" t="str">
        <f t="shared" si="20"/>
        <v/>
      </c>
      <c r="BN18" s="27" t="str">
        <f t="shared" si="21"/>
        <v/>
      </c>
    </row>
    <row r="19" spans="1:66" s="60" customFormat="1" ht="15">
      <c r="A19" s="66"/>
      <c r="B19" s="27">
        <f t="shared" ref="B19:BL19" si="22">SUBTOTAL(109,B8:B18)</f>
        <v>0</v>
      </c>
      <c r="C19" s="27">
        <f t="shared" si="22"/>
        <v>0</v>
      </c>
      <c r="D19" s="27">
        <f t="shared" si="22"/>
        <v>0</v>
      </c>
      <c r="E19" s="27">
        <f t="shared" si="22"/>
        <v>0</v>
      </c>
      <c r="F19" s="27">
        <f t="shared" si="22"/>
        <v>0</v>
      </c>
      <c r="G19" s="66">
        <f t="shared" si="22"/>
        <v>0</v>
      </c>
      <c r="H19" s="34">
        <f t="shared" si="22"/>
        <v>0</v>
      </c>
      <c r="I19" s="34">
        <f t="shared" si="22"/>
        <v>0</v>
      </c>
      <c r="J19" s="34">
        <f t="shared" si="22"/>
        <v>0</v>
      </c>
      <c r="K19" s="34">
        <f t="shared" si="22"/>
        <v>0</v>
      </c>
      <c r="L19" s="34">
        <f t="shared" si="22"/>
        <v>0</v>
      </c>
      <c r="M19" s="66">
        <f t="shared" si="22"/>
        <v>0</v>
      </c>
      <c r="N19" s="34">
        <f t="shared" si="22"/>
        <v>0</v>
      </c>
      <c r="O19" s="67">
        <f t="shared" si="22"/>
        <v>0</v>
      </c>
      <c r="P19" s="67">
        <f t="shared" si="22"/>
        <v>0</v>
      </c>
      <c r="Q19" s="67">
        <f t="shared" si="22"/>
        <v>0</v>
      </c>
      <c r="R19" s="27">
        <f t="shared" si="22"/>
        <v>0</v>
      </c>
      <c r="S19" s="66">
        <f t="shared" si="22"/>
        <v>0</v>
      </c>
      <c r="T19" s="34">
        <f t="shared" si="22"/>
        <v>0</v>
      </c>
      <c r="U19" s="67">
        <f t="shared" si="22"/>
        <v>0</v>
      </c>
      <c r="V19" s="67">
        <f t="shared" si="22"/>
        <v>0</v>
      </c>
      <c r="W19" s="67">
        <f t="shared" si="22"/>
        <v>0</v>
      </c>
      <c r="X19" s="27">
        <f t="shared" si="22"/>
        <v>0</v>
      </c>
      <c r="Y19" s="66">
        <f t="shared" si="22"/>
        <v>0</v>
      </c>
      <c r="Z19" s="34">
        <f t="shared" si="22"/>
        <v>0</v>
      </c>
      <c r="AA19" s="67">
        <f t="shared" si="22"/>
        <v>0</v>
      </c>
      <c r="AB19" s="67">
        <f t="shared" si="22"/>
        <v>0</v>
      </c>
      <c r="AC19" s="67">
        <f t="shared" si="22"/>
        <v>0</v>
      </c>
      <c r="AD19" s="27">
        <f t="shared" si="22"/>
        <v>0</v>
      </c>
      <c r="AE19" s="66">
        <f t="shared" si="22"/>
        <v>0</v>
      </c>
      <c r="AF19" s="34">
        <f t="shared" si="22"/>
        <v>0</v>
      </c>
      <c r="AG19" s="67">
        <f t="shared" si="22"/>
        <v>0</v>
      </c>
      <c r="AH19" s="67">
        <f t="shared" si="22"/>
        <v>0</v>
      </c>
      <c r="AI19" s="67">
        <f t="shared" si="22"/>
        <v>0</v>
      </c>
      <c r="AJ19" s="27">
        <f t="shared" si="22"/>
        <v>0</v>
      </c>
      <c r="AK19" s="66">
        <f t="shared" si="22"/>
        <v>0</v>
      </c>
      <c r="AL19" s="34">
        <f t="shared" si="22"/>
        <v>0</v>
      </c>
      <c r="AM19" s="67">
        <f t="shared" si="22"/>
        <v>0</v>
      </c>
      <c r="AN19" s="67">
        <f t="shared" si="22"/>
        <v>0</v>
      </c>
      <c r="AO19" s="67">
        <f t="shared" si="22"/>
        <v>0</v>
      </c>
      <c r="AP19" s="27">
        <f t="shared" si="22"/>
        <v>0</v>
      </c>
      <c r="AQ19" s="66">
        <f t="shared" si="22"/>
        <v>0</v>
      </c>
      <c r="AR19" s="34">
        <f t="shared" si="22"/>
        <v>0</v>
      </c>
      <c r="AS19" s="67">
        <f t="shared" si="22"/>
        <v>0</v>
      </c>
      <c r="AT19" s="67">
        <f t="shared" si="22"/>
        <v>0</v>
      </c>
      <c r="AU19" s="67">
        <f t="shared" si="22"/>
        <v>0</v>
      </c>
      <c r="AV19" s="27">
        <f t="shared" si="22"/>
        <v>0</v>
      </c>
      <c r="AW19" s="60">
        <f t="shared" si="22"/>
        <v>0</v>
      </c>
      <c r="AX19" s="34">
        <f t="shared" si="22"/>
        <v>0</v>
      </c>
      <c r="AY19" s="67">
        <f t="shared" si="22"/>
        <v>0</v>
      </c>
      <c r="AZ19" s="67">
        <f t="shared" si="22"/>
        <v>0</v>
      </c>
      <c r="BA19" s="67">
        <f t="shared" si="22"/>
        <v>0</v>
      </c>
      <c r="BB19" s="27">
        <f t="shared" si="22"/>
        <v>0</v>
      </c>
      <c r="BC19" s="60">
        <f t="shared" si="22"/>
        <v>0</v>
      </c>
      <c r="BD19" s="34">
        <f t="shared" si="22"/>
        <v>0</v>
      </c>
      <c r="BE19" s="67">
        <f t="shared" si="22"/>
        <v>0</v>
      </c>
      <c r="BF19" s="67">
        <f t="shared" si="22"/>
        <v>0</v>
      </c>
      <c r="BG19" s="67">
        <f t="shared" si="22"/>
        <v>0</v>
      </c>
      <c r="BH19" s="27">
        <f t="shared" si="22"/>
        <v>0</v>
      </c>
      <c r="BI19" s="60">
        <f t="shared" si="22"/>
        <v>0</v>
      </c>
      <c r="BJ19" s="34">
        <f t="shared" si="22"/>
        <v>0</v>
      </c>
      <c r="BK19" s="67">
        <f t="shared" si="22"/>
        <v>0</v>
      </c>
      <c r="BL19" s="67">
        <f t="shared" si="22"/>
        <v>0</v>
      </c>
      <c r="BM19" s="67">
        <f>SUBTOTAL(109,BM8:BM18)</f>
        <v>0</v>
      </c>
      <c r="BN19" s="27">
        <f>SUBTOTAL(109,BN8:BN18)</f>
        <v>0</v>
      </c>
    </row>
    <row r="20" spans="1:66" s="92" customFormat="1" ht="15">
      <c r="B20" s="93">
        <f>IF(B9="",0,B19/COUNT(B9:B18)/6)</f>
        <v>0</v>
      </c>
      <c r="C20" s="93"/>
      <c r="D20" s="93"/>
      <c r="E20" s="93"/>
      <c r="F20" s="93"/>
      <c r="H20" s="93">
        <f>IF(H9="",0,H19/COUNT(H9:H18)/6)</f>
        <v>0</v>
      </c>
      <c r="I20" s="93"/>
      <c r="J20" s="93"/>
      <c r="K20" s="93"/>
      <c r="L20" s="93"/>
      <c r="N20" s="93">
        <f>IF(N9="",0,N19/COUNT(N9:N18)/6)</f>
        <v>0</v>
      </c>
      <c r="O20" s="93"/>
      <c r="P20" s="93"/>
      <c r="Q20" s="93"/>
      <c r="R20" s="93"/>
      <c r="T20" s="93">
        <f>IF(T9="",0,T19/COUNT(T9:T18)/6)</f>
        <v>0</v>
      </c>
      <c r="U20" s="93"/>
      <c r="V20" s="93"/>
      <c r="W20" s="93"/>
      <c r="X20" s="93"/>
      <c r="Z20" s="93">
        <f>IF(Z9="",0,Z19/COUNT(Z9:Z18)/6)</f>
        <v>0</v>
      </c>
      <c r="AA20" s="93"/>
      <c r="AB20" s="93"/>
      <c r="AC20" s="93"/>
      <c r="AD20" s="93"/>
      <c r="AF20" s="93">
        <f>IF(AF9="",0,AF19/COUNT(AF9:AF18)/6)</f>
        <v>0</v>
      </c>
      <c r="AG20" s="93"/>
      <c r="AH20" s="93"/>
      <c r="AI20" s="93"/>
      <c r="AJ20" s="93"/>
      <c r="AL20" s="93">
        <f>IF(AL9="",0,AL19/COUNT(AL9:AL18)/6)</f>
        <v>0</v>
      </c>
      <c r="AM20" s="93"/>
      <c r="AN20" s="93"/>
      <c r="AO20" s="93"/>
      <c r="AP20" s="93"/>
      <c r="AR20" s="93">
        <f>IF(AR9="",0,AR19/COUNT(AR9:AR18)/6)</f>
        <v>0</v>
      </c>
      <c r="AS20" s="93"/>
      <c r="AT20" s="93"/>
      <c r="AU20" s="93"/>
      <c r="AV20" s="93"/>
      <c r="AX20" s="93">
        <f>IF(AX9="",0,AX19/COUNT(AX9:AX18)/6)</f>
        <v>0</v>
      </c>
      <c r="AY20" s="93"/>
      <c r="AZ20" s="93"/>
      <c r="BA20" s="93"/>
      <c r="BB20" s="93"/>
      <c r="BD20" s="93">
        <f>IF(BD9="",0,BD19/COUNT(BD9:BD18)/6)</f>
        <v>0</v>
      </c>
      <c r="BE20" s="93"/>
      <c r="BF20" s="93"/>
      <c r="BG20" s="93"/>
      <c r="BH20" s="93"/>
      <c r="BJ20" s="93">
        <f>IF(BJ9="",0,BJ19/COUNT(BJ9:BJ18)/6)</f>
        <v>0</v>
      </c>
      <c r="BK20" s="93"/>
      <c r="BL20" s="93"/>
      <c r="BM20" s="93"/>
      <c r="BN20" s="93"/>
    </row>
    <row r="21" spans="1:66" ht="15">
      <c r="A21" s="25"/>
      <c r="B21" s="27"/>
      <c r="C21" s="25"/>
      <c r="D21" s="25"/>
      <c r="E21" s="25"/>
      <c r="F21" s="4"/>
      <c r="G21" s="4"/>
      <c r="H21" s="4"/>
      <c r="I21" s="4"/>
      <c r="J21" s="5"/>
      <c r="K21" s="5"/>
      <c r="L21" s="5"/>
      <c r="M21" s="5"/>
      <c r="N21" s="5"/>
      <c r="O21" s="5"/>
      <c r="P21" s="5"/>
      <c r="Q21" s="4"/>
      <c r="R21" s="28"/>
      <c r="S21" s="4"/>
      <c r="T21" s="4"/>
      <c r="U21" s="4"/>
      <c r="V21" s="4"/>
      <c r="W21" s="4"/>
      <c r="X21" s="4"/>
      <c r="Y21" s="28"/>
      <c r="Z21" s="4"/>
      <c r="AA21" s="4"/>
      <c r="AB21" s="4"/>
      <c r="AC21" s="4"/>
      <c r="AD21" s="4"/>
      <c r="AE21" s="4"/>
      <c r="AF21" s="28"/>
      <c r="AG21" s="4"/>
      <c r="AH21" s="4"/>
      <c r="AI21" s="4"/>
      <c r="AJ21" s="4"/>
      <c r="AK21" s="4"/>
      <c r="AL21" s="4"/>
      <c r="AM21" s="28"/>
      <c r="AN21" s="4"/>
      <c r="AO21" s="4"/>
      <c r="AP21" s="4"/>
      <c r="AQ21" s="4"/>
      <c r="AR21" s="4"/>
      <c r="AS21" s="4"/>
      <c r="AT21" s="28"/>
      <c r="AU21" s="4"/>
      <c r="AV21" s="4"/>
      <c r="AW21" s="4"/>
      <c r="AX21" s="4"/>
      <c r="AY21" s="4"/>
      <c r="AZ21" s="4"/>
      <c r="BA21" s="28"/>
      <c r="BB21" s="4"/>
      <c r="BC21" s="4"/>
      <c r="BD21" s="4"/>
      <c r="BE21" s="4"/>
      <c r="BF21" s="4"/>
      <c r="BG21" s="4"/>
      <c r="BH21" s="28"/>
      <c r="BI21" s="4"/>
      <c r="BJ21" s="4"/>
      <c r="BK21" s="4"/>
      <c r="BL21" s="4"/>
      <c r="BM21" s="4"/>
      <c r="BN21" s="4"/>
    </row>
    <row r="22" spans="1:66" s="5" customFormat="1" ht="15">
      <c r="A22" s="25"/>
      <c r="B22" s="27"/>
      <c r="C22" s="25"/>
      <c r="D22" s="25"/>
      <c r="E22" s="25"/>
    </row>
    <row r="23" spans="1:66" ht="15">
      <c r="A23" s="25"/>
      <c r="B23" s="27"/>
      <c r="C23" s="25"/>
      <c r="D23" s="25"/>
      <c r="E23" s="2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</row>
    <row r="24" spans="1:66" s="5" customFormat="1" ht="14.25">
      <c r="J24" s="26"/>
      <c r="K24" s="26"/>
      <c r="L24" s="26"/>
      <c r="M24" s="26"/>
      <c r="N24" s="26"/>
      <c r="O24" s="26"/>
      <c r="P24" s="26"/>
    </row>
    <row r="25" spans="1:66" s="38" customFormat="1" ht="15" customHeight="1">
      <c r="A25" s="37"/>
      <c r="B25" s="318" t="s">
        <v>6</v>
      </c>
      <c r="C25" s="318"/>
      <c r="D25" s="318"/>
      <c r="E25" s="318"/>
      <c r="F25" s="37"/>
      <c r="G25" s="318" t="s">
        <v>17</v>
      </c>
      <c r="H25" s="318"/>
      <c r="I25" s="318"/>
      <c r="J25" s="318"/>
      <c r="K25" s="37"/>
      <c r="L25" s="318" t="s">
        <v>33</v>
      </c>
      <c r="M25" s="318"/>
      <c r="N25" s="318"/>
      <c r="O25" s="318"/>
      <c r="P25" s="37"/>
      <c r="Q25" s="318" t="s">
        <v>18</v>
      </c>
      <c r="R25" s="318"/>
      <c r="S25" s="318"/>
      <c r="T25" s="318"/>
      <c r="U25" s="37"/>
      <c r="V25" s="318" t="s">
        <v>15</v>
      </c>
      <c r="W25" s="318"/>
      <c r="X25" s="318"/>
      <c r="Y25" s="318"/>
      <c r="Z25" s="37"/>
      <c r="AA25" s="318" t="s">
        <v>13</v>
      </c>
      <c r="AB25" s="318"/>
      <c r="AC25" s="318"/>
      <c r="AD25" s="318"/>
      <c r="AE25" s="37"/>
      <c r="AF25" s="318" t="s">
        <v>20</v>
      </c>
      <c r="AG25" s="318"/>
      <c r="AH25" s="318"/>
      <c r="AI25" s="318"/>
      <c r="AJ25" s="37"/>
      <c r="AK25" s="318" t="s">
        <v>26</v>
      </c>
      <c r="AL25" s="318"/>
      <c r="AM25" s="318"/>
      <c r="AN25" s="318"/>
      <c r="AO25" s="37"/>
      <c r="AP25" s="318" t="s">
        <v>28</v>
      </c>
      <c r="AQ25" s="318"/>
      <c r="AR25" s="318"/>
      <c r="AS25" s="318"/>
      <c r="AT25" s="37"/>
      <c r="AU25" s="318" t="s">
        <v>21</v>
      </c>
      <c r="AV25" s="318"/>
      <c r="AW25" s="318"/>
      <c r="AX25" s="318"/>
      <c r="AY25" s="37"/>
      <c r="AZ25" s="318" t="s">
        <v>29</v>
      </c>
      <c r="BA25" s="318"/>
      <c r="BB25" s="318"/>
      <c r="BC25" s="318"/>
      <c r="BD25" s="37"/>
      <c r="BE25" s="37"/>
      <c r="BF25" s="37"/>
      <c r="BG25" s="37"/>
      <c r="BH25" s="37"/>
      <c r="BI25" s="37"/>
      <c r="BJ25" s="37"/>
      <c r="BK25" s="37"/>
      <c r="BL25" s="37"/>
      <c r="BM25" s="37"/>
      <c r="BN25" s="37"/>
    </row>
    <row r="26" spans="1:66" ht="15">
      <c r="A26" s="5" t="s">
        <v>41</v>
      </c>
      <c r="B26" s="32" t="s">
        <v>5</v>
      </c>
      <c r="C26" s="33" t="s">
        <v>40</v>
      </c>
      <c r="D26" s="24" t="s">
        <v>40</v>
      </c>
      <c r="E26" s="24" t="s">
        <v>58</v>
      </c>
      <c r="F26" s="24"/>
      <c r="G26" s="32" t="s">
        <v>5</v>
      </c>
      <c r="H26" s="33" t="s">
        <v>40</v>
      </c>
      <c r="I26" s="24" t="s">
        <v>40</v>
      </c>
      <c r="J26" s="24" t="s">
        <v>58</v>
      </c>
      <c r="K26" s="24"/>
      <c r="L26" s="32" t="s">
        <v>5</v>
      </c>
      <c r="M26" s="33" t="s">
        <v>40</v>
      </c>
      <c r="N26" s="24" t="s">
        <v>40</v>
      </c>
      <c r="O26" s="24" t="s">
        <v>58</v>
      </c>
      <c r="P26" s="24"/>
      <c r="Q26" s="32" t="s">
        <v>5</v>
      </c>
      <c r="R26" s="33" t="s">
        <v>40</v>
      </c>
      <c r="S26" s="24" t="s">
        <v>40</v>
      </c>
      <c r="T26" s="24" t="s">
        <v>58</v>
      </c>
      <c r="U26" s="24"/>
      <c r="V26" s="32" t="s">
        <v>5</v>
      </c>
      <c r="W26" s="33" t="s">
        <v>40</v>
      </c>
      <c r="X26" s="24" t="s">
        <v>40</v>
      </c>
      <c r="Y26" s="24" t="s">
        <v>58</v>
      </c>
      <c r="Z26" s="4"/>
      <c r="AA26" s="32" t="s">
        <v>5</v>
      </c>
      <c r="AB26" s="33" t="s">
        <v>40</v>
      </c>
      <c r="AC26" s="24" t="s">
        <v>40</v>
      </c>
      <c r="AD26" s="24" t="s">
        <v>58</v>
      </c>
      <c r="AE26" s="24"/>
      <c r="AF26" s="32" t="s">
        <v>5</v>
      </c>
      <c r="AG26" s="33" t="s">
        <v>40</v>
      </c>
      <c r="AH26" s="24" t="s">
        <v>40</v>
      </c>
      <c r="AI26" s="24" t="s">
        <v>58</v>
      </c>
      <c r="AJ26" s="4"/>
      <c r="AK26" s="32" t="s">
        <v>5</v>
      </c>
      <c r="AL26" s="33" t="s">
        <v>40</v>
      </c>
      <c r="AM26" s="24" t="s">
        <v>40</v>
      </c>
      <c r="AN26" s="24" t="s">
        <v>58</v>
      </c>
      <c r="AO26" s="33"/>
      <c r="AP26" s="32" t="s">
        <v>5</v>
      </c>
      <c r="AQ26" s="33" t="s">
        <v>40</v>
      </c>
      <c r="AR26" s="24" t="s">
        <v>40</v>
      </c>
      <c r="AS26" s="24" t="s">
        <v>58</v>
      </c>
      <c r="AT26" s="24"/>
      <c r="AU26" s="32" t="s">
        <v>5</v>
      </c>
      <c r="AV26" s="33" t="s">
        <v>40</v>
      </c>
      <c r="AW26" s="24" t="s">
        <v>40</v>
      </c>
      <c r="AX26" s="24" t="s">
        <v>58</v>
      </c>
      <c r="AZ26" s="32" t="s">
        <v>5</v>
      </c>
      <c r="BA26" s="33" t="s">
        <v>40</v>
      </c>
      <c r="BB26" s="24" t="s">
        <v>40</v>
      </c>
      <c r="BC26" s="24" t="s">
        <v>58</v>
      </c>
    </row>
    <row r="27" spans="1:66" ht="15">
      <c r="A27" s="25">
        <v>1</v>
      </c>
      <c r="B27" s="134"/>
      <c r="C27" s="134"/>
      <c r="D27" s="27" t="str">
        <f>IF(B27="","",IF(C27=2,0,IF(C27=0,2,1)))</f>
        <v/>
      </c>
      <c r="E27" s="27" t="s">
        <v>58</v>
      </c>
      <c r="F27" s="25"/>
      <c r="G27" s="134"/>
      <c r="H27" s="134"/>
      <c r="I27" s="27" t="str">
        <f>IF(G27="","",IF(H27=2,0,IF(H27=0,2,1)))</f>
        <v/>
      </c>
      <c r="J27" s="27" t="s">
        <v>58</v>
      </c>
      <c r="K27" s="25"/>
      <c r="L27" s="134"/>
      <c r="M27" s="134"/>
      <c r="N27" s="27" t="str">
        <f>IF(L27="","",IF(M27=2,0,IF(M27=0,2,1)))</f>
        <v/>
      </c>
      <c r="O27" s="27" t="s">
        <v>58</v>
      </c>
      <c r="P27" s="25"/>
      <c r="Q27" s="134"/>
      <c r="R27" s="134"/>
      <c r="S27" s="27" t="str">
        <f>IF(Q27="","",IF(R27=2,0,IF(R27=0,2,1)))</f>
        <v/>
      </c>
      <c r="T27" s="27" t="s">
        <v>58</v>
      </c>
      <c r="U27" s="25"/>
      <c r="V27" s="134"/>
      <c r="W27" s="134"/>
      <c r="X27" s="27" t="str">
        <f>IF(V27="","",IF(W27=2,0,IF(W27=0,2,1)))</f>
        <v/>
      </c>
      <c r="Y27" s="27" t="s">
        <v>58</v>
      </c>
      <c r="Z27" s="25"/>
      <c r="AA27" s="134"/>
      <c r="AB27" s="134"/>
      <c r="AC27" s="27" t="str">
        <f>IF(AA27="","",IF(AB27=2,0,IF(AB27=0,2,1)))</f>
        <v/>
      </c>
      <c r="AD27" s="27" t="s">
        <v>58</v>
      </c>
      <c r="AE27" s="25"/>
      <c r="AF27" s="134"/>
      <c r="AG27" s="134"/>
      <c r="AH27" s="27" t="str">
        <f>IF(AF27="","",IF(AG27=2,0,IF(AG27=0,2,1)))</f>
        <v/>
      </c>
      <c r="AI27" s="27" t="s">
        <v>58</v>
      </c>
      <c r="AJ27" s="25"/>
      <c r="AK27" s="134"/>
      <c r="AL27" s="134"/>
      <c r="AM27" s="27" t="str">
        <f>IF(AK27="","",IF(AL27=2,0,IF(AL27=0,2,1)))</f>
        <v/>
      </c>
      <c r="AN27" s="27" t="s">
        <v>58</v>
      </c>
      <c r="AP27" s="134"/>
      <c r="AQ27" s="134"/>
      <c r="AR27" s="27" t="str">
        <f>IF(AP27="","",IF(AQ27=2,0,IF(AQ27=0,2,1)))</f>
        <v/>
      </c>
      <c r="AS27" s="27" t="s">
        <v>58</v>
      </c>
      <c r="AU27" s="134"/>
      <c r="AV27" s="134"/>
      <c r="AW27" s="27" t="str">
        <f>IF(AU27="","",IF(AV27=2,0,IF(AV27=0,2,1)))</f>
        <v/>
      </c>
      <c r="AX27" s="27" t="s">
        <v>58</v>
      </c>
      <c r="AZ27" s="134"/>
      <c r="BA27" s="134"/>
      <c r="BB27" s="27" t="str">
        <f>IF(AZ27="","",IF(BA27=2,0,IF(BA27=0,2,1)))</f>
        <v/>
      </c>
      <c r="BC27" s="27" t="s">
        <v>58</v>
      </c>
    </row>
    <row r="28" spans="1:66" ht="15">
      <c r="A28" s="25">
        <v>2</v>
      </c>
      <c r="B28" s="134"/>
      <c r="C28" s="134"/>
      <c r="D28" s="27" t="str">
        <f>IF(B28="","",IF(C28=2,0,IF(C28=0,2,1)))</f>
        <v/>
      </c>
      <c r="E28" s="27" t="s">
        <v>58</v>
      </c>
      <c r="F28" s="4"/>
      <c r="G28" s="134"/>
      <c r="H28" s="134"/>
      <c r="I28" s="27" t="str">
        <f>IF(G28="","",IF(H28=2,0,IF(H28=0,2,1)))</f>
        <v/>
      </c>
      <c r="J28" s="27" t="s">
        <v>58</v>
      </c>
      <c r="K28" s="25"/>
      <c r="L28" s="134"/>
      <c r="M28" s="134"/>
      <c r="N28" s="27" t="str">
        <f>IF(L28="","",IF(M28=2,0,IF(M28=0,2,1)))</f>
        <v/>
      </c>
      <c r="O28" s="27" t="s">
        <v>58</v>
      </c>
      <c r="P28" s="25"/>
      <c r="Q28" s="134"/>
      <c r="R28" s="134"/>
      <c r="S28" s="27" t="str">
        <f>IF(Q28="","",IF(R28=2,0,IF(R28=0,2,1)))</f>
        <v/>
      </c>
      <c r="T28" s="27" t="s">
        <v>58</v>
      </c>
      <c r="U28" s="25"/>
      <c r="V28" s="134"/>
      <c r="W28" s="134"/>
      <c r="X28" s="27" t="str">
        <f>IF(V28="","",IF(W28=2,0,IF(W28=0,2,1)))</f>
        <v/>
      </c>
      <c r="Y28" s="27" t="s">
        <v>58</v>
      </c>
      <c r="Z28" s="25"/>
      <c r="AA28" s="134"/>
      <c r="AB28" s="134"/>
      <c r="AC28" s="27" t="str">
        <f>IF(AA28="","",IF(AB28=2,0,IF(AB28=0,2,1)))</f>
        <v/>
      </c>
      <c r="AD28" s="27" t="s">
        <v>58</v>
      </c>
      <c r="AE28" s="25"/>
      <c r="AF28" s="134"/>
      <c r="AG28" s="134"/>
      <c r="AH28" s="27" t="str">
        <f>IF(AF28="","",IF(AG28=2,0,IF(AG28=0,2,1)))</f>
        <v/>
      </c>
      <c r="AI28" s="27" t="s">
        <v>58</v>
      </c>
      <c r="AJ28" s="25"/>
      <c r="AK28" s="134"/>
      <c r="AL28" s="134"/>
      <c r="AM28" s="27" t="str">
        <f>IF(AK28="","",IF(AL28=2,0,IF(AL28=0,2,1)))</f>
        <v/>
      </c>
      <c r="AN28" s="27" t="s">
        <v>58</v>
      </c>
      <c r="AP28" s="134"/>
      <c r="AQ28" s="134"/>
      <c r="AR28" s="27" t="str">
        <f>IF(AP28="","",IF(AQ28=2,0,IF(AQ28=0,2,1)))</f>
        <v/>
      </c>
      <c r="AS28" s="27" t="s">
        <v>58</v>
      </c>
      <c r="AU28" s="134"/>
      <c r="AV28" s="134"/>
      <c r="AW28" s="27" t="str">
        <f>IF(AU28="","",IF(AV28=2,0,IF(AV28=0,2,1)))</f>
        <v/>
      </c>
      <c r="AX28" s="27" t="s">
        <v>58</v>
      </c>
      <c r="AZ28" s="134"/>
      <c r="BA28" s="134"/>
      <c r="BB28" s="27" t="str">
        <f>IF(AZ28="","",IF(BA28=2,0,IF(BA28=0,2,1)))</f>
        <v/>
      </c>
      <c r="BC28" s="27" t="s">
        <v>58</v>
      </c>
    </row>
    <row r="29" spans="1:66" ht="15">
      <c r="A29" s="25">
        <v>3</v>
      </c>
      <c r="B29" s="134"/>
      <c r="C29" s="134"/>
      <c r="D29" s="27" t="str">
        <f t="shared" ref="D29:D36" si="23">IF(B29="","",IF(C29=2,0,IF(C29=0,2,1)))</f>
        <v/>
      </c>
      <c r="E29" s="27" t="s">
        <v>58</v>
      </c>
      <c r="F29" s="25"/>
      <c r="G29" s="134"/>
      <c r="H29" s="134"/>
      <c r="I29" s="27" t="str">
        <f t="shared" ref="I29:I36" si="24">IF(G29="","",IF(H29=2,0,IF(H29=0,2,1)))</f>
        <v/>
      </c>
      <c r="J29" s="27" t="s">
        <v>58</v>
      </c>
      <c r="K29" s="25"/>
      <c r="L29" s="134"/>
      <c r="M29" s="134"/>
      <c r="N29" s="27" t="str">
        <f t="shared" ref="N29:N36" si="25">IF(L29="","",IF(M29=2,0,IF(M29=0,2,1)))</f>
        <v/>
      </c>
      <c r="O29" s="27" t="s">
        <v>58</v>
      </c>
      <c r="P29" s="25"/>
      <c r="Q29" s="134"/>
      <c r="R29" s="134"/>
      <c r="S29" s="27" t="str">
        <f t="shared" ref="S29:S36" si="26">IF(Q29="","",IF(R29=2,0,IF(R29=0,2,1)))</f>
        <v/>
      </c>
      <c r="T29" s="27" t="s">
        <v>58</v>
      </c>
      <c r="U29" s="25"/>
      <c r="V29" s="134"/>
      <c r="W29" s="134"/>
      <c r="X29" s="27" t="str">
        <f t="shared" ref="X29:X36" si="27">IF(V29="","",IF(W29=2,0,IF(W29=0,2,1)))</f>
        <v/>
      </c>
      <c r="Y29" s="27" t="s">
        <v>58</v>
      </c>
      <c r="Z29" s="25"/>
      <c r="AA29" s="134"/>
      <c r="AB29" s="134"/>
      <c r="AC29" s="27" t="str">
        <f t="shared" ref="AC29:AC36" si="28">IF(AA29="","",IF(AB29=2,0,IF(AB29=0,2,1)))</f>
        <v/>
      </c>
      <c r="AD29" s="27" t="s">
        <v>58</v>
      </c>
      <c r="AE29" s="25"/>
      <c r="AF29" s="134"/>
      <c r="AG29" s="134"/>
      <c r="AH29" s="27" t="str">
        <f t="shared" ref="AH29:AH36" si="29">IF(AF29="","",IF(AG29=2,0,IF(AG29=0,2,1)))</f>
        <v/>
      </c>
      <c r="AI29" s="27" t="s">
        <v>58</v>
      </c>
      <c r="AJ29" s="25"/>
      <c r="AK29" s="134"/>
      <c r="AL29" s="134"/>
      <c r="AM29" s="27" t="str">
        <f t="shared" ref="AM29:AM36" si="30">IF(AK29="","",IF(AL29=2,0,IF(AL29=0,2,1)))</f>
        <v/>
      </c>
      <c r="AN29" s="27" t="s">
        <v>58</v>
      </c>
      <c r="AP29" s="134"/>
      <c r="AQ29" s="134"/>
      <c r="AR29" s="27" t="str">
        <f t="shared" ref="AR29:AR36" si="31">IF(AP29="","",IF(AQ29=2,0,IF(AQ29=0,2,1)))</f>
        <v/>
      </c>
      <c r="AS29" s="27" t="s">
        <v>58</v>
      </c>
      <c r="AU29" s="134"/>
      <c r="AV29" s="134"/>
      <c r="AW29" s="27" t="str">
        <f t="shared" ref="AW29:AW36" si="32">IF(AU29="","",IF(AV29=2,0,IF(AV29=0,2,1)))</f>
        <v/>
      </c>
      <c r="AX29" s="27" t="s">
        <v>58</v>
      </c>
      <c r="AZ29" s="134"/>
      <c r="BA29" s="134"/>
      <c r="BB29" s="27" t="str">
        <f t="shared" ref="BB29:BB36" si="33">IF(AZ29="","",IF(BA29=2,0,IF(BA29=0,2,1)))</f>
        <v/>
      </c>
      <c r="BC29" s="27" t="s">
        <v>58</v>
      </c>
    </row>
    <row r="30" spans="1:66" ht="15">
      <c r="A30" s="25">
        <v>4</v>
      </c>
      <c r="B30" s="134"/>
      <c r="C30" s="134"/>
      <c r="D30" s="27" t="str">
        <f t="shared" si="23"/>
        <v/>
      </c>
      <c r="E30" s="27" t="s">
        <v>58</v>
      </c>
      <c r="F30" s="25"/>
      <c r="G30" s="134"/>
      <c r="H30" s="134"/>
      <c r="I30" s="27" t="str">
        <f t="shared" si="24"/>
        <v/>
      </c>
      <c r="J30" s="27" t="s">
        <v>58</v>
      </c>
      <c r="K30" s="25"/>
      <c r="L30" s="134"/>
      <c r="M30" s="134"/>
      <c r="N30" s="27" t="str">
        <f t="shared" si="25"/>
        <v/>
      </c>
      <c r="O30" s="27" t="s">
        <v>58</v>
      </c>
      <c r="P30" s="25"/>
      <c r="Q30" s="134"/>
      <c r="R30" s="134"/>
      <c r="S30" s="27" t="str">
        <f t="shared" si="26"/>
        <v/>
      </c>
      <c r="T30" s="27" t="s">
        <v>58</v>
      </c>
      <c r="U30" s="25"/>
      <c r="V30" s="134"/>
      <c r="W30" s="134"/>
      <c r="X30" s="27" t="str">
        <f t="shared" si="27"/>
        <v/>
      </c>
      <c r="Y30" s="27" t="s">
        <v>58</v>
      </c>
      <c r="Z30" s="25"/>
      <c r="AA30" s="134"/>
      <c r="AB30" s="134"/>
      <c r="AC30" s="27" t="str">
        <f t="shared" si="28"/>
        <v/>
      </c>
      <c r="AD30" s="27" t="s">
        <v>58</v>
      </c>
      <c r="AE30" s="25"/>
      <c r="AF30" s="134"/>
      <c r="AG30" s="134"/>
      <c r="AH30" s="27" t="str">
        <f t="shared" si="29"/>
        <v/>
      </c>
      <c r="AI30" s="27" t="s">
        <v>58</v>
      </c>
      <c r="AJ30" s="25"/>
      <c r="AK30" s="134"/>
      <c r="AL30" s="134"/>
      <c r="AM30" s="27" t="str">
        <f t="shared" si="30"/>
        <v/>
      </c>
      <c r="AN30" s="27" t="s">
        <v>58</v>
      </c>
      <c r="AP30" s="134"/>
      <c r="AQ30" s="134"/>
      <c r="AR30" s="27" t="str">
        <f t="shared" si="31"/>
        <v/>
      </c>
      <c r="AS30" s="27" t="s">
        <v>58</v>
      </c>
      <c r="AU30" s="134"/>
      <c r="AV30" s="134"/>
      <c r="AW30" s="27" t="str">
        <f t="shared" si="32"/>
        <v/>
      </c>
      <c r="AX30" s="27" t="s">
        <v>58</v>
      </c>
      <c r="AZ30" s="134"/>
      <c r="BA30" s="134"/>
      <c r="BB30" s="27" t="str">
        <f t="shared" si="33"/>
        <v/>
      </c>
      <c r="BC30" s="27" t="s">
        <v>58</v>
      </c>
    </row>
    <row r="31" spans="1:66" ht="15">
      <c r="A31" s="25">
        <v>5</v>
      </c>
      <c r="B31" s="134"/>
      <c r="C31" s="134"/>
      <c r="D31" s="27" t="str">
        <f t="shared" si="23"/>
        <v/>
      </c>
      <c r="E31" s="27" t="s">
        <v>58</v>
      </c>
      <c r="F31" s="25"/>
      <c r="G31" s="134"/>
      <c r="H31" s="134"/>
      <c r="I31" s="27" t="str">
        <f t="shared" si="24"/>
        <v/>
      </c>
      <c r="J31" s="27" t="s">
        <v>58</v>
      </c>
      <c r="K31" s="25"/>
      <c r="L31" s="134"/>
      <c r="M31" s="134"/>
      <c r="N31" s="27" t="str">
        <f t="shared" si="25"/>
        <v/>
      </c>
      <c r="O31" s="27" t="s">
        <v>58</v>
      </c>
      <c r="P31" s="25"/>
      <c r="Q31" s="134"/>
      <c r="R31" s="134"/>
      <c r="S31" s="27" t="str">
        <f t="shared" si="26"/>
        <v/>
      </c>
      <c r="T31" s="27" t="s">
        <v>58</v>
      </c>
      <c r="U31" s="25"/>
      <c r="V31" s="134"/>
      <c r="W31" s="134"/>
      <c r="X31" s="27" t="str">
        <f t="shared" si="27"/>
        <v/>
      </c>
      <c r="Y31" s="27" t="s">
        <v>58</v>
      </c>
      <c r="Z31" s="25"/>
      <c r="AA31" s="134"/>
      <c r="AB31" s="134"/>
      <c r="AC31" s="27" t="str">
        <f t="shared" si="28"/>
        <v/>
      </c>
      <c r="AD31" s="27" t="s">
        <v>58</v>
      </c>
      <c r="AE31" s="25"/>
      <c r="AF31" s="134"/>
      <c r="AG31" s="134"/>
      <c r="AH31" s="27" t="str">
        <f t="shared" si="29"/>
        <v/>
      </c>
      <c r="AI31" s="27" t="s">
        <v>58</v>
      </c>
      <c r="AJ31" s="25"/>
      <c r="AK31" s="134"/>
      <c r="AL31" s="134"/>
      <c r="AM31" s="27" t="str">
        <f t="shared" si="30"/>
        <v/>
      </c>
      <c r="AN31" s="27" t="s">
        <v>58</v>
      </c>
      <c r="AP31" s="134"/>
      <c r="AQ31" s="134"/>
      <c r="AR31" s="27" t="str">
        <f t="shared" si="31"/>
        <v/>
      </c>
      <c r="AS31" s="27" t="s">
        <v>58</v>
      </c>
      <c r="AU31" s="134"/>
      <c r="AV31" s="134"/>
      <c r="AW31" s="27" t="str">
        <f t="shared" si="32"/>
        <v/>
      </c>
      <c r="AX31" s="27" t="s">
        <v>58</v>
      </c>
      <c r="AZ31" s="134"/>
      <c r="BA31" s="134"/>
      <c r="BB31" s="27" t="str">
        <f t="shared" si="33"/>
        <v/>
      </c>
      <c r="BC31" s="27" t="s">
        <v>58</v>
      </c>
    </row>
    <row r="32" spans="1:66" ht="15">
      <c r="A32" s="25">
        <v>6</v>
      </c>
      <c r="B32" s="134"/>
      <c r="C32" s="134"/>
      <c r="D32" s="27" t="str">
        <f t="shared" si="23"/>
        <v/>
      </c>
      <c r="E32" s="27" t="s">
        <v>58</v>
      </c>
      <c r="F32" s="25"/>
      <c r="G32" s="134"/>
      <c r="H32" s="134"/>
      <c r="I32" s="27" t="str">
        <f t="shared" si="24"/>
        <v/>
      </c>
      <c r="J32" s="27" t="s">
        <v>58</v>
      </c>
      <c r="K32" s="25"/>
      <c r="L32" s="134"/>
      <c r="M32" s="134"/>
      <c r="N32" s="27" t="str">
        <f t="shared" si="25"/>
        <v/>
      </c>
      <c r="O32" s="27" t="s">
        <v>58</v>
      </c>
      <c r="P32" s="25"/>
      <c r="Q32" s="134"/>
      <c r="R32" s="134"/>
      <c r="S32" s="27" t="str">
        <f t="shared" si="26"/>
        <v/>
      </c>
      <c r="T32" s="27" t="s">
        <v>58</v>
      </c>
      <c r="U32" s="25"/>
      <c r="V32" s="134"/>
      <c r="W32" s="134"/>
      <c r="X32" s="27" t="str">
        <f t="shared" si="27"/>
        <v/>
      </c>
      <c r="Y32" s="27" t="s">
        <v>58</v>
      </c>
      <c r="Z32" s="25"/>
      <c r="AA32" s="134"/>
      <c r="AB32" s="134"/>
      <c r="AC32" s="27" t="str">
        <f t="shared" si="28"/>
        <v/>
      </c>
      <c r="AD32" s="27" t="s">
        <v>58</v>
      </c>
      <c r="AE32" s="25"/>
      <c r="AF32" s="134"/>
      <c r="AG32" s="134"/>
      <c r="AH32" s="27" t="str">
        <f t="shared" si="29"/>
        <v/>
      </c>
      <c r="AI32" s="27" t="s">
        <v>58</v>
      </c>
      <c r="AJ32" s="25"/>
      <c r="AK32" s="134"/>
      <c r="AL32" s="134"/>
      <c r="AM32" s="27" t="str">
        <f t="shared" si="30"/>
        <v/>
      </c>
      <c r="AN32" s="27" t="s">
        <v>58</v>
      </c>
      <c r="AP32" s="134"/>
      <c r="AQ32" s="134"/>
      <c r="AR32" s="27" t="str">
        <f t="shared" si="31"/>
        <v/>
      </c>
      <c r="AS32" s="27" t="s">
        <v>58</v>
      </c>
      <c r="AU32" s="134"/>
      <c r="AV32" s="134"/>
      <c r="AW32" s="27" t="str">
        <f t="shared" si="32"/>
        <v/>
      </c>
      <c r="AX32" s="27" t="s">
        <v>58</v>
      </c>
      <c r="AZ32" s="134"/>
      <c r="BA32" s="134"/>
      <c r="BB32" s="27" t="str">
        <f t="shared" si="33"/>
        <v/>
      </c>
      <c r="BC32" s="27" t="s">
        <v>58</v>
      </c>
    </row>
    <row r="33" spans="1:66" ht="15">
      <c r="A33" s="25">
        <v>7</v>
      </c>
      <c r="B33" s="134"/>
      <c r="C33" s="134"/>
      <c r="D33" s="27" t="str">
        <f t="shared" si="23"/>
        <v/>
      </c>
      <c r="E33" s="27" t="s">
        <v>58</v>
      </c>
      <c r="F33" s="65"/>
      <c r="G33" s="134"/>
      <c r="H33" s="134"/>
      <c r="I33" s="27" t="str">
        <f t="shared" si="24"/>
        <v/>
      </c>
      <c r="J33" s="27" t="s">
        <v>58</v>
      </c>
      <c r="K33" s="25"/>
      <c r="L33" s="134"/>
      <c r="M33" s="134"/>
      <c r="N33" s="27" t="str">
        <f t="shared" si="25"/>
        <v/>
      </c>
      <c r="O33" s="27" t="s">
        <v>58</v>
      </c>
      <c r="P33" s="25"/>
      <c r="Q33" s="134"/>
      <c r="R33" s="134"/>
      <c r="S33" s="27" t="str">
        <f t="shared" si="26"/>
        <v/>
      </c>
      <c r="T33" s="27" t="s">
        <v>58</v>
      </c>
      <c r="U33" s="25"/>
      <c r="V33" s="134"/>
      <c r="W33" s="134"/>
      <c r="X33" s="27" t="str">
        <f t="shared" si="27"/>
        <v/>
      </c>
      <c r="Y33" s="27" t="s">
        <v>58</v>
      </c>
      <c r="Z33" s="25"/>
      <c r="AA33" s="134"/>
      <c r="AB33" s="134"/>
      <c r="AC33" s="27" t="str">
        <f t="shared" si="28"/>
        <v/>
      </c>
      <c r="AD33" s="27" t="s">
        <v>58</v>
      </c>
      <c r="AE33" s="25"/>
      <c r="AF33" s="134"/>
      <c r="AG33" s="134"/>
      <c r="AH33" s="27" t="str">
        <f t="shared" si="29"/>
        <v/>
      </c>
      <c r="AI33" s="27" t="s">
        <v>58</v>
      </c>
      <c r="AJ33" s="25"/>
      <c r="AK33" s="134"/>
      <c r="AL33" s="134"/>
      <c r="AM33" s="27" t="str">
        <f t="shared" si="30"/>
        <v/>
      </c>
      <c r="AN33" s="27" t="s">
        <v>58</v>
      </c>
      <c r="AP33" s="134"/>
      <c r="AQ33" s="134"/>
      <c r="AR33" s="27" t="str">
        <f t="shared" si="31"/>
        <v/>
      </c>
      <c r="AS33" s="27" t="s">
        <v>58</v>
      </c>
      <c r="AU33" s="134"/>
      <c r="AV33" s="134"/>
      <c r="AW33" s="27" t="str">
        <f t="shared" si="32"/>
        <v/>
      </c>
      <c r="AX33" s="27" t="s">
        <v>58</v>
      </c>
      <c r="AZ33" s="134"/>
      <c r="BA33" s="134"/>
      <c r="BB33" s="27" t="str">
        <f t="shared" si="33"/>
        <v/>
      </c>
      <c r="BC33" s="27" t="s">
        <v>58</v>
      </c>
    </row>
    <row r="34" spans="1:66" ht="15">
      <c r="A34" s="25">
        <v>8</v>
      </c>
      <c r="B34" s="134"/>
      <c r="C34" s="134"/>
      <c r="D34" s="27" t="str">
        <f t="shared" si="23"/>
        <v/>
      </c>
      <c r="E34" s="27" t="s">
        <v>58</v>
      </c>
      <c r="F34" s="65"/>
      <c r="G34" s="134"/>
      <c r="H34" s="134"/>
      <c r="I34" s="27" t="str">
        <f t="shared" si="24"/>
        <v/>
      </c>
      <c r="J34" s="27" t="s">
        <v>58</v>
      </c>
      <c r="K34" s="25"/>
      <c r="L34" s="134"/>
      <c r="M34" s="134"/>
      <c r="N34" s="27" t="str">
        <f t="shared" si="25"/>
        <v/>
      </c>
      <c r="O34" s="27" t="s">
        <v>58</v>
      </c>
      <c r="P34" s="25"/>
      <c r="Q34" s="134"/>
      <c r="R34" s="134"/>
      <c r="S34" s="27" t="str">
        <f t="shared" si="26"/>
        <v/>
      </c>
      <c r="T34" s="27" t="s">
        <v>58</v>
      </c>
      <c r="U34" s="25"/>
      <c r="V34" s="134"/>
      <c r="W34" s="134"/>
      <c r="X34" s="27" t="str">
        <f t="shared" si="27"/>
        <v/>
      </c>
      <c r="Y34" s="27" t="s">
        <v>58</v>
      </c>
      <c r="Z34" s="25"/>
      <c r="AA34" s="134"/>
      <c r="AB34" s="134"/>
      <c r="AC34" s="27" t="str">
        <f t="shared" si="28"/>
        <v/>
      </c>
      <c r="AD34" s="27" t="s">
        <v>58</v>
      </c>
      <c r="AE34" s="25"/>
      <c r="AF34" s="134"/>
      <c r="AG34" s="134"/>
      <c r="AH34" s="27" t="str">
        <f t="shared" si="29"/>
        <v/>
      </c>
      <c r="AI34" s="27" t="s">
        <v>58</v>
      </c>
      <c r="AJ34" s="25"/>
      <c r="AK34" s="134"/>
      <c r="AL34" s="134"/>
      <c r="AM34" s="27" t="str">
        <f t="shared" si="30"/>
        <v/>
      </c>
      <c r="AN34" s="27" t="s">
        <v>58</v>
      </c>
      <c r="AP34" s="134"/>
      <c r="AQ34" s="134"/>
      <c r="AR34" s="27" t="str">
        <f t="shared" si="31"/>
        <v/>
      </c>
      <c r="AS34" s="27" t="s">
        <v>58</v>
      </c>
      <c r="AU34" s="134"/>
      <c r="AV34" s="134"/>
      <c r="AW34" s="27" t="str">
        <f t="shared" si="32"/>
        <v/>
      </c>
      <c r="AX34" s="27" t="s">
        <v>58</v>
      </c>
      <c r="AZ34" s="134"/>
      <c r="BA34" s="134"/>
      <c r="BB34" s="27" t="str">
        <f t="shared" si="33"/>
        <v/>
      </c>
      <c r="BC34" s="27" t="s">
        <v>58</v>
      </c>
    </row>
    <row r="35" spans="1:66" ht="15">
      <c r="A35" s="25">
        <v>9</v>
      </c>
      <c r="B35" s="134"/>
      <c r="C35" s="134"/>
      <c r="D35" s="27" t="str">
        <f t="shared" si="23"/>
        <v/>
      </c>
      <c r="E35" s="27" t="s">
        <v>58</v>
      </c>
      <c r="F35" s="25"/>
      <c r="G35" s="134"/>
      <c r="H35" s="134"/>
      <c r="I35" s="27" t="str">
        <f t="shared" si="24"/>
        <v/>
      </c>
      <c r="J35" s="27" t="s">
        <v>58</v>
      </c>
      <c r="K35" s="25"/>
      <c r="L35" s="134"/>
      <c r="M35" s="134"/>
      <c r="N35" s="27" t="str">
        <f t="shared" si="25"/>
        <v/>
      </c>
      <c r="O35" s="27" t="s">
        <v>58</v>
      </c>
      <c r="P35" s="25"/>
      <c r="Q35" s="134"/>
      <c r="R35" s="134"/>
      <c r="S35" s="27" t="str">
        <f t="shared" si="26"/>
        <v/>
      </c>
      <c r="T35" s="27" t="s">
        <v>58</v>
      </c>
      <c r="U35" s="25"/>
      <c r="V35" s="134"/>
      <c r="W35" s="134"/>
      <c r="X35" s="27" t="str">
        <f t="shared" si="27"/>
        <v/>
      </c>
      <c r="Y35" s="27" t="s">
        <v>58</v>
      </c>
      <c r="Z35" s="25"/>
      <c r="AA35" s="134"/>
      <c r="AB35" s="134"/>
      <c r="AC35" s="27" t="str">
        <f t="shared" si="28"/>
        <v/>
      </c>
      <c r="AD35" s="27" t="s">
        <v>58</v>
      </c>
      <c r="AE35" s="25"/>
      <c r="AF35" s="134"/>
      <c r="AG35" s="134"/>
      <c r="AH35" s="27" t="str">
        <f t="shared" si="29"/>
        <v/>
      </c>
      <c r="AI35" s="27" t="s">
        <v>58</v>
      </c>
      <c r="AJ35" s="25"/>
      <c r="AK35" s="134"/>
      <c r="AL35" s="134"/>
      <c r="AM35" s="27" t="str">
        <f t="shared" si="30"/>
        <v/>
      </c>
      <c r="AN35" s="27" t="s">
        <v>58</v>
      </c>
      <c r="AP35" s="134"/>
      <c r="AQ35" s="134"/>
      <c r="AR35" s="27" t="str">
        <f t="shared" si="31"/>
        <v/>
      </c>
      <c r="AS35" s="27" t="s">
        <v>58</v>
      </c>
      <c r="AU35" s="134"/>
      <c r="AV35" s="134"/>
      <c r="AW35" s="27" t="str">
        <f t="shared" si="32"/>
        <v/>
      </c>
      <c r="AX35" s="27" t="s">
        <v>58</v>
      </c>
      <c r="AZ35" s="134"/>
      <c r="BA35" s="134"/>
      <c r="BB35" s="27" t="str">
        <f t="shared" si="33"/>
        <v/>
      </c>
      <c r="BC35" s="27" t="s">
        <v>58</v>
      </c>
    </row>
    <row r="36" spans="1:66" ht="15">
      <c r="A36" s="25">
        <v>10</v>
      </c>
      <c r="B36" s="134"/>
      <c r="C36" s="134"/>
      <c r="D36" s="27" t="str">
        <f t="shared" si="23"/>
        <v/>
      </c>
      <c r="E36" s="27" t="s">
        <v>58</v>
      </c>
      <c r="F36" s="25"/>
      <c r="G36" s="134"/>
      <c r="H36" s="134"/>
      <c r="I36" s="27" t="str">
        <f t="shared" si="24"/>
        <v/>
      </c>
      <c r="J36" s="27" t="s">
        <v>58</v>
      </c>
      <c r="K36" s="25"/>
      <c r="L36" s="134"/>
      <c r="M36" s="134"/>
      <c r="N36" s="27" t="str">
        <f t="shared" si="25"/>
        <v/>
      </c>
      <c r="O36" s="27" t="s">
        <v>58</v>
      </c>
      <c r="P36" s="25"/>
      <c r="Q36" s="134"/>
      <c r="R36" s="134"/>
      <c r="S36" s="27" t="str">
        <f t="shared" si="26"/>
        <v/>
      </c>
      <c r="T36" s="27" t="s">
        <v>58</v>
      </c>
      <c r="U36" s="25"/>
      <c r="V36" s="134"/>
      <c r="W36" s="134"/>
      <c r="X36" s="27" t="str">
        <f t="shared" si="27"/>
        <v/>
      </c>
      <c r="Y36" s="27" t="s">
        <v>58</v>
      </c>
      <c r="Z36" s="25"/>
      <c r="AA36" s="134"/>
      <c r="AB36" s="134"/>
      <c r="AC36" s="27" t="str">
        <f t="shared" si="28"/>
        <v/>
      </c>
      <c r="AD36" s="27" t="s">
        <v>58</v>
      </c>
      <c r="AE36" s="25"/>
      <c r="AF36" s="134"/>
      <c r="AG36" s="134"/>
      <c r="AH36" s="27" t="str">
        <f t="shared" si="29"/>
        <v/>
      </c>
      <c r="AI36" s="27" t="s">
        <v>58</v>
      </c>
      <c r="AJ36" s="25"/>
      <c r="AK36" s="134"/>
      <c r="AL36" s="134"/>
      <c r="AM36" s="27" t="str">
        <f t="shared" si="30"/>
        <v/>
      </c>
      <c r="AN36" s="27" t="s">
        <v>58</v>
      </c>
      <c r="AP36" s="134"/>
      <c r="AQ36" s="134"/>
      <c r="AR36" s="27" t="str">
        <f t="shared" si="31"/>
        <v/>
      </c>
      <c r="AS36" s="27" t="s">
        <v>58</v>
      </c>
      <c r="AU36" s="134"/>
      <c r="AV36" s="134"/>
      <c r="AW36" s="27" t="str">
        <f t="shared" si="32"/>
        <v/>
      </c>
      <c r="AX36" s="27" t="s">
        <v>58</v>
      </c>
      <c r="AZ36" s="134"/>
      <c r="BA36" s="134"/>
      <c r="BB36" s="27" t="str">
        <f t="shared" si="33"/>
        <v/>
      </c>
      <c r="BC36" s="27" t="s">
        <v>58</v>
      </c>
    </row>
    <row r="37" spans="1:66" ht="15">
      <c r="A37" s="25"/>
      <c r="B37" s="27">
        <f t="shared" ref="B37:BC37" si="34">SUBTOTAL(109,B26:B36)</f>
        <v>0</v>
      </c>
      <c r="C37" s="27">
        <f t="shared" si="34"/>
        <v>0</v>
      </c>
      <c r="D37" s="27">
        <f t="shared" si="34"/>
        <v>0</v>
      </c>
      <c r="E37" s="27">
        <f t="shared" si="34"/>
        <v>0</v>
      </c>
      <c r="F37" s="25">
        <f t="shared" si="34"/>
        <v>0</v>
      </c>
      <c r="G37" s="34">
        <f t="shared" si="34"/>
        <v>0</v>
      </c>
      <c r="H37" s="34">
        <f t="shared" si="34"/>
        <v>0</v>
      </c>
      <c r="I37" s="34">
        <f t="shared" si="34"/>
        <v>0</v>
      </c>
      <c r="J37" s="35">
        <f t="shared" si="34"/>
        <v>0</v>
      </c>
      <c r="K37" s="25">
        <f t="shared" si="34"/>
        <v>0</v>
      </c>
      <c r="L37" s="34">
        <f t="shared" si="34"/>
        <v>0</v>
      </c>
      <c r="M37" s="35">
        <f t="shared" si="34"/>
        <v>0</v>
      </c>
      <c r="N37" s="35">
        <f t="shared" si="34"/>
        <v>0</v>
      </c>
      <c r="O37" s="35">
        <f t="shared" si="34"/>
        <v>0</v>
      </c>
      <c r="P37" s="25">
        <f t="shared" si="34"/>
        <v>0</v>
      </c>
      <c r="Q37" s="34">
        <f t="shared" si="34"/>
        <v>0</v>
      </c>
      <c r="R37" s="35">
        <f t="shared" si="34"/>
        <v>0</v>
      </c>
      <c r="S37" s="35">
        <f t="shared" si="34"/>
        <v>0</v>
      </c>
      <c r="T37" s="35">
        <f t="shared" si="34"/>
        <v>0</v>
      </c>
      <c r="U37" s="25">
        <f t="shared" si="34"/>
        <v>0</v>
      </c>
      <c r="V37" s="34">
        <f t="shared" si="34"/>
        <v>0</v>
      </c>
      <c r="W37" s="35">
        <f t="shared" si="34"/>
        <v>0</v>
      </c>
      <c r="X37" s="35">
        <f t="shared" si="34"/>
        <v>0</v>
      </c>
      <c r="Y37" s="35">
        <f t="shared" si="34"/>
        <v>0</v>
      </c>
      <c r="Z37" s="25">
        <f t="shared" si="34"/>
        <v>0</v>
      </c>
      <c r="AA37" s="34">
        <f t="shared" si="34"/>
        <v>0</v>
      </c>
      <c r="AB37" s="35">
        <f t="shared" si="34"/>
        <v>0</v>
      </c>
      <c r="AC37" s="35">
        <f t="shared" si="34"/>
        <v>0</v>
      </c>
      <c r="AD37" s="35">
        <f t="shared" si="34"/>
        <v>0</v>
      </c>
      <c r="AE37" s="25">
        <f t="shared" si="34"/>
        <v>0</v>
      </c>
      <c r="AF37" s="34">
        <f t="shared" si="34"/>
        <v>0</v>
      </c>
      <c r="AG37" s="35">
        <f t="shared" si="34"/>
        <v>0</v>
      </c>
      <c r="AH37" s="35">
        <f t="shared" si="34"/>
        <v>0</v>
      </c>
      <c r="AI37" s="35">
        <f t="shared" si="34"/>
        <v>0</v>
      </c>
      <c r="AJ37" s="25">
        <f t="shared" si="34"/>
        <v>0</v>
      </c>
      <c r="AK37" s="34">
        <f t="shared" si="34"/>
        <v>0</v>
      </c>
      <c r="AL37" s="35">
        <f t="shared" si="34"/>
        <v>0</v>
      </c>
      <c r="AM37" s="35">
        <f t="shared" si="34"/>
        <v>0</v>
      </c>
      <c r="AN37" s="35">
        <f t="shared" si="34"/>
        <v>0</v>
      </c>
      <c r="AO37" s="7">
        <f t="shared" si="34"/>
        <v>0</v>
      </c>
      <c r="AP37" s="34">
        <f t="shared" si="34"/>
        <v>0</v>
      </c>
      <c r="AQ37" s="35">
        <f t="shared" si="34"/>
        <v>0</v>
      </c>
      <c r="AR37" s="35">
        <f t="shared" si="34"/>
        <v>0</v>
      </c>
      <c r="AS37" s="35">
        <f t="shared" si="34"/>
        <v>0</v>
      </c>
      <c r="AT37" s="7">
        <f t="shared" si="34"/>
        <v>0</v>
      </c>
      <c r="AU37" s="34">
        <f t="shared" si="34"/>
        <v>0</v>
      </c>
      <c r="AV37" s="35">
        <f t="shared" si="34"/>
        <v>0</v>
      </c>
      <c r="AW37" s="35">
        <f t="shared" si="34"/>
        <v>0</v>
      </c>
      <c r="AX37" s="35">
        <f t="shared" si="34"/>
        <v>0</v>
      </c>
      <c r="AY37" s="7">
        <f t="shared" si="34"/>
        <v>0</v>
      </c>
      <c r="AZ37" s="34">
        <f t="shared" si="34"/>
        <v>0</v>
      </c>
      <c r="BA37" s="35">
        <f t="shared" si="34"/>
        <v>0</v>
      </c>
      <c r="BB37" s="27">
        <f t="shared" si="34"/>
        <v>0</v>
      </c>
      <c r="BC37" s="35">
        <f t="shared" si="34"/>
        <v>0</v>
      </c>
    </row>
    <row r="38" spans="1:66" s="96" customFormat="1" ht="15">
      <c r="A38" s="98"/>
      <c r="B38" s="93">
        <f>IF(B27="",0,B37/COUNT(B27:B36)/3)</f>
        <v>0</v>
      </c>
      <c r="C38" s="98"/>
      <c r="D38" s="98"/>
      <c r="E38" s="98"/>
      <c r="F38" s="95"/>
      <c r="G38" s="93">
        <f>IF(G27="",0,G37/COUNT(G27:G36)/3)</f>
        <v>0</v>
      </c>
      <c r="H38" s="94"/>
      <c r="I38" s="94"/>
      <c r="J38" s="98"/>
      <c r="K38" s="95"/>
      <c r="L38" s="93">
        <f>IF(L27="",0,L37/COUNT(L27:L36)/3)</f>
        <v>0</v>
      </c>
      <c r="M38" s="94"/>
      <c r="N38" s="94"/>
      <c r="O38" s="98"/>
      <c r="P38" s="95"/>
      <c r="Q38" s="93">
        <f>IF(Q27="",0,Q37/COUNT(Q27:Q36)/3)</f>
        <v>0</v>
      </c>
      <c r="R38" s="94"/>
      <c r="S38" s="94"/>
      <c r="T38" s="98"/>
      <c r="U38" s="95"/>
      <c r="V38" s="93">
        <f>IF(V27="",0,V37/COUNT(V27:V36)/3)</f>
        <v>0</v>
      </c>
      <c r="W38" s="94"/>
      <c r="X38" s="94"/>
      <c r="Y38" s="98"/>
      <c r="Z38" s="95"/>
      <c r="AA38" s="93">
        <f>IF(AA27="",0,AA37/COUNT(AA27:AA36)/3)</f>
        <v>0</v>
      </c>
      <c r="AB38" s="94"/>
      <c r="AC38" s="94"/>
      <c r="AD38" s="98"/>
      <c r="AE38" s="95"/>
      <c r="AF38" s="93">
        <f>IF(AF27="",0,AF37/COUNT(AF27:AF36)/3)</f>
        <v>0</v>
      </c>
      <c r="AG38" s="94"/>
      <c r="AH38" s="94"/>
      <c r="AI38" s="98"/>
      <c r="AJ38" s="95"/>
      <c r="AK38" s="93">
        <f>IF(AK27="",0,AK37/COUNT(AK27:AK36)/3)</f>
        <v>0</v>
      </c>
      <c r="AL38" s="94"/>
      <c r="AM38" s="94"/>
      <c r="AN38" s="98"/>
      <c r="AO38" s="95"/>
      <c r="AP38" s="93">
        <f>IF(AP27="",0,AP37/COUNT(AP27:AP36)/3)</f>
        <v>0</v>
      </c>
      <c r="AQ38" s="94"/>
      <c r="AR38" s="94"/>
      <c r="AS38" s="98"/>
      <c r="AT38" s="95"/>
      <c r="AU38" s="93">
        <f>IF(AU27="",0,AU37/COUNT(AU27:AU36)/3)</f>
        <v>0</v>
      </c>
      <c r="AV38" s="94"/>
      <c r="AW38" s="94"/>
      <c r="AX38" s="98"/>
      <c r="AY38" s="95"/>
      <c r="AZ38" s="93">
        <f>IF(AZ27="",0,AZ37/COUNT(AZ27:AZ36)/3)</f>
        <v>0</v>
      </c>
      <c r="BA38" s="94"/>
      <c r="BB38" s="94"/>
      <c r="BC38" s="98"/>
      <c r="BD38" s="95"/>
      <c r="BE38" s="95"/>
      <c r="BF38" s="95"/>
      <c r="BG38" s="95"/>
      <c r="BH38" s="95"/>
      <c r="BI38" s="95"/>
      <c r="BJ38" s="95"/>
      <c r="BK38" s="95"/>
      <c r="BL38" s="95"/>
      <c r="BM38" s="95"/>
      <c r="BN38" s="95"/>
    </row>
    <row r="39" spans="1:66" ht="14.25">
      <c r="A39" s="4"/>
      <c r="B39" s="4"/>
      <c r="C39" s="4"/>
      <c r="D39" s="4"/>
      <c r="E39" s="4"/>
      <c r="F39" s="4"/>
      <c r="G39" s="5"/>
      <c r="H39" s="5"/>
      <c r="I39" s="5"/>
      <c r="J39" s="5"/>
      <c r="K39" s="5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</row>
    <row r="40" spans="1:66" s="5" customFormat="1" ht="14.25"/>
    <row r="41" spans="1:66" ht="14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</row>
    <row r="42" spans="1:66" s="5" customFormat="1" ht="14.25">
      <c r="G42" s="26"/>
      <c r="H42" s="26"/>
      <c r="I42" s="26"/>
      <c r="J42" s="26"/>
      <c r="K42" s="26"/>
    </row>
    <row r="43" spans="1:66" s="38" customFormat="1" ht="15" customHeight="1">
      <c r="A43" s="37"/>
      <c r="B43" s="318" t="s">
        <v>6</v>
      </c>
      <c r="C43" s="318"/>
      <c r="D43" s="318"/>
      <c r="E43" s="318"/>
      <c r="F43" s="37"/>
      <c r="G43" s="318" t="s">
        <v>17</v>
      </c>
      <c r="H43" s="318"/>
      <c r="I43" s="318"/>
      <c r="J43" s="318"/>
      <c r="K43" s="37"/>
      <c r="L43" s="318" t="s">
        <v>33</v>
      </c>
      <c r="M43" s="318"/>
      <c r="N43" s="318"/>
      <c r="O43" s="318"/>
      <c r="P43" s="37"/>
      <c r="Q43" s="318" t="s">
        <v>18</v>
      </c>
      <c r="R43" s="318"/>
      <c r="S43" s="318"/>
      <c r="T43" s="318"/>
      <c r="U43" s="37"/>
      <c r="V43" s="318" t="s">
        <v>15</v>
      </c>
      <c r="W43" s="318"/>
      <c r="X43" s="318"/>
      <c r="Y43" s="318"/>
      <c r="Z43" s="37"/>
      <c r="AA43" s="318" t="s">
        <v>13</v>
      </c>
      <c r="AB43" s="318"/>
      <c r="AC43" s="318"/>
      <c r="AD43" s="318"/>
      <c r="AE43" s="37"/>
      <c r="AF43" s="318" t="s">
        <v>20</v>
      </c>
      <c r="AG43" s="318"/>
      <c r="AH43" s="318"/>
      <c r="AI43" s="318"/>
      <c r="AJ43" s="37"/>
      <c r="AK43" s="318" t="s">
        <v>26</v>
      </c>
      <c r="AL43" s="318"/>
      <c r="AM43" s="318"/>
      <c r="AN43" s="318"/>
      <c r="AO43" s="37"/>
      <c r="AP43" s="318" t="s">
        <v>28</v>
      </c>
      <c r="AQ43" s="318"/>
      <c r="AR43" s="318"/>
      <c r="AS43" s="318"/>
      <c r="AT43" s="37"/>
      <c r="AU43" s="318" t="s">
        <v>21</v>
      </c>
      <c r="AV43" s="318"/>
      <c r="AW43" s="318"/>
      <c r="AX43" s="318"/>
      <c r="AY43" s="37"/>
      <c r="AZ43" s="318" t="s">
        <v>29</v>
      </c>
      <c r="BA43" s="318"/>
      <c r="BB43" s="318"/>
      <c r="BC43" s="318"/>
      <c r="BD43" s="37"/>
      <c r="BE43" s="37"/>
      <c r="BF43" s="37"/>
      <c r="BG43" s="37"/>
      <c r="BH43" s="37"/>
      <c r="BI43" s="37"/>
      <c r="BJ43" s="37"/>
      <c r="BK43" s="37"/>
      <c r="BL43" s="37"/>
      <c r="BM43" s="37"/>
      <c r="BN43" s="37"/>
    </row>
    <row r="44" spans="1:66" ht="15">
      <c r="A44" s="5" t="s">
        <v>41</v>
      </c>
      <c r="B44" s="32" t="s">
        <v>5</v>
      </c>
      <c r="C44" s="33" t="s">
        <v>40</v>
      </c>
      <c r="D44" s="24" t="s">
        <v>40</v>
      </c>
      <c r="E44" s="24" t="s">
        <v>58</v>
      </c>
      <c r="F44" s="24"/>
      <c r="G44" s="32" t="s">
        <v>5</v>
      </c>
      <c r="H44" s="33" t="s">
        <v>40</v>
      </c>
      <c r="I44" s="24" t="s">
        <v>40</v>
      </c>
      <c r="J44" s="24" t="s">
        <v>58</v>
      </c>
      <c r="K44" s="24"/>
      <c r="L44" s="32" t="s">
        <v>5</v>
      </c>
      <c r="M44" s="33" t="s">
        <v>40</v>
      </c>
      <c r="N44" s="24" t="s">
        <v>40</v>
      </c>
      <c r="O44" s="24" t="s">
        <v>58</v>
      </c>
      <c r="P44" s="24"/>
      <c r="Q44" s="32" t="s">
        <v>5</v>
      </c>
      <c r="R44" s="33" t="s">
        <v>40</v>
      </c>
      <c r="S44" s="24" t="s">
        <v>40</v>
      </c>
      <c r="T44" s="24" t="s">
        <v>58</v>
      </c>
      <c r="U44" s="24"/>
      <c r="V44" s="32" t="s">
        <v>5</v>
      </c>
      <c r="W44" s="33" t="s">
        <v>40</v>
      </c>
      <c r="X44" s="24" t="s">
        <v>40</v>
      </c>
      <c r="Y44" s="24" t="s">
        <v>58</v>
      </c>
      <c r="Z44" s="4"/>
      <c r="AA44" s="32" t="s">
        <v>5</v>
      </c>
      <c r="AB44" s="33" t="s">
        <v>40</v>
      </c>
      <c r="AC44" s="24" t="s">
        <v>40</v>
      </c>
      <c r="AD44" s="24" t="s">
        <v>58</v>
      </c>
      <c r="AE44" s="24"/>
      <c r="AF44" s="32" t="s">
        <v>5</v>
      </c>
      <c r="AG44" s="33" t="s">
        <v>40</v>
      </c>
      <c r="AH44" s="24" t="s">
        <v>40</v>
      </c>
      <c r="AI44" s="24" t="s">
        <v>58</v>
      </c>
      <c r="AJ44" s="4"/>
      <c r="AK44" s="32" t="s">
        <v>5</v>
      </c>
      <c r="AL44" s="33" t="s">
        <v>40</v>
      </c>
      <c r="AM44" s="24" t="s">
        <v>40</v>
      </c>
      <c r="AN44" s="24" t="s">
        <v>58</v>
      </c>
      <c r="AO44" s="33"/>
      <c r="AP44" s="32" t="s">
        <v>5</v>
      </c>
      <c r="AQ44" s="33" t="s">
        <v>40</v>
      </c>
      <c r="AR44" s="24" t="s">
        <v>40</v>
      </c>
      <c r="AS44" s="24" t="s">
        <v>58</v>
      </c>
      <c r="AT44" s="24"/>
      <c r="AU44" s="32" t="s">
        <v>5</v>
      </c>
      <c r="AV44" s="33" t="s">
        <v>40</v>
      </c>
      <c r="AW44" s="24" t="s">
        <v>40</v>
      </c>
      <c r="AX44" s="24" t="s">
        <v>58</v>
      </c>
      <c r="AZ44" s="32" t="s">
        <v>5</v>
      </c>
      <c r="BA44" s="33" t="s">
        <v>40</v>
      </c>
      <c r="BB44" s="24" t="s">
        <v>40</v>
      </c>
      <c r="BC44" s="24" t="s">
        <v>58</v>
      </c>
    </row>
    <row r="45" spans="1:66" ht="15">
      <c r="A45" s="25">
        <v>1</v>
      </c>
      <c r="B45" s="134"/>
      <c r="C45" s="134"/>
      <c r="D45" s="27" t="str">
        <f t="shared" ref="D45:D54" si="35">IF(B45="","",IF(C45=2,0,IF(C45=0,2,1)))</f>
        <v/>
      </c>
      <c r="E45" s="27" t="s">
        <v>58</v>
      </c>
      <c r="F45" s="25"/>
      <c r="G45" s="134"/>
      <c r="H45" s="134"/>
      <c r="I45" s="27" t="str">
        <f t="shared" ref="I45:I54" si="36">IF(G45="","",IF(H45=2,0,IF(H45=0,2,1)))</f>
        <v/>
      </c>
      <c r="J45" s="27" t="s">
        <v>58</v>
      </c>
      <c r="K45" s="25"/>
      <c r="L45" s="134"/>
      <c r="M45" s="134"/>
      <c r="N45" s="27" t="str">
        <f t="shared" ref="N45:N54" si="37">IF(L45="","",IF(M45=2,0,IF(M45=0,2,1)))</f>
        <v/>
      </c>
      <c r="O45" s="27" t="s">
        <v>58</v>
      </c>
      <c r="P45" s="25"/>
      <c r="Q45" s="134"/>
      <c r="R45" s="134"/>
      <c r="S45" s="27" t="str">
        <f t="shared" ref="S45:S54" si="38">IF(Q45="","",IF(R45=2,0,IF(R45=0,2,1)))</f>
        <v/>
      </c>
      <c r="T45" s="27" t="s">
        <v>58</v>
      </c>
      <c r="U45" s="25"/>
      <c r="V45" s="134"/>
      <c r="W45" s="134"/>
      <c r="X45" s="27" t="str">
        <f>IF(V45="","",IF(W45=2,0,IF(W45=0,2,1)))</f>
        <v/>
      </c>
      <c r="Y45" s="27" t="s">
        <v>58</v>
      </c>
      <c r="Z45" s="25"/>
      <c r="AA45" s="134"/>
      <c r="AB45" s="134"/>
      <c r="AC45" s="27" t="str">
        <f>IF(AA45="","",IF(AB45=2,0,IF(AB45=0,2,1)))</f>
        <v/>
      </c>
      <c r="AD45" s="27" t="s">
        <v>58</v>
      </c>
      <c r="AE45" s="25"/>
      <c r="AF45" s="134"/>
      <c r="AG45" s="134"/>
      <c r="AH45" s="27" t="str">
        <f>IF(AF45="","",IF(AG45=2,0,IF(AG45=0,2,1)))</f>
        <v/>
      </c>
      <c r="AI45" s="27" t="s">
        <v>58</v>
      </c>
      <c r="AJ45" s="25"/>
      <c r="AK45" s="134"/>
      <c r="AL45" s="134"/>
      <c r="AM45" s="27" t="str">
        <f>IF(AK45="","",IF(AL45=2,0,IF(AL45=0,2,1)))</f>
        <v/>
      </c>
      <c r="AN45" s="27" t="s">
        <v>58</v>
      </c>
      <c r="AP45" s="134"/>
      <c r="AQ45" s="134"/>
      <c r="AR45" s="27" t="str">
        <f>IF(AP45="","",IF(AQ45=2,0,IF(AQ45=0,2,1)))</f>
        <v/>
      </c>
      <c r="AS45" s="27" t="s">
        <v>58</v>
      </c>
      <c r="AU45" s="134"/>
      <c r="AV45" s="134"/>
      <c r="AW45" s="27" t="str">
        <f>IF(AU45="","",IF(AV45=2,0,IF(AV45=0,2,1)))</f>
        <v/>
      </c>
      <c r="AX45" s="27" t="s">
        <v>58</v>
      </c>
      <c r="AZ45" s="134"/>
      <c r="BA45" s="134"/>
      <c r="BB45" s="27" t="str">
        <f>IF(AZ45="","",IF(BA45=2,0,IF(BA45=0,2,1)))</f>
        <v/>
      </c>
      <c r="BC45" s="27" t="s">
        <v>58</v>
      </c>
    </row>
    <row r="46" spans="1:66" ht="15">
      <c r="A46" s="25">
        <v>2</v>
      </c>
      <c r="B46" s="134"/>
      <c r="C46" s="134"/>
      <c r="D46" s="27" t="str">
        <f t="shared" si="35"/>
        <v/>
      </c>
      <c r="E46" s="27" t="s">
        <v>58</v>
      </c>
      <c r="F46" s="4"/>
      <c r="G46" s="134"/>
      <c r="H46" s="134"/>
      <c r="I46" s="27" t="str">
        <f t="shared" si="36"/>
        <v/>
      </c>
      <c r="J46" s="27" t="s">
        <v>58</v>
      </c>
      <c r="K46" s="25"/>
      <c r="L46" s="134"/>
      <c r="M46" s="134"/>
      <c r="N46" s="27" t="str">
        <f t="shared" si="37"/>
        <v/>
      </c>
      <c r="O46" s="27" t="s">
        <v>58</v>
      </c>
      <c r="P46" s="25"/>
      <c r="Q46" s="134"/>
      <c r="R46" s="134"/>
      <c r="S46" s="27" t="str">
        <f t="shared" si="38"/>
        <v/>
      </c>
      <c r="T46" s="27" t="s">
        <v>58</v>
      </c>
      <c r="U46" s="25"/>
      <c r="V46" s="134"/>
      <c r="W46" s="134"/>
      <c r="X46" s="27" t="str">
        <f>IF(V46="","",IF(W46=2,0,IF(W46=0,2,1)))</f>
        <v/>
      </c>
      <c r="Y46" s="27" t="s">
        <v>58</v>
      </c>
      <c r="Z46" s="25"/>
      <c r="AA46" s="134"/>
      <c r="AB46" s="134"/>
      <c r="AC46" s="27" t="str">
        <f>IF(AA46="","",IF(AB46=2,0,IF(AB46=0,2,1)))</f>
        <v/>
      </c>
      <c r="AD46" s="27" t="s">
        <v>58</v>
      </c>
      <c r="AE46" s="25"/>
      <c r="AF46" s="134"/>
      <c r="AG46" s="134"/>
      <c r="AH46" s="27" t="str">
        <f>IF(AF46="","",IF(AG46=2,0,IF(AG46=0,2,1)))</f>
        <v/>
      </c>
      <c r="AI46" s="27" t="s">
        <v>58</v>
      </c>
      <c r="AJ46" s="25"/>
      <c r="AK46" s="134"/>
      <c r="AL46" s="134"/>
      <c r="AM46" s="27" t="str">
        <f>IF(AK46="","",IF(AL46=2,0,IF(AL46=0,2,1)))</f>
        <v/>
      </c>
      <c r="AN46" s="27" t="s">
        <v>58</v>
      </c>
      <c r="AP46" s="134"/>
      <c r="AQ46" s="134"/>
      <c r="AR46" s="27" t="str">
        <f>IF(AP46="","",IF(AQ46=2,0,IF(AQ46=0,2,1)))</f>
        <v/>
      </c>
      <c r="AS46" s="27" t="s">
        <v>58</v>
      </c>
      <c r="AU46" s="134"/>
      <c r="AV46" s="134"/>
      <c r="AW46" s="27" t="str">
        <f>IF(AU46="","",IF(AV46=2,0,IF(AV46=0,2,1)))</f>
        <v/>
      </c>
      <c r="AX46" s="27" t="s">
        <v>58</v>
      </c>
      <c r="AZ46" s="134"/>
      <c r="BA46" s="134"/>
      <c r="BB46" s="27" t="str">
        <f>IF(AZ46="","",IF(BA46=2,0,IF(BA46=0,2,1)))</f>
        <v/>
      </c>
      <c r="BC46" s="27" t="s">
        <v>58</v>
      </c>
    </row>
    <row r="47" spans="1:66" ht="15">
      <c r="A47" s="25">
        <v>3</v>
      </c>
      <c r="B47" s="134"/>
      <c r="C47" s="134"/>
      <c r="D47" s="27" t="str">
        <f t="shared" si="35"/>
        <v/>
      </c>
      <c r="E47" s="27" t="s">
        <v>58</v>
      </c>
      <c r="F47" s="25"/>
      <c r="G47" s="134"/>
      <c r="H47" s="134"/>
      <c r="I47" s="27" t="str">
        <f t="shared" si="36"/>
        <v/>
      </c>
      <c r="J47" s="27" t="s">
        <v>58</v>
      </c>
      <c r="K47" s="25"/>
      <c r="L47" s="134"/>
      <c r="M47" s="134"/>
      <c r="N47" s="27" t="str">
        <f t="shared" si="37"/>
        <v/>
      </c>
      <c r="O47" s="27" t="s">
        <v>58</v>
      </c>
      <c r="P47" s="25"/>
      <c r="Q47" s="134"/>
      <c r="R47" s="134"/>
      <c r="S47" s="27" t="str">
        <f t="shared" si="38"/>
        <v/>
      </c>
      <c r="T47" s="27" t="s">
        <v>58</v>
      </c>
      <c r="U47" s="25"/>
      <c r="V47" s="134"/>
      <c r="W47" s="134"/>
      <c r="X47" s="27" t="str">
        <f t="shared" ref="X47:X54" si="39">IF(V47="","",IF(W47=2,0,IF(W47=0,2,1)))</f>
        <v/>
      </c>
      <c r="Y47" s="27" t="s">
        <v>58</v>
      </c>
      <c r="Z47" s="25"/>
      <c r="AA47" s="134"/>
      <c r="AB47" s="134"/>
      <c r="AC47" s="27" t="str">
        <f t="shared" ref="AC47:AC54" si="40">IF(AA47="","",IF(AB47=2,0,IF(AB47=0,2,1)))</f>
        <v/>
      </c>
      <c r="AD47" s="27" t="s">
        <v>58</v>
      </c>
      <c r="AE47" s="25"/>
      <c r="AF47" s="134"/>
      <c r="AG47" s="134"/>
      <c r="AH47" s="27" t="str">
        <f t="shared" ref="AH47:AH54" si="41">IF(AF47="","",IF(AG47=2,0,IF(AG47=0,2,1)))</f>
        <v/>
      </c>
      <c r="AI47" s="27" t="s">
        <v>58</v>
      </c>
      <c r="AJ47" s="25"/>
      <c r="AK47" s="134"/>
      <c r="AL47" s="134"/>
      <c r="AM47" s="27" t="str">
        <f t="shared" ref="AM47:AM54" si="42">IF(AK47="","",IF(AL47=2,0,IF(AL47=0,2,1)))</f>
        <v/>
      </c>
      <c r="AN47" s="27" t="s">
        <v>58</v>
      </c>
      <c r="AP47" s="134"/>
      <c r="AQ47" s="134"/>
      <c r="AR47" s="27" t="str">
        <f t="shared" ref="AR47:AR54" si="43">IF(AP47="","",IF(AQ47=2,0,IF(AQ47=0,2,1)))</f>
        <v/>
      </c>
      <c r="AS47" s="27" t="s">
        <v>58</v>
      </c>
      <c r="AU47" s="134"/>
      <c r="AV47" s="134"/>
      <c r="AW47" s="27" t="str">
        <f t="shared" ref="AW47:AW54" si="44">IF(AU47="","",IF(AV47=2,0,IF(AV47=0,2,1)))</f>
        <v/>
      </c>
      <c r="AX47" s="27" t="s">
        <v>58</v>
      </c>
      <c r="AZ47" s="134"/>
      <c r="BA47" s="134"/>
      <c r="BB47" s="27" t="str">
        <f t="shared" ref="BB47:BB54" si="45">IF(AZ47="","",IF(BA47=2,0,IF(BA47=0,2,1)))</f>
        <v/>
      </c>
      <c r="BC47" s="27" t="s">
        <v>58</v>
      </c>
    </row>
    <row r="48" spans="1:66" ht="15">
      <c r="A48" s="25">
        <v>4</v>
      </c>
      <c r="B48" s="134"/>
      <c r="C48" s="134"/>
      <c r="D48" s="27" t="str">
        <f t="shared" si="35"/>
        <v/>
      </c>
      <c r="E48" s="27" t="s">
        <v>58</v>
      </c>
      <c r="F48" s="25"/>
      <c r="G48" s="134"/>
      <c r="H48" s="134"/>
      <c r="I48" s="27" t="str">
        <f t="shared" si="36"/>
        <v/>
      </c>
      <c r="J48" s="27" t="s">
        <v>58</v>
      </c>
      <c r="K48" s="25"/>
      <c r="L48" s="134"/>
      <c r="M48" s="134"/>
      <c r="N48" s="27" t="str">
        <f t="shared" si="37"/>
        <v/>
      </c>
      <c r="O48" s="27" t="s">
        <v>58</v>
      </c>
      <c r="P48" s="25"/>
      <c r="Q48" s="134"/>
      <c r="R48" s="134"/>
      <c r="S48" s="27" t="str">
        <f t="shared" si="38"/>
        <v/>
      </c>
      <c r="T48" s="27" t="s">
        <v>58</v>
      </c>
      <c r="U48" s="25"/>
      <c r="V48" s="134"/>
      <c r="W48" s="134"/>
      <c r="X48" s="27" t="str">
        <f t="shared" si="39"/>
        <v/>
      </c>
      <c r="Y48" s="27" t="s">
        <v>58</v>
      </c>
      <c r="Z48" s="25"/>
      <c r="AA48" s="134"/>
      <c r="AB48" s="134"/>
      <c r="AC48" s="27" t="str">
        <f t="shared" si="40"/>
        <v/>
      </c>
      <c r="AD48" s="27" t="s">
        <v>58</v>
      </c>
      <c r="AE48" s="25"/>
      <c r="AF48" s="134"/>
      <c r="AG48" s="134"/>
      <c r="AH48" s="27" t="str">
        <f t="shared" si="41"/>
        <v/>
      </c>
      <c r="AI48" s="27" t="s">
        <v>58</v>
      </c>
      <c r="AJ48" s="25"/>
      <c r="AK48" s="134"/>
      <c r="AL48" s="134"/>
      <c r="AM48" s="27" t="str">
        <f t="shared" si="42"/>
        <v/>
      </c>
      <c r="AN48" s="27" t="s">
        <v>58</v>
      </c>
      <c r="AP48" s="134"/>
      <c r="AQ48" s="134"/>
      <c r="AR48" s="27" t="str">
        <f t="shared" si="43"/>
        <v/>
      </c>
      <c r="AS48" s="27" t="s">
        <v>58</v>
      </c>
      <c r="AU48" s="134"/>
      <c r="AV48" s="134"/>
      <c r="AW48" s="27" t="str">
        <f t="shared" si="44"/>
        <v/>
      </c>
      <c r="AX48" s="27" t="s">
        <v>58</v>
      </c>
      <c r="AZ48" s="134"/>
      <c r="BA48" s="134"/>
      <c r="BB48" s="27" t="str">
        <f t="shared" si="45"/>
        <v/>
      </c>
      <c r="BC48" s="27" t="s">
        <v>58</v>
      </c>
    </row>
    <row r="49" spans="1:66" ht="15">
      <c r="A49" s="25">
        <v>5</v>
      </c>
      <c r="B49" s="134"/>
      <c r="C49" s="134"/>
      <c r="D49" s="27" t="str">
        <f t="shared" si="35"/>
        <v/>
      </c>
      <c r="E49" s="27" t="s">
        <v>58</v>
      </c>
      <c r="F49" s="25"/>
      <c r="G49" s="134"/>
      <c r="H49" s="134"/>
      <c r="I49" s="27" t="str">
        <f t="shared" si="36"/>
        <v/>
      </c>
      <c r="J49" s="27" t="s">
        <v>58</v>
      </c>
      <c r="K49" s="25"/>
      <c r="L49" s="134"/>
      <c r="M49" s="134"/>
      <c r="N49" s="27" t="str">
        <f t="shared" si="37"/>
        <v/>
      </c>
      <c r="O49" s="27" t="s">
        <v>58</v>
      </c>
      <c r="P49" s="25"/>
      <c r="Q49" s="134"/>
      <c r="R49" s="134"/>
      <c r="S49" s="27" t="str">
        <f t="shared" si="38"/>
        <v/>
      </c>
      <c r="T49" s="27" t="s">
        <v>58</v>
      </c>
      <c r="U49" s="25"/>
      <c r="V49" s="134"/>
      <c r="W49" s="134"/>
      <c r="X49" s="27" t="str">
        <f t="shared" si="39"/>
        <v/>
      </c>
      <c r="Y49" s="27" t="s">
        <v>58</v>
      </c>
      <c r="Z49" s="25"/>
      <c r="AA49" s="134"/>
      <c r="AB49" s="134"/>
      <c r="AC49" s="27" t="str">
        <f t="shared" si="40"/>
        <v/>
      </c>
      <c r="AD49" s="27" t="s">
        <v>58</v>
      </c>
      <c r="AE49" s="25"/>
      <c r="AF49" s="134"/>
      <c r="AG49" s="134"/>
      <c r="AH49" s="27" t="str">
        <f t="shared" si="41"/>
        <v/>
      </c>
      <c r="AI49" s="27" t="s">
        <v>58</v>
      </c>
      <c r="AJ49" s="25"/>
      <c r="AK49" s="134"/>
      <c r="AL49" s="134"/>
      <c r="AM49" s="27" t="str">
        <f t="shared" si="42"/>
        <v/>
      </c>
      <c r="AN49" s="27" t="s">
        <v>58</v>
      </c>
      <c r="AP49" s="134"/>
      <c r="AQ49" s="134"/>
      <c r="AR49" s="27" t="str">
        <f t="shared" si="43"/>
        <v/>
      </c>
      <c r="AS49" s="27" t="s">
        <v>58</v>
      </c>
      <c r="AU49" s="134"/>
      <c r="AV49" s="134"/>
      <c r="AW49" s="27" t="str">
        <f t="shared" si="44"/>
        <v/>
      </c>
      <c r="AX49" s="27" t="s">
        <v>58</v>
      </c>
      <c r="AZ49" s="134"/>
      <c r="BA49" s="134"/>
      <c r="BB49" s="27" t="str">
        <f t="shared" si="45"/>
        <v/>
      </c>
      <c r="BC49" s="27" t="s">
        <v>58</v>
      </c>
    </row>
    <row r="50" spans="1:66" ht="15">
      <c r="A50" s="25">
        <v>6</v>
      </c>
      <c r="B50" s="134"/>
      <c r="C50" s="134"/>
      <c r="D50" s="27" t="str">
        <f t="shared" si="35"/>
        <v/>
      </c>
      <c r="E50" s="27" t="s">
        <v>58</v>
      </c>
      <c r="F50" s="25"/>
      <c r="G50" s="134"/>
      <c r="H50" s="134"/>
      <c r="I50" s="27" t="str">
        <f t="shared" si="36"/>
        <v/>
      </c>
      <c r="J50" s="27" t="s">
        <v>58</v>
      </c>
      <c r="K50" s="25"/>
      <c r="L50" s="134"/>
      <c r="M50" s="134"/>
      <c r="N50" s="27" t="str">
        <f t="shared" si="37"/>
        <v/>
      </c>
      <c r="O50" s="27" t="s">
        <v>58</v>
      </c>
      <c r="P50" s="25"/>
      <c r="Q50" s="134"/>
      <c r="R50" s="134"/>
      <c r="S50" s="27" t="str">
        <f t="shared" si="38"/>
        <v/>
      </c>
      <c r="T50" s="27" t="s">
        <v>58</v>
      </c>
      <c r="U50" s="25"/>
      <c r="V50" s="134"/>
      <c r="W50" s="134"/>
      <c r="X50" s="27" t="str">
        <f t="shared" si="39"/>
        <v/>
      </c>
      <c r="Y50" s="27" t="s">
        <v>58</v>
      </c>
      <c r="Z50" s="25"/>
      <c r="AA50" s="134"/>
      <c r="AB50" s="134"/>
      <c r="AC50" s="27" t="str">
        <f t="shared" si="40"/>
        <v/>
      </c>
      <c r="AD50" s="27" t="s">
        <v>58</v>
      </c>
      <c r="AE50" s="25"/>
      <c r="AF50" s="134"/>
      <c r="AG50" s="134"/>
      <c r="AH50" s="27" t="str">
        <f t="shared" si="41"/>
        <v/>
      </c>
      <c r="AI50" s="27" t="s">
        <v>58</v>
      </c>
      <c r="AJ50" s="25"/>
      <c r="AK50" s="134"/>
      <c r="AL50" s="134"/>
      <c r="AM50" s="27" t="str">
        <f t="shared" si="42"/>
        <v/>
      </c>
      <c r="AN50" s="27" t="s">
        <v>58</v>
      </c>
      <c r="AP50" s="134"/>
      <c r="AQ50" s="134"/>
      <c r="AR50" s="27" t="str">
        <f t="shared" si="43"/>
        <v/>
      </c>
      <c r="AS50" s="27" t="s">
        <v>58</v>
      </c>
      <c r="AU50" s="134"/>
      <c r="AV50" s="134"/>
      <c r="AW50" s="27" t="str">
        <f t="shared" si="44"/>
        <v/>
      </c>
      <c r="AX50" s="27" t="s">
        <v>58</v>
      </c>
      <c r="AZ50" s="134"/>
      <c r="BA50" s="134"/>
      <c r="BB50" s="27" t="str">
        <f t="shared" si="45"/>
        <v/>
      </c>
      <c r="BC50" s="27" t="s">
        <v>58</v>
      </c>
    </row>
    <row r="51" spans="1:66" ht="15">
      <c r="A51" s="25">
        <v>7</v>
      </c>
      <c r="B51" s="134"/>
      <c r="C51" s="134"/>
      <c r="D51" s="27" t="str">
        <f t="shared" si="35"/>
        <v/>
      </c>
      <c r="E51" s="27" t="s">
        <v>58</v>
      </c>
      <c r="F51" s="65"/>
      <c r="G51" s="134"/>
      <c r="H51" s="134"/>
      <c r="I51" s="27" t="str">
        <f t="shared" si="36"/>
        <v/>
      </c>
      <c r="J51" s="27" t="s">
        <v>58</v>
      </c>
      <c r="K51" s="25"/>
      <c r="L51" s="134"/>
      <c r="M51" s="134"/>
      <c r="N51" s="27" t="str">
        <f t="shared" si="37"/>
        <v/>
      </c>
      <c r="O51" s="27" t="s">
        <v>58</v>
      </c>
      <c r="P51" s="25"/>
      <c r="Q51" s="134"/>
      <c r="R51" s="134"/>
      <c r="S51" s="27" t="str">
        <f t="shared" si="38"/>
        <v/>
      </c>
      <c r="T51" s="27" t="s">
        <v>58</v>
      </c>
      <c r="U51" s="25"/>
      <c r="V51" s="134"/>
      <c r="W51" s="134"/>
      <c r="X51" s="27" t="str">
        <f t="shared" si="39"/>
        <v/>
      </c>
      <c r="Y51" s="27" t="s">
        <v>58</v>
      </c>
      <c r="Z51" s="25"/>
      <c r="AA51" s="134"/>
      <c r="AB51" s="134"/>
      <c r="AC51" s="27" t="str">
        <f t="shared" si="40"/>
        <v/>
      </c>
      <c r="AD51" s="27" t="s">
        <v>58</v>
      </c>
      <c r="AE51" s="25"/>
      <c r="AF51" s="134"/>
      <c r="AG51" s="134"/>
      <c r="AH51" s="27" t="str">
        <f t="shared" si="41"/>
        <v/>
      </c>
      <c r="AI51" s="27" t="s">
        <v>58</v>
      </c>
      <c r="AJ51" s="25"/>
      <c r="AK51" s="134"/>
      <c r="AL51" s="134"/>
      <c r="AM51" s="27" t="str">
        <f t="shared" si="42"/>
        <v/>
      </c>
      <c r="AN51" s="27" t="s">
        <v>58</v>
      </c>
      <c r="AP51" s="134"/>
      <c r="AQ51" s="134"/>
      <c r="AR51" s="27" t="str">
        <f t="shared" si="43"/>
        <v/>
      </c>
      <c r="AS51" s="27" t="s">
        <v>58</v>
      </c>
      <c r="AU51" s="134"/>
      <c r="AV51" s="134"/>
      <c r="AW51" s="27" t="str">
        <f t="shared" si="44"/>
        <v/>
      </c>
      <c r="AX51" s="27" t="s">
        <v>58</v>
      </c>
      <c r="AZ51" s="134"/>
      <c r="BA51" s="134"/>
      <c r="BB51" s="27" t="str">
        <f t="shared" si="45"/>
        <v/>
      </c>
      <c r="BC51" s="27" t="s">
        <v>58</v>
      </c>
    </row>
    <row r="52" spans="1:66" ht="15">
      <c r="A52" s="25">
        <v>8</v>
      </c>
      <c r="B52" s="134"/>
      <c r="C52" s="134"/>
      <c r="D52" s="27" t="str">
        <f t="shared" si="35"/>
        <v/>
      </c>
      <c r="E52" s="27" t="s">
        <v>58</v>
      </c>
      <c r="F52" s="65"/>
      <c r="G52" s="134"/>
      <c r="H52" s="134"/>
      <c r="I52" s="27" t="str">
        <f t="shared" si="36"/>
        <v/>
      </c>
      <c r="J52" s="27" t="s">
        <v>58</v>
      </c>
      <c r="K52" s="25"/>
      <c r="L52" s="134"/>
      <c r="M52" s="134"/>
      <c r="N52" s="27" t="str">
        <f t="shared" si="37"/>
        <v/>
      </c>
      <c r="O52" s="27" t="s">
        <v>58</v>
      </c>
      <c r="P52" s="25"/>
      <c r="Q52" s="134"/>
      <c r="R52" s="134"/>
      <c r="S52" s="27" t="str">
        <f t="shared" si="38"/>
        <v/>
      </c>
      <c r="T52" s="27" t="s">
        <v>58</v>
      </c>
      <c r="U52" s="25"/>
      <c r="V52" s="134"/>
      <c r="W52" s="134"/>
      <c r="X52" s="27" t="str">
        <f t="shared" si="39"/>
        <v/>
      </c>
      <c r="Y52" s="27" t="s">
        <v>58</v>
      </c>
      <c r="Z52" s="25"/>
      <c r="AA52" s="134"/>
      <c r="AB52" s="134"/>
      <c r="AC52" s="27" t="str">
        <f t="shared" si="40"/>
        <v/>
      </c>
      <c r="AD52" s="27" t="s">
        <v>58</v>
      </c>
      <c r="AE52" s="25"/>
      <c r="AF52" s="134"/>
      <c r="AG52" s="134"/>
      <c r="AH52" s="27" t="str">
        <f t="shared" si="41"/>
        <v/>
      </c>
      <c r="AI52" s="27" t="s">
        <v>58</v>
      </c>
      <c r="AJ52" s="25"/>
      <c r="AK52" s="134"/>
      <c r="AL52" s="134"/>
      <c r="AM52" s="27" t="str">
        <f t="shared" si="42"/>
        <v/>
      </c>
      <c r="AN52" s="27" t="s">
        <v>58</v>
      </c>
      <c r="AP52" s="134"/>
      <c r="AQ52" s="134"/>
      <c r="AR52" s="27" t="str">
        <f t="shared" si="43"/>
        <v/>
      </c>
      <c r="AS52" s="27" t="s">
        <v>58</v>
      </c>
      <c r="AU52" s="134"/>
      <c r="AV52" s="134"/>
      <c r="AW52" s="27" t="str">
        <f t="shared" si="44"/>
        <v/>
      </c>
      <c r="AX52" s="27" t="s">
        <v>58</v>
      </c>
      <c r="AZ52" s="134"/>
      <c r="BA52" s="134"/>
      <c r="BB52" s="27" t="str">
        <f t="shared" si="45"/>
        <v/>
      </c>
      <c r="BC52" s="27" t="s">
        <v>58</v>
      </c>
    </row>
    <row r="53" spans="1:66" ht="15">
      <c r="A53" s="25">
        <v>9</v>
      </c>
      <c r="B53" s="134"/>
      <c r="C53" s="134"/>
      <c r="D53" s="27" t="str">
        <f t="shared" si="35"/>
        <v/>
      </c>
      <c r="E53" s="27" t="s">
        <v>58</v>
      </c>
      <c r="F53" s="25"/>
      <c r="G53" s="134"/>
      <c r="H53" s="134"/>
      <c r="I53" s="27" t="str">
        <f t="shared" si="36"/>
        <v/>
      </c>
      <c r="J53" s="27" t="s">
        <v>58</v>
      </c>
      <c r="K53" s="25"/>
      <c r="L53" s="134"/>
      <c r="M53" s="134"/>
      <c r="N53" s="27" t="str">
        <f t="shared" si="37"/>
        <v/>
      </c>
      <c r="O53" s="27" t="s">
        <v>58</v>
      </c>
      <c r="P53" s="25"/>
      <c r="Q53" s="134"/>
      <c r="R53" s="134"/>
      <c r="S53" s="27" t="str">
        <f t="shared" si="38"/>
        <v/>
      </c>
      <c r="T53" s="27" t="s">
        <v>58</v>
      </c>
      <c r="U53" s="25"/>
      <c r="V53" s="134"/>
      <c r="W53" s="134"/>
      <c r="X53" s="27" t="str">
        <f t="shared" si="39"/>
        <v/>
      </c>
      <c r="Y53" s="27" t="s">
        <v>58</v>
      </c>
      <c r="Z53" s="25"/>
      <c r="AA53" s="134"/>
      <c r="AB53" s="134"/>
      <c r="AC53" s="27" t="str">
        <f t="shared" si="40"/>
        <v/>
      </c>
      <c r="AD53" s="27" t="s">
        <v>58</v>
      </c>
      <c r="AE53" s="25"/>
      <c r="AF53" s="134"/>
      <c r="AG53" s="134"/>
      <c r="AH53" s="27" t="str">
        <f t="shared" si="41"/>
        <v/>
      </c>
      <c r="AI53" s="27" t="s">
        <v>58</v>
      </c>
      <c r="AJ53" s="25"/>
      <c r="AK53" s="134"/>
      <c r="AL53" s="134"/>
      <c r="AM53" s="27" t="str">
        <f t="shared" si="42"/>
        <v/>
      </c>
      <c r="AN53" s="27" t="s">
        <v>58</v>
      </c>
      <c r="AP53" s="134"/>
      <c r="AQ53" s="134"/>
      <c r="AR53" s="27" t="str">
        <f t="shared" si="43"/>
        <v/>
      </c>
      <c r="AS53" s="27" t="s">
        <v>58</v>
      </c>
      <c r="AU53" s="134"/>
      <c r="AV53" s="134"/>
      <c r="AW53" s="27" t="str">
        <f t="shared" si="44"/>
        <v/>
      </c>
      <c r="AX53" s="27" t="s">
        <v>58</v>
      </c>
      <c r="AZ53" s="134"/>
      <c r="BA53" s="134"/>
      <c r="BB53" s="27" t="str">
        <f t="shared" si="45"/>
        <v/>
      </c>
      <c r="BC53" s="27" t="s">
        <v>58</v>
      </c>
    </row>
    <row r="54" spans="1:66" ht="15">
      <c r="A54" s="25">
        <v>10</v>
      </c>
      <c r="B54" s="134"/>
      <c r="C54" s="134"/>
      <c r="D54" s="27" t="str">
        <f t="shared" si="35"/>
        <v/>
      </c>
      <c r="E54" s="27" t="s">
        <v>58</v>
      </c>
      <c r="F54" s="25"/>
      <c r="G54" s="134"/>
      <c r="H54" s="134"/>
      <c r="I54" s="27" t="str">
        <f t="shared" si="36"/>
        <v/>
      </c>
      <c r="J54" s="27" t="s">
        <v>58</v>
      </c>
      <c r="K54" s="25"/>
      <c r="L54" s="134"/>
      <c r="M54" s="134"/>
      <c r="N54" s="27" t="str">
        <f t="shared" si="37"/>
        <v/>
      </c>
      <c r="O54" s="27" t="s">
        <v>58</v>
      </c>
      <c r="P54" s="25"/>
      <c r="Q54" s="134"/>
      <c r="R54" s="134"/>
      <c r="S54" s="27" t="str">
        <f t="shared" si="38"/>
        <v/>
      </c>
      <c r="T54" s="27" t="s">
        <v>58</v>
      </c>
      <c r="U54" s="25"/>
      <c r="V54" s="134"/>
      <c r="W54" s="134"/>
      <c r="X54" s="27" t="str">
        <f t="shared" si="39"/>
        <v/>
      </c>
      <c r="Y54" s="27" t="s">
        <v>58</v>
      </c>
      <c r="Z54" s="25"/>
      <c r="AA54" s="134"/>
      <c r="AB54" s="134"/>
      <c r="AC54" s="27" t="str">
        <f t="shared" si="40"/>
        <v/>
      </c>
      <c r="AD54" s="27" t="s">
        <v>58</v>
      </c>
      <c r="AE54" s="25"/>
      <c r="AF54" s="134"/>
      <c r="AG54" s="134"/>
      <c r="AH54" s="27" t="str">
        <f t="shared" si="41"/>
        <v/>
      </c>
      <c r="AI54" s="27" t="s">
        <v>58</v>
      </c>
      <c r="AJ54" s="25"/>
      <c r="AK54" s="134"/>
      <c r="AL54" s="134"/>
      <c r="AM54" s="27" t="str">
        <f t="shared" si="42"/>
        <v/>
      </c>
      <c r="AN54" s="27" t="s">
        <v>58</v>
      </c>
      <c r="AP54" s="134"/>
      <c r="AQ54" s="134"/>
      <c r="AR54" s="27" t="str">
        <f t="shared" si="43"/>
        <v/>
      </c>
      <c r="AS54" s="27" t="s">
        <v>58</v>
      </c>
      <c r="AU54" s="134"/>
      <c r="AV54" s="134"/>
      <c r="AW54" s="27" t="str">
        <f t="shared" si="44"/>
        <v/>
      </c>
      <c r="AX54" s="27" t="s">
        <v>58</v>
      </c>
      <c r="AZ54" s="134"/>
      <c r="BA54" s="134"/>
      <c r="BB54" s="27" t="str">
        <f t="shared" si="45"/>
        <v/>
      </c>
      <c r="BC54" s="27" t="s">
        <v>58</v>
      </c>
    </row>
    <row r="55" spans="1:66" ht="15">
      <c r="A55" s="25">
        <f t="shared" ref="A55:BC55" si="46">SUBTOTAL(109,A44:A54)</f>
        <v>55</v>
      </c>
      <c r="B55" s="27">
        <f t="shared" si="46"/>
        <v>0</v>
      </c>
      <c r="C55" s="25">
        <f t="shared" si="46"/>
        <v>0</v>
      </c>
      <c r="D55" s="27">
        <f t="shared" si="46"/>
        <v>0</v>
      </c>
      <c r="E55" s="35">
        <f t="shared" si="46"/>
        <v>0</v>
      </c>
      <c r="F55" s="25">
        <f t="shared" si="46"/>
        <v>0</v>
      </c>
      <c r="G55" s="34">
        <f t="shared" si="46"/>
        <v>0</v>
      </c>
      <c r="H55" s="35">
        <f t="shared" si="46"/>
        <v>0</v>
      </c>
      <c r="I55" s="27">
        <f t="shared" si="46"/>
        <v>0</v>
      </c>
      <c r="J55" s="35">
        <f t="shared" si="46"/>
        <v>0</v>
      </c>
      <c r="K55" s="25">
        <f t="shared" si="46"/>
        <v>0</v>
      </c>
      <c r="L55" s="34">
        <f t="shared" si="46"/>
        <v>0</v>
      </c>
      <c r="M55" s="35">
        <f t="shared" si="46"/>
        <v>0</v>
      </c>
      <c r="N55" s="27">
        <f t="shared" si="46"/>
        <v>0</v>
      </c>
      <c r="O55" s="35">
        <f t="shared" si="46"/>
        <v>0</v>
      </c>
      <c r="P55" s="25">
        <f t="shared" si="46"/>
        <v>0</v>
      </c>
      <c r="Q55" s="34">
        <f t="shared" si="46"/>
        <v>0</v>
      </c>
      <c r="R55" s="35">
        <f t="shared" si="46"/>
        <v>0</v>
      </c>
      <c r="S55" s="27">
        <f t="shared" si="46"/>
        <v>0</v>
      </c>
      <c r="T55" s="35">
        <f t="shared" si="46"/>
        <v>0</v>
      </c>
      <c r="U55" s="25">
        <f t="shared" si="46"/>
        <v>0</v>
      </c>
      <c r="V55" s="34">
        <f t="shared" si="46"/>
        <v>0</v>
      </c>
      <c r="W55" s="35">
        <f t="shared" si="46"/>
        <v>0</v>
      </c>
      <c r="X55" s="35">
        <f t="shared" si="46"/>
        <v>0</v>
      </c>
      <c r="Y55" s="35">
        <f t="shared" si="46"/>
        <v>0</v>
      </c>
      <c r="Z55" s="25">
        <f t="shared" si="46"/>
        <v>0</v>
      </c>
      <c r="AA55" s="34">
        <f t="shared" si="46"/>
        <v>0</v>
      </c>
      <c r="AB55" s="35">
        <f t="shared" si="46"/>
        <v>0</v>
      </c>
      <c r="AC55" s="35">
        <f t="shared" si="46"/>
        <v>0</v>
      </c>
      <c r="AD55" s="35">
        <f t="shared" si="46"/>
        <v>0</v>
      </c>
      <c r="AE55" s="25">
        <f t="shared" si="46"/>
        <v>0</v>
      </c>
      <c r="AF55" s="34">
        <f t="shared" si="46"/>
        <v>0</v>
      </c>
      <c r="AG55" s="35">
        <f t="shared" si="46"/>
        <v>0</v>
      </c>
      <c r="AH55" s="35">
        <f t="shared" si="46"/>
        <v>0</v>
      </c>
      <c r="AI55" s="35">
        <f t="shared" si="46"/>
        <v>0</v>
      </c>
      <c r="AJ55" s="25">
        <f t="shared" si="46"/>
        <v>0</v>
      </c>
      <c r="AK55" s="34">
        <f t="shared" si="46"/>
        <v>0</v>
      </c>
      <c r="AL55" s="35">
        <f t="shared" si="46"/>
        <v>0</v>
      </c>
      <c r="AM55" s="35">
        <f t="shared" si="46"/>
        <v>0</v>
      </c>
      <c r="AN55" s="35">
        <f t="shared" si="46"/>
        <v>0</v>
      </c>
      <c r="AO55" s="7">
        <f t="shared" si="46"/>
        <v>0</v>
      </c>
      <c r="AP55" s="34">
        <f t="shared" si="46"/>
        <v>0</v>
      </c>
      <c r="AQ55" s="35">
        <f t="shared" si="46"/>
        <v>0</v>
      </c>
      <c r="AR55" s="35">
        <f t="shared" si="46"/>
        <v>0</v>
      </c>
      <c r="AS55" s="35">
        <f t="shared" si="46"/>
        <v>0</v>
      </c>
      <c r="AT55" s="7">
        <f t="shared" si="46"/>
        <v>0</v>
      </c>
      <c r="AU55" s="34">
        <f t="shared" si="46"/>
        <v>0</v>
      </c>
      <c r="AV55" s="35">
        <f t="shared" si="46"/>
        <v>0</v>
      </c>
      <c r="AW55" s="35">
        <f t="shared" si="46"/>
        <v>0</v>
      </c>
      <c r="AX55" s="24">
        <f t="shared" si="46"/>
        <v>0</v>
      </c>
      <c r="AY55" s="7">
        <f t="shared" si="46"/>
        <v>0</v>
      </c>
      <c r="AZ55" s="34">
        <f t="shared" si="46"/>
        <v>0</v>
      </c>
      <c r="BA55" s="35">
        <f t="shared" si="46"/>
        <v>0</v>
      </c>
      <c r="BB55" s="35">
        <f t="shared" si="46"/>
        <v>0</v>
      </c>
      <c r="BC55" s="24">
        <f t="shared" si="46"/>
        <v>0</v>
      </c>
    </row>
    <row r="56" spans="1:66" s="96" customFormat="1" ht="15">
      <c r="A56" s="98"/>
      <c r="B56" s="93">
        <f>IF(B45="",0,B55/COUNT(B45:B54)/3)</f>
        <v>0</v>
      </c>
      <c r="C56" s="98"/>
      <c r="D56" s="98"/>
      <c r="E56" s="98"/>
      <c r="F56" s="95"/>
      <c r="G56" s="93">
        <f>IF(G45="",0,G55/COUNT(G45:G54)/3)</f>
        <v>0</v>
      </c>
      <c r="H56" s="99"/>
      <c r="I56" s="99"/>
      <c r="J56" s="98"/>
      <c r="K56" s="95"/>
      <c r="L56" s="93">
        <f>IF(L45="",0,L55/COUNT(L45:L54)/3)</f>
        <v>0</v>
      </c>
      <c r="M56" s="99"/>
      <c r="N56" s="99"/>
      <c r="O56" s="98"/>
      <c r="P56" s="95"/>
      <c r="Q56" s="93">
        <f>IF(Q45="",0,Q55/COUNT(Q45:Q54)/3)</f>
        <v>0</v>
      </c>
      <c r="R56" s="99"/>
      <c r="S56" s="99"/>
      <c r="T56" s="98"/>
      <c r="U56" s="95"/>
      <c r="V56" s="93">
        <f>IF(V45="",0,V55/COUNT(V45:V54)/3)</f>
        <v>0</v>
      </c>
      <c r="W56" s="99"/>
      <c r="X56" s="99"/>
      <c r="Y56" s="98"/>
      <c r="Z56" s="95"/>
      <c r="AA56" s="93">
        <f>IF(AA45="",0,AA55/COUNT(AA45:AA54)/3)</f>
        <v>0</v>
      </c>
      <c r="AB56" s="99"/>
      <c r="AC56" s="99"/>
      <c r="AD56" s="98"/>
      <c r="AE56" s="95"/>
      <c r="AF56" s="93">
        <f>IF(AF45="",0,AF55/COUNT(AF45:AF54)/3)</f>
        <v>0</v>
      </c>
      <c r="AG56" s="99"/>
      <c r="AH56" s="99"/>
      <c r="AI56" s="98"/>
      <c r="AJ56" s="95"/>
      <c r="AK56" s="93">
        <f>IF(AK45="",0,AK55/COUNT(AK45:AK54)/3)</f>
        <v>0</v>
      </c>
      <c r="AL56" s="99"/>
      <c r="AM56" s="99"/>
      <c r="AN56" s="98"/>
      <c r="AO56" s="95"/>
      <c r="AP56" s="93">
        <f>IF(AP45="",0,AP55/COUNT(AP45:AP54)/3)</f>
        <v>0</v>
      </c>
      <c r="AQ56" s="99"/>
      <c r="AR56" s="99"/>
      <c r="AS56" s="98"/>
      <c r="AT56" s="95"/>
      <c r="AU56" s="93">
        <f>IF(AU45="",0,AU55/COUNT(AU45:AU54)/3)</f>
        <v>0</v>
      </c>
      <c r="AV56" s="99"/>
      <c r="AW56" s="99"/>
      <c r="AX56" s="98"/>
      <c r="AY56" s="95"/>
      <c r="AZ56" s="93">
        <f>IF(AZ45="",0,AZ55/COUNT(AZ45:AZ54)/3)</f>
        <v>0</v>
      </c>
      <c r="BA56" s="99"/>
      <c r="BB56" s="99"/>
      <c r="BC56" s="98"/>
      <c r="BD56" s="95"/>
      <c r="BE56" s="95"/>
      <c r="BF56" s="95"/>
      <c r="BG56" s="95"/>
      <c r="BH56" s="95"/>
      <c r="BI56" s="95"/>
      <c r="BJ56" s="95"/>
      <c r="BK56" s="95"/>
      <c r="BL56" s="95"/>
      <c r="BM56" s="95"/>
      <c r="BN56" s="95"/>
    </row>
    <row r="57" spans="1:66" ht="14.25">
      <c r="A57" s="25"/>
      <c r="B57" s="25"/>
      <c r="C57" s="25"/>
      <c r="D57" s="25"/>
      <c r="E57" s="25"/>
      <c r="F57" s="25"/>
      <c r="G57" s="5"/>
      <c r="H57" s="5"/>
      <c r="I57" s="5"/>
      <c r="J57" s="5"/>
      <c r="K57" s="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</row>
    <row r="58" spans="1:66" s="5" customFormat="1" ht="14.25"/>
    <row r="59" spans="1:66" ht="14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</row>
    <row r="60" spans="1:66" s="5" customFormat="1" ht="14.25">
      <c r="G60" s="26"/>
      <c r="H60" s="26"/>
      <c r="I60" s="26"/>
      <c r="J60" s="26"/>
      <c r="K60" s="26"/>
    </row>
    <row r="61" spans="1:66" s="38" customFormat="1" ht="15" customHeight="1">
      <c r="A61" s="37"/>
      <c r="B61" s="318" t="s">
        <v>6</v>
      </c>
      <c r="C61" s="318"/>
      <c r="D61" s="318"/>
      <c r="E61" s="318"/>
      <c r="F61" s="37"/>
      <c r="G61" s="318" t="s">
        <v>17</v>
      </c>
      <c r="H61" s="318"/>
      <c r="I61" s="318"/>
      <c r="J61" s="318"/>
      <c r="K61" s="37"/>
      <c r="L61" s="318" t="s">
        <v>33</v>
      </c>
      <c r="M61" s="318"/>
      <c r="N61" s="318"/>
      <c r="O61" s="318"/>
      <c r="P61" s="37"/>
      <c r="Q61" s="318" t="s">
        <v>18</v>
      </c>
      <c r="R61" s="318"/>
      <c r="S61" s="318"/>
      <c r="T61" s="318"/>
      <c r="U61" s="37"/>
      <c r="V61" s="318" t="s">
        <v>15</v>
      </c>
      <c r="W61" s="318"/>
      <c r="X61" s="318"/>
      <c r="Y61" s="318"/>
      <c r="Z61" s="37"/>
      <c r="AA61" s="318" t="s">
        <v>13</v>
      </c>
      <c r="AB61" s="318"/>
      <c r="AC61" s="318"/>
      <c r="AD61" s="318"/>
      <c r="AE61" s="37"/>
      <c r="AF61" s="318" t="s">
        <v>20</v>
      </c>
      <c r="AG61" s="318"/>
      <c r="AH61" s="318"/>
      <c r="AI61" s="318"/>
      <c r="AJ61" s="37"/>
      <c r="AK61" s="318" t="s">
        <v>26</v>
      </c>
      <c r="AL61" s="318"/>
      <c r="AM61" s="318"/>
      <c r="AN61" s="318"/>
      <c r="AO61" s="37"/>
      <c r="AP61" s="318" t="s">
        <v>28</v>
      </c>
      <c r="AQ61" s="318"/>
      <c r="AR61" s="318"/>
      <c r="AS61" s="318"/>
      <c r="AT61" s="37"/>
      <c r="AU61" s="318" t="s">
        <v>21</v>
      </c>
      <c r="AV61" s="318"/>
      <c r="AW61" s="318"/>
      <c r="AX61" s="318"/>
      <c r="AY61" s="37"/>
      <c r="AZ61" s="318" t="s">
        <v>29</v>
      </c>
      <c r="BA61" s="318"/>
      <c r="BB61" s="318"/>
      <c r="BC61" s="318"/>
      <c r="BD61" s="37"/>
      <c r="BE61" s="37"/>
      <c r="BF61" s="37"/>
      <c r="BG61" s="37"/>
      <c r="BH61" s="37"/>
      <c r="BI61" s="37"/>
      <c r="BJ61" s="37"/>
      <c r="BK61" s="37"/>
      <c r="BL61" s="37"/>
      <c r="BM61" s="37"/>
      <c r="BN61" s="37"/>
    </row>
    <row r="62" spans="1:66" ht="15">
      <c r="A62" s="5" t="s">
        <v>41</v>
      </c>
      <c r="B62" s="32" t="s">
        <v>5</v>
      </c>
      <c r="C62" s="33" t="s">
        <v>40</v>
      </c>
      <c r="D62" s="24" t="s">
        <v>40</v>
      </c>
      <c r="E62" s="24" t="s">
        <v>58</v>
      </c>
      <c r="F62" s="24"/>
      <c r="G62" s="32" t="s">
        <v>5</v>
      </c>
      <c r="H62" s="33" t="s">
        <v>40</v>
      </c>
      <c r="I62" s="24" t="s">
        <v>40</v>
      </c>
      <c r="J62" s="24" t="s">
        <v>58</v>
      </c>
      <c r="K62" s="24"/>
      <c r="L62" s="32" t="s">
        <v>5</v>
      </c>
      <c r="M62" s="33" t="s">
        <v>40</v>
      </c>
      <c r="N62" s="24" t="s">
        <v>40</v>
      </c>
      <c r="O62" s="24" t="s">
        <v>58</v>
      </c>
      <c r="P62" s="24"/>
      <c r="Q62" s="32" t="s">
        <v>5</v>
      </c>
      <c r="R62" s="33" t="s">
        <v>40</v>
      </c>
      <c r="S62" s="24" t="s">
        <v>40</v>
      </c>
      <c r="T62" s="24" t="s">
        <v>58</v>
      </c>
      <c r="U62" s="24"/>
      <c r="V62" s="32" t="s">
        <v>5</v>
      </c>
      <c r="W62" s="33" t="s">
        <v>40</v>
      </c>
      <c r="X62" s="24" t="s">
        <v>40</v>
      </c>
      <c r="Y62" s="24" t="s">
        <v>58</v>
      </c>
      <c r="Z62" s="4"/>
      <c r="AA62" s="32" t="s">
        <v>5</v>
      </c>
      <c r="AB62" s="33" t="s">
        <v>40</v>
      </c>
      <c r="AC62" s="24" t="s">
        <v>40</v>
      </c>
      <c r="AD62" s="24" t="s">
        <v>58</v>
      </c>
      <c r="AE62" s="24"/>
      <c r="AF62" s="32" t="s">
        <v>5</v>
      </c>
      <c r="AG62" s="33" t="s">
        <v>40</v>
      </c>
      <c r="AH62" s="24" t="s">
        <v>40</v>
      </c>
      <c r="AI62" s="24" t="s">
        <v>58</v>
      </c>
      <c r="AJ62" s="4"/>
      <c r="AK62" s="32" t="s">
        <v>5</v>
      </c>
      <c r="AL62" s="33" t="s">
        <v>40</v>
      </c>
      <c r="AM62" s="24" t="s">
        <v>40</v>
      </c>
      <c r="AN62" s="24" t="s">
        <v>58</v>
      </c>
      <c r="AO62" s="33"/>
      <c r="AP62" s="32" t="s">
        <v>5</v>
      </c>
      <c r="AQ62" s="33" t="s">
        <v>40</v>
      </c>
      <c r="AR62" s="24" t="s">
        <v>40</v>
      </c>
      <c r="AS62" s="24" t="s">
        <v>58</v>
      </c>
      <c r="AT62" s="24"/>
      <c r="AU62" s="32" t="s">
        <v>5</v>
      </c>
      <c r="AV62" s="33" t="s">
        <v>40</v>
      </c>
      <c r="AW62" s="24" t="s">
        <v>40</v>
      </c>
      <c r="AX62" s="24" t="s">
        <v>58</v>
      </c>
      <c r="AZ62" s="32" t="s">
        <v>5</v>
      </c>
      <c r="BA62" s="33" t="s">
        <v>40</v>
      </c>
      <c r="BB62" s="24" t="s">
        <v>40</v>
      </c>
      <c r="BC62" s="24" t="s">
        <v>58</v>
      </c>
    </row>
    <row r="63" spans="1:66" ht="15">
      <c r="A63" s="25">
        <v>1</v>
      </c>
      <c r="B63" s="134"/>
      <c r="C63" s="134"/>
      <c r="D63" s="27" t="str">
        <f t="shared" ref="D63:D72" si="47">IF(B63="","",IF(C63=2,0,IF(C63=0,2,1)))</f>
        <v/>
      </c>
      <c r="E63" s="27" t="s">
        <v>58</v>
      </c>
      <c r="F63" s="25"/>
      <c r="G63" s="134"/>
      <c r="H63" s="134"/>
      <c r="I63" s="27" t="str">
        <f t="shared" ref="I63:I72" si="48">IF(G63="","",IF(H63=2,0,IF(H63=0,2,1)))</f>
        <v/>
      </c>
      <c r="J63" s="27" t="s">
        <v>58</v>
      </c>
      <c r="K63" s="25"/>
      <c r="L63" s="134"/>
      <c r="M63" s="134"/>
      <c r="N63" s="27" t="str">
        <f t="shared" ref="N63:N72" si="49">IF(L63="","",IF(M63=2,0,IF(M63=0,2,1)))</f>
        <v/>
      </c>
      <c r="O63" s="27" t="s">
        <v>58</v>
      </c>
      <c r="P63" s="25"/>
      <c r="Q63" s="134"/>
      <c r="R63" s="134"/>
      <c r="S63" s="27" t="str">
        <f t="shared" ref="S63:S72" si="50">IF(Q63="","",IF(R63=2,0,IF(R63=0,2,1)))</f>
        <v/>
      </c>
      <c r="T63" s="27" t="s">
        <v>58</v>
      </c>
      <c r="U63" s="25"/>
      <c r="V63" s="134"/>
      <c r="W63" s="134"/>
      <c r="X63" s="27" t="str">
        <f t="shared" ref="X63:X72" si="51">IF(V63="","",IF(W63=2,0,IF(W63=0,2,1)))</f>
        <v/>
      </c>
      <c r="Y63" s="27" t="s">
        <v>58</v>
      </c>
      <c r="Z63" s="25"/>
      <c r="AA63" s="134"/>
      <c r="AB63" s="134"/>
      <c r="AC63" s="27" t="str">
        <f t="shared" ref="AC63:AC72" si="52">IF(AA63="","",IF(AB63=2,0,IF(AB63=0,2,1)))</f>
        <v/>
      </c>
      <c r="AD63" s="27" t="s">
        <v>58</v>
      </c>
      <c r="AE63" s="25"/>
      <c r="AF63" s="134"/>
      <c r="AG63" s="134"/>
      <c r="AH63" s="27" t="str">
        <f t="shared" ref="AH63:AH72" si="53">IF(AF63="","",IF(AG63=2,0,IF(AG63=0,2,1)))</f>
        <v/>
      </c>
      <c r="AI63" s="27" t="s">
        <v>58</v>
      </c>
      <c r="AJ63" s="25"/>
      <c r="AK63" s="134"/>
      <c r="AL63" s="134"/>
      <c r="AM63" s="27" t="str">
        <f t="shared" ref="AM63:AM72" si="54">IF(AK63="","",IF(AL63=2,0,IF(AL63=0,2,1)))</f>
        <v/>
      </c>
      <c r="AN63" s="27" t="s">
        <v>58</v>
      </c>
      <c r="AP63" s="134"/>
      <c r="AQ63" s="134"/>
      <c r="AR63" s="27" t="str">
        <f t="shared" ref="AR63:AR72" si="55">IF(AP63="","",IF(AQ63=2,0,IF(AQ63=0,2,1)))</f>
        <v/>
      </c>
      <c r="AS63" s="27" t="s">
        <v>58</v>
      </c>
      <c r="AU63" s="134"/>
      <c r="AV63" s="134"/>
      <c r="AW63" s="27" t="str">
        <f>IF(AU63="","",IF(AV63=2,0,IF(AV63=0,2,1)))</f>
        <v/>
      </c>
      <c r="AX63" s="27" t="s">
        <v>58</v>
      </c>
      <c r="AZ63" s="134"/>
      <c r="BA63" s="134"/>
      <c r="BB63" s="27" t="str">
        <f>IF(AZ63="","",IF(BA63=2,0,IF(BA63=0,2,1)))</f>
        <v/>
      </c>
      <c r="BC63" s="27" t="s">
        <v>58</v>
      </c>
    </row>
    <row r="64" spans="1:66" ht="15">
      <c r="A64" s="25">
        <v>2</v>
      </c>
      <c r="B64" s="134"/>
      <c r="C64" s="134"/>
      <c r="D64" s="27" t="str">
        <f t="shared" si="47"/>
        <v/>
      </c>
      <c r="E64" s="27" t="s">
        <v>58</v>
      </c>
      <c r="F64" s="4"/>
      <c r="G64" s="134"/>
      <c r="H64" s="134"/>
      <c r="I64" s="27" t="str">
        <f t="shared" si="48"/>
        <v/>
      </c>
      <c r="J64" s="27" t="s">
        <v>58</v>
      </c>
      <c r="K64" s="25"/>
      <c r="L64" s="134"/>
      <c r="M64" s="134"/>
      <c r="N64" s="27" t="str">
        <f t="shared" si="49"/>
        <v/>
      </c>
      <c r="O64" s="27" t="s">
        <v>58</v>
      </c>
      <c r="P64" s="25"/>
      <c r="Q64" s="134"/>
      <c r="R64" s="134"/>
      <c r="S64" s="27" t="str">
        <f t="shared" si="50"/>
        <v/>
      </c>
      <c r="T64" s="27" t="s">
        <v>58</v>
      </c>
      <c r="U64" s="25"/>
      <c r="V64" s="134"/>
      <c r="W64" s="134"/>
      <c r="X64" s="27" t="str">
        <f t="shared" si="51"/>
        <v/>
      </c>
      <c r="Y64" s="27" t="s">
        <v>58</v>
      </c>
      <c r="Z64" s="25"/>
      <c r="AA64" s="134"/>
      <c r="AB64" s="134"/>
      <c r="AC64" s="27" t="str">
        <f t="shared" si="52"/>
        <v/>
      </c>
      <c r="AD64" s="27" t="s">
        <v>58</v>
      </c>
      <c r="AE64" s="25"/>
      <c r="AF64" s="134"/>
      <c r="AG64" s="134"/>
      <c r="AH64" s="27" t="str">
        <f t="shared" si="53"/>
        <v/>
      </c>
      <c r="AI64" s="27" t="s">
        <v>58</v>
      </c>
      <c r="AJ64" s="25"/>
      <c r="AK64" s="134"/>
      <c r="AL64" s="134"/>
      <c r="AM64" s="27" t="str">
        <f t="shared" si="54"/>
        <v/>
      </c>
      <c r="AN64" s="27" t="s">
        <v>58</v>
      </c>
      <c r="AP64" s="134"/>
      <c r="AQ64" s="134"/>
      <c r="AR64" s="27" t="str">
        <f t="shared" si="55"/>
        <v/>
      </c>
      <c r="AS64" s="27" t="s">
        <v>58</v>
      </c>
      <c r="AU64" s="134"/>
      <c r="AV64" s="134"/>
      <c r="AW64" s="27" t="str">
        <f>IF(AU64="","",IF(AV64=2,0,IF(AV64=0,2,1)))</f>
        <v/>
      </c>
      <c r="AX64" s="27" t="s">
        <v>58</v>
      </c>
      <c r="AZ64" s="134"/>
      <c r="BA64" s="134"/>
      <c r="BB64" s="27" t="str">
        <f>IF(AZ64="","",IF(BA64=2,0,IF(BA64=0,2,1)))</f>
        <v/>
      </c>
      <c r="BC64" s="27" t="s">
        <v>58</v>
      </c>
    </row>
    <row r="65" spans="1:66" ht="15">
      <c r="A65" s="25">
        <v>3</v>
      </c>
      <c r="B65" s="134"/>
      <c r="C65" s="134"/>
      <c r="D65" s="27" t="str">
        <f t="shared" si="47"/>
        <v/>
      </c>
      <c r="E65" s="27" t="s">
        <v>58</v>
      </c>
      <c r="F65" s="25"/>
      <c r="G65" s="134"/>
      <c r="H65" s="134"/>
      <c r="I65" s="27" t="str">
        <f t="shared" si="48"/>
        <v/>
      </c>
      <c r="J65" s="27" t="s">
        <v>58</v>
      </c>
      <c r="K65" s="25"/>
      <c r="L65" s="134"/>
      <c r="M65" s="134"/>
      <c r="N65" s="27" t="str">
        <f t="shared" si="49"/>
        <v/>
      </c>
      <c r="O65" s="27" t="s">
        <v>58</v>
      </c>
      <c r="P65" s="25"/>
      <c r="Q65" s="134"/>
      <c r="R65" s="134"/>
      <c r="S65" s="27" t="str">
        <f t="shared" si="50"/>
        <v/>
      </c>
      <c r="T65" s="27" t="s">
        <v>58</v>
      </c>
      <c r="U65" s="25"/>
      <c r="V65" s="134"/>
      <c r="W65" s="134"/>
      <c r="X65" s="27" t="str">
        <f t="shared" si="51"/>
        <v/>
      </c>
      <c r="Y65" s="27" t="s">
        <v>58</v>
      </c>
      <c r="Z65" s="25"/>
      <c r="AA65" s="134"/>
      <c r="AB65" s="134"/>
      <c r="AC65" s="27" t="str">
        <f t="shared" si="52"/>
        <v/>
      </c>
      <c r="AD65" s="27" t="s">
        <v>58</v>
      </c>
      <c r="AE65" s="25"/>
      <c r="AF65" s="134"/>
      <c r="AG65" s="134"/>
      <c r="AH65" s="27" t="str">
        <f t="shared" si="53"/>
        <v/>
      </c>
      <c r="AI65" s="27" t="s">
        <v>58</v>
      </c>
      <c r="AJ65" s="25"/>
      <c r="AK65" s="134"/>
      <c r="AL65" s="134"/>
      <c r="AM65" s="27" t="str">
        <f t="shared" si="54"/>
        <v/>
      </c>
      <c r="AN65" s="27" t="s">
        <v>58</v>
      </c>
      <c r="AP65" s="134"/>
      <c r="AQ65" s="134"/>
      <c r="AR65" s="27" t="str">
        <f t="shared" si="55"/>
        <v/>
      </c>
      <c r="AS65" s="27" t="s">
        <v>58</v>
      </c>
      <c r="AU65" s="134"/>
      <c r="AV65" s="134"/>
      <c r="AW65" s="27" t="str">
        <f t="shared" ref="AW65:AW72" si="56">IF(AU65="","",IF(AV65=2,0,IF(AV65=0,2,1)))</f>
        <v/>
      </c>
      <c r="AX65" s="27" t="s">
        <v>58</v>
      </c>
      <c r="AZ65" s="134"/>
      <c r="BA65" s="134"/>
      <c r="BB65" s="27" t="str">
        <f t="shared" ref="BB65:BB72" si="57">IF(AZ65="","",IF(BA65=2,0,IF(BA65=0,2,1)))</f>
        <v/>
      </c>
      <c r="BC65" s="27" t="s">
        <v>58</v>
      </c>
    </row>
    <row r="66" spans="1:66" ht="15">
      <c r="A66" s="25">
        <v>4</v>
      </c>
      <c r="B66" s="134"/>
      <c r="C66" s="134"/>
      <c r="D66" s="27" t="str">
        <f t="shared" si="47"/>
        <v/>
      </c>
      <c r="E66" s="27" t="s">
        <v>58</v>
      </c>
      <c r="F66" s="25"/>
      <c r="G66" s="134"/>
      <c r="H66" s="134"/>
      <c r="I66" s="27" t="str">
        <f t="shared" si="48"/>
        <v/>
      </c>
      <c r="J66" s="27" t="s">
        <v>58</v>
      </c>
      <c r="K66" s="25"/>
      <c r="L66" s="134"/>
      <c r="M66" s="134"/>
      <c r="N66" s="27" t="str">
        <f t="shared" si="49"/>
        <v/>
      </c>
      <c r="O66" s="27" t="s">
        <v>58</v>
      </c>
      <c r="P66" s="25"/>
      <c r="Q66" s="134"/>
      <c r="R66" s="134"/>
      <c r="S66" s="27" t="str">
        <f t="shared" si="50"/>
        <v/>
      </c>
      <c r="T66" s="27" t="s">
        <v>58</v>
      </c>
      <c r="U66" s="25"/>
      <c r="V66" s="134"/>
      <c r="W66" s="134"/>
      <c r="X66" s="27" t="str">
        <f t="shared" si="51"/>
        <v/>
      </c>
      <c r="Y66" s="27" t="s">
        <v>58</v>
      </c>
      <c r="Z66" s="25"/>
      <c r="AA66" s="134"/>
      <c r="AB66" s="134"/>
      <c r="AC66" s="27" t="str">
        <f t="shared" si="52"/>
        <v/>
      </c>
      <c r="AD66" s="27" t="s">
        <v>58</v>
      </c>
      <c r="AE66" s="25"/>
      <c r="AF66" s="134"/>
      <c r="AG66" s="134"/>
      <c r="AH66" s="27" t="str">
        <f t="shared" si="53"/>
        <v/>
      </c>
      <c r="AI66" s="27" t="s">
        <v>58</v>
      </c>
      <c r="AJ66" s="25"/>
      <c r="AK66" s="134"/>
      <c r="AL66" s="134"/>
      <c r="AM66" s="27" t="str">
        <f t="shared" si="54"/>
        <v/>
      </c>
      <c r="AN66" s="27" t="s">
        <v>58</v>
      </c>
      <c r="AP66" s="134"/>
      <c r="AQ66" s="134"/>
      <c r="AR66" s="27" t="str">
        <f t="shared" si="55"/>
        <v/>
      </c>
      <c r="AS66" s="27" t="s">
        <v>58</v>
      </c>
      <c r="AU66" s="134"/>
      <c r="AV66" s="134"/>
      <c r="AW66" s="27" t="str">
        <f t="shared" si="56"/>
        <v/>
      </c>
      <c r="AX66" s="27" t="s">
        <v>58</v>
      </c>
      <c r="AZ66" s="134"/>
      <c r="BA66" s="134"/>
      <c r="BB66" s="27" t="str">
        <f t="shared" si="57"/>
        <v/>
      </c>
      <c r="BC66" s="27" t="s">
        <v>58</v>
      </c>
    </row>
    <row r="67" spans="1:66" ht="15">
      <c r="A67" s="25">
        <v>5</v>
      </c>
      <c r="B67" s="134"/>
      <c r="C67" s="134"/>
      <c r="D67" s="27" t="str">
        <f t="shared" si="47"/>
        <v/>
      </c>
      <c r="E67" s="27" t="s">
        <v>58</v>
      </c>
      <c r="F67" s="25"/>
      <c r="G67" s="134"/>
      <c r="H67" s="134"/>
      <c r="I67" s="27" t="str">
        <f t="shared" si="48"/>
        <v/>
      </c>
      <c r="J67" s="27" t="s">
        <v>58</v>
      </c>
      <c r="K67" s="25"/>
      <c r="L67" s="134"/>
      <c r="M67" s="134"/>
      <c r="N67" s="27" t="str">
        <f t="shared" si="49"/>
        <v/>
      </c>
      <c r="O67" s="27" t="s">
        <v>58</v>
      </c>
      <c r="P67" s="25"/>
      <c r="Q67" s="134"/>
      <c r="R67" s="134"/>
      <c r="S67" s="27" t="str">
        <f t="shared" si="50"/>
        <v/>
      </c>
      <c r="T67" s="27" t="s">
        <v>58</v>
      </c>
      <c r="U67" s="25"/>
      <c r="V67" s="134"/>
      <c r="W67" s="134"/>
      <c r="X67" s="27" t="str">
        <f t="shared" si="51"/>
        <v/>
      </c>
      <c r="Y67" s="27" t="s">
        <v>58</v>
      </c>
      <c r="Z67" s="25"/>
      <c r="AA67" s="134"/>
      <c r="AB67" s="134"/>
      <c r="AC67" s="27" t="str">
        <f t="shared" si="52"/>
        <v/>
      </c>
      <c r="AD67" s="27" t="s">
        <v>58</v>
      </c>
      <c r="AE67" s="25"/>
      <c r="AF67" s="134"/>
      <c r="AG67" s="134"/>
      <c r="AH67" s="27" t="str">
        <f t="shared" si="53"/>
        <v/>
      </c>
      <c r="AI67" s="27" t="s">
        <v>58</v>
      </c>
      <c r="AJ67" s="25"/>
      <c r="AK67" s="134"/>
      <c r="AL67" s="134"/>
      <c r="AM67" s="27" t="str">
        <f t="shared" si="54"/>
        <v/>
      </c>
      <c r="AN67" s="27" t="s">
        <v>58</v>
      </c>
      <c r="AP67" s="134"/>
      <c r="AQ67" s="134"/>
      <c r="AR67" s="27" t="str">
        <f t="shared" si="55"/>
        <v/>
      </c>
      <c r="AS67" s="27" t="s">
        <v>58</v>
      </c>
      <c r="AU67" s="134"/>
      <c r="AV67" s="134"/>
      <c r="AW67" s="27" t="str">
        <f t="shared" si="56"/>
        <v/>
      </c>
      <c r="AX67" s="27" t="s">
        <v>58</v>
      </c>
      <c r="AZ67" s="134"/>
      <c r="BA67" s="134"/>
      <c r="BB67" s="27" t="str">
        <f t="shared" si="57"/>
        <v/>
      </c>
      <c r="BC67" s="27" t="s">
        <v>58</v>
      </c>
    </row>
    <row r="68" spans="1:66" ht="15">
      <c r="A68" s="25">
        <v>6</v>
      </c>
      <c r="B68" s="134"/>
      <c r="C68" s="134"/>
      <c r="D68" s="27" t="str">
        <f t="shared" si="47"/>
        <v/>
      </c>
      <c r="E68" s="27" t="s">
        <v>58</v>
      </c>
      <c r="F68" s="25"/>
      <c r="G68" s="134"/>
      <c r="H68" s="134"/>
      <c r="I68" s="27" t="str">
        <f t="shared" si="48"/>
        <v/>
      </c>
      <c r="J68" s="27" t="s">
        <v>58</v>
      </c>
      <c r="K68" s="25"/>
      <c r="L68" s="134"/>
      <c r="M68" s="134"/>
      <c r="N68" s="27" t="str">
        <f t="shared" si="49"/>
        <v/>
      </c>
      <c r="O68" s="27" t="s">
        <v>58</v>
      </c>
      <c r="P68" s="25"/>
      <c r="Q68" s="134"/>
      <c r="R68" s="134"/>
      <c r="S68" s="27" t="str">
        <f t="shared" si="50"/>
        <v/>
      </c>
      <c r="T68" s="27" t="s">
        <v>58</v>
      </c>
      <c r="U68" s="25"/>
      <c r="V68" s="134"/>
      <c r="W68" s="134"/>
      <c r="X68" s="27" t="str">
        <f t="shared" si="51"/>
        <v/>
      </c>
      <c r="Y68" s="27" t="s">
        <v>58</v>
      </c>
      <c r="Z68" s="25"/>
      <c r="AA68" s="134"/>
      <c r="AB68" s="134"/>
      <c r="AC68" s="27" t="str">
        <f t="shared" si="52"/>
        <v/>
      </c>
      <c r="AD68" s="27" t="s">
        <v>58</v>
      </c>
      <c r="AE68" s="25"/>
      <c r="AF68" s="134"/>
      <c r="AG68" s="134"/>
      <c r="AH68" s="27" t="str">
        <f t="shared" si="53"/>
        <v/>
      </c>
      <c r="AI68" s="27" t="s">
        <v>58</v>
      </c>
      <c r="AJ68" s="25"/>
      <c r="AK68" s="134"/>
      <c r="AL68" s="134"/>
      <c r="AM68" s="27" t="str">
        <f t="shared" si="54"/>
        <v/>
      </c>
      <c r="AN68" s="27" t="s">
        <v>58</v>
      </c>
      <c r="AP68" s="134"/>
      <c r="AQ68" s="134"/>
      <c r="AR68" s="27" t="str">
        <f t="shared" si="55"/>
        <v/>
      </c>
      <c r="AS68" s="27" t="s">
        <v>58</v>
      </c>
      <c r="AU68" s="134"/>
      <c r="AV68" s="134"/>
      <c r="AW68" s="27" t="str">
        <f t="shared" si="56"/>
        <v/>
      </c>
      <c r="AX68" s="27" t="s">
        <v>58</v>
      </c>
      <c r="AZ68" s="134"/>
      <c r="BA68" s="134"/>
      <c r="BB68" s="27" t="str">
        <f t="shared" si="57"/>
        <v/>
      </c>
      <c r="BC68" s="27" t="s">
        <v>58</v>
      </c>
    </row>
    <row r="69" spans="1:66" ht="15">
      <c r="A69" s="25">
        <v>7</v>
      </c>
      <c r="B69" s="134"/>
      <c r="C69" s="134"/>
      <c r="D69" s="27" t="str">
        <f t="shared" si="47"/>
        <v/>
      </c>
      <c r="E69" s="27" t="s">
        <v>58</v>
      </c>
      <c r="F69" s="65"/>
      <c r="G69" s="134"/>
      <c r="H69" s="134"/>
      <c r="I69" s="27" t="str">
        <f t="shared" si="48"/>
        <v/>
      </c>
      <c r="J69" s="27" t="s">
        <v>58</v>
      </c>
      <c r="K69" s="25"/>
      <c r="L69" s="134"/>
      <c r="M69" s="134"/>
      <c r="N69" s="27" t="str">
        <f t="shared" si="49"/>
        <v/>
      </c>
      <c r="O69" s="27" t="s">
        <v>58</v>
      </c>
      <c r="P69" s="25"/>
      <c r="Q69" s="134"/>
      <c r="R69" s="134"/>
      <c r="S69" s="27" t="str">
        <f t="shared" si="50"/>
        <v/>
      </c>
      <c r="T69" s="27" t="s">
        <v>58</v>
      </c>
      <c r="U69" s="25"/>
      <c r="V69" s="134"/>
      <c r="W69" s="134"/>
      <c r="X69" s="27" t="str">
        <f t="shared" si="51"/>
        <v/>
      </c>
      <c r="Y69" s="27" t="s">
        <v>58</v>
      </c>
      <c r="Z69" s="25"/>
      <c r="AA69" s="134"/>
      <c r="AB69" s="134"/>
      <c r="AC69" s="27" t="str">
        <f t="shared" si="52"/>
        <v/>
      </c>
      <c r="AD69" s="27" t="s">
        <v>58</v>
      </c>
      <c r="AE69" s="25"/>
      <c r="AF69" s="134"/>
      <c r="AG69" s="134"/>
      <c r="AH69" s="27" t="str">
        <f t="shared" si="53"/>
        <v/>
      </c>
      <c r="AI69" s="27" t="s">
        <v>58</v>
      </c>
      <c r="AJ69" s="25"/>
      <c r="AK69" s="134"/>
      <c r="AL69" s="134"/>
      <c r="AM69" s="27" t="str">
        <f t="shared" si="54"/>
        <v/>
      </c>
      <c r="AN69" s="27" t="s">
        <v>58</v>
      </c>
      <c r="AP69" s="134"/>
      <c r="AQ69" s="134"/>
      <c r="AR69" s="27" t="str">
        <f t="shared" si="55"/>
        <v/>
      </c>
      <c r="AS69" s="27" t="s">
        <v>58</v>
      </c>
      <c r="AU69" s="134"/>
      <c r="AV69" s="134"/>
      <c r="AW69" s="27" t="str">
        <f t="shared" si="56"/>
        <v/>
      </c>
      <c r="AX69" s="27" t="s">
        <v>58</v>
      </c>
      <c r="AZ69" s="134"/>
      <c r="BA69" s="134"/>
      <c r="BB69" s="27" t="str">
        <f t="shared" si="57"/>
        <v/>
      </c>
      <c r="BC69" s="27" t="s">
        <v>58</v>
      </c>
    </row>
    <row r="70" spans="1:66" ht="15">
      <c r="A70" s="25">
        <v>8</v>
      </c>
      <c r="B70" s="134"/>
      <c r="C70" s="134"/>
      <c r="D70" s="27" t="str">
        <f t="shared" si="47"/>
        <v/>
      </c>
      <c r="E70" s="27" t="s">
        <v>58</v>
      </c>
      <c r="F70" s="65"/>
      <c r="G70" s="134"/>
      <c r="H70" s="134"/>
      <c r="I70" s="27" t="str">
        <f t="shared" si="48"/>
        <v/>
      </c>
      <c r="J70" s="27" t="s">
        <v>58</v>
      </c>
      <c r="K70" s="25"/>
      <c r="L70" s="134"/>
      <c r="M70" s="134"/>
      <c r="N70" s="27" t="str">
        <f t="shared" si="49"/>
        <v/>
      </c>
      <c r="O70" s="27" t="s">
        <v>58</v>
      </c>
      <c r="P70" s="25"/>
      <c r="Q70" s="134"/>
      <c r="R70" s="134"/>
      <c r="S70" s="27" t="str">
        <f t="shared" si="50"/>
        <v/>
      </c>
      <c r="T70" s="27" t="s">
        <v>58</v>
      </c>
      <c r="U70" s="25"/>
      <c r="V70" s="134"/>
      <c r="W70" s="134"/>
      <c r="X70" s="27" t="str">
        <f t="shared" si="51"/>
        <v/>
      </c>
      <c r="Y70" s="27" t="s">
        <v>58</v>
      </c>
      <c r="Z70" s="25"/>
      <c r="AA70" s="134"/>
      <c r="AB70" s="134"/>
      <c r="AC70" s="27" t="str">
        <f t="shared" si="52"/>
        <v/>
      </c>
      <c r="AD70" s="27" t="s">
        <v>58</v>
      </c>
      <c r="AE70" s="25"/>
      <c r="AF70" s="134"/>
      <c r="AG70" s="134"/>
      <c r="AH70" s="27" t="str">
        <f t="shared" si="53"/>
        <v/>
      </c>
      <c r="AI70" s="27" t="s">
        <v>58</v>
      </c>
      <c r="AJ70" s="25"/>
      <c r="AK70" s="134"/>
      <c r="AL70" s="134"/>
      <c r="AM70" s="27" t="str">
        <f t="shared" si="54"/>
        <v/>
      </c>
      <c r="AN70" s="27" t="s">
        <v>58</v>
      </c>
      <c r="AP70" s="134"/>
      <c r="AQ70" s="134"/>
      <c r="AR70" s="27" t="str">
        <f t="shared" si="55"/>
        <v/>
      </c>
      <c r="AS70" s="27" t="s">
        <v>58</v>
      </c>
      <c r="AU70" s="134"/>
      <c r="AV70" s="134"/>
      <c r="AW70" s="27" t="str">
        <f t="shared" si="56"/>
        <v/>
      </c>
      <c r="AX70" s="27" t="s">
        <v>58</v>
      </c>
      <c r="AZ70" s="134"/>
      <c r="BA70" s="134"/>
      <c r="BB70" s="27" t="str">
        <f t="shared" si="57"/>
        <v/>
      </c>
      <c r="BC70" s="27" t="s">
        <v>58</v>
      </c>
    </row>
    <row r="71" spans="1:66" ht="15">
      <c r="A71" s="25">
        <v>9</v>
      </c>
      <c r="B71" s="134"/>
      <c r="C71" s="134"/>
      <c r="D71" s="27" t="str">
        <f t="shared" si="47"/>
        <v/>
      </c>
      <c r="E71" s="27" t="s">
        <v>58</v>
      </c>
      <c r="F71" s="25"/>
      <c r="G71" s="134"/>
      <c r="H71" s="134"/>
      <c r="I71" s="27" t="str">
        <f t="shared" si="48"/>
        <v/>
      </c>
      <c r="J71" s="27" t="s">
        <v>58</v>
      </c>
      <c r="K71" s="25"/>
      <c r="L71" s="134"/>
      <c r="M71" s="134"/>
      <c r="N71" s="27" t="str">
        <f t="shared" si="49"/>
        <v/>
      </c>
      <c r="O71" s="27" t="s">
        <v>58</v>
      </c>
      <c r="P71" s="25"/>
      <c r="Q71" s="134"/>
      <c r="R71" s="134"/>
      <c r="S71" s="27" t="str">
        <f t="shared" si="50"/>
        <v/>
      </c>
      <c r="T71" s="27" t="s">
        <v>58</v>
      </c>
      <c r="U71" s="25"/>
      <c r="V71" s="134"/>
      <c r="W71" s="134"/>
      <c r="X71" s="27" t="str">
        <f t="shared" si="51"/>
        <v/>
      </c>
      <c r="Y71" s="27" t="s">
        <v>58</v>
      </c>
      <c r="Z71" s="25"/>
      <c r="AA71" s="134"/>
      <c r="AB71" s="134"/>
      <c r="AC71" s="27" t="str">
        <f t="shared" si="52"/>
        <v/>
      </c>
      <c r="AD71" s="27" t="s">
        <v>58</v>
      </c>
      <c r="AE71" s="25"/>
      <c r="AF71" s="134"/>
      <c r="AG71" s="134"/>
      <c r="AH71" s="27" t="str">
        <f t="shared" si="53"/>
        <v/>
      </c>
      <c r="AI71" s="27" t="s">
        <v>58</v>
      </c>
      <c r="AJ71" s="25"/>
      <c r="AK71" s="134"/>
      <c r="AL71" s="134"/>
      <c r="AM71" s="27" t="str">
        <f t="shared" si="54"/>
        <v/>
      </c>
      <c r="AN71" s="27" t="s">
        <v>58</v>
      </c>
      <c r="AP71" s="134"/>
      <c r="AQ71" s="134"/>
      <c r="AR71" s="27" t="str">
        <f t="shared" si="55"/>
        <v/>
      </c>
      <c r="AS71" s="27" t="s">
        <v>58</v>
      </c>
      <c r="AU71" s="134"/>
      <c r="AV71" s="134"/>
      <c r="AW71" s="27" t="str">
        <f t="shared" si="56"/>
        <v/>
      </c>
      <c r="AX71" s="27" t="s">
        <v>58</v>
      </c>
      <c r="AZ71" s="134"/>
      <c r="BA71" s="134"/>
      <c r="BB71" s="27" t="str">
        <f t="shared" si="57"/>
        <v/>
      </c>
      <c r="BC71" s="27" t="s">
        <v>58</v>
      </c>
    </row>
    <row r="72" spans="1:66" ht="15">
      <c r="A72" s="25">
        <v>10</v>
      </c>
      <c r="B72" s="134"/>
      <c r="C72" s="134"/>
      <c r="D72" s="27" t="str">
        <f t="shared" si="47"/>
        <v/>
      </c>
      <c r="E72" s="27" t="s">
        <v>58</v>
      </c>
      <c r="F72" s="25"/>
      <c r="G72" s="134"/>
      <c r="H72" s="134"/>
      <c r="I72" s="27" t="str">
        <f t="shared" si="48"/>
        <v/>
      </c>
      <c r="J72" s="27" t="s">
        <v>58</v>
      </c>
      <c r="K72" s="25"/>
      <c r="L72" s="134"/>
      <c r="M72" s="134"/>
      <c r="N72" s="27" t="str">
        <f t="shared" si="49"/>
        <v/>
      </c>
      <c r="O72" s="27" t="s">
        <v>58</v>
      </c>
      <c r="P72" s="25"/>
      <c r="Q72" s="134"/>
      <c r="R72" s="134"/>
      <c r="S72" s="27" t="str">
        <f t="shared" si="50"/>
        <v/>
      </c>
      <c r="T72" s="27" t="s">
        <v>58</v>
      </c>
      <c r="U72" s="25"/>
      <c r="V72" s="134"/>
      <c r="W72" s="134"/>
      <c r="X72" s="27" t="str">
        <f t="shared" si="51"/>
        <v/>
      </c>
      <c r="Y72" s="27" t="s">
        <v>58</v>
      </c>
      <c r="Z72" s="25"/>
      <c r="AA72" s="134"/>
      <c r="AB72" s="134"/>
      <c r="AC72" s="27" t="str">
        <f t="shared" si="52"/>
        <v/>
      </c>
      <c r="AD72" s="27" t="s">
        <v>58</v>
      </c>
      <c r="AE72" s="25"/>
      <c r="AF72" s="134"/>
      <c r="AG72" s="134"/>
      <c r="AH72" s="27" t="str">
        <f t="shared" si="53"/>
        <v/>
      </c>
      <c r="AI72" s="27" t="s">
        <v>58</v>
      </c>
      <c r="AJ72" s="25"/>
      <c r="AK72" s="134"/>
      <c r="AL72" s="134"/>
      <c r="AM72" s="27" t="str">
        <f t="shared" si="54"/>
        <v/>
      </c>
      <c r="AN72" s="27" t="s">
        <v>58</v>
      </c>
      <c r="AP72" s="134"/>
      <c r="AQ72" s="134"/>
      <c r="AR72" s="27" t="str">
        <f t="shared" si="55"/>
        <v/>
      </c>
      <c r="AS72" s="27" t="s">
        <v>58</v>
      </c>
      <c r="AU72" s="134"/>
      <c r="AV72" s="134"/>
      <c r="AW72" s="27" t="str">
        <f t="shared" si="56"/>
        <v/>
      </c>
      <c r="AX72" s="27" t="s">
        <v>58</v>
      </c>
      <c r="AZ72" s="134"/>
      <c r="BA72" s="134"/>
      <c r="BB72" s="27" t="str">
        <f t="shared" si="57"/>
        <v/>
      </c>
      <c r="BC72" s="27" t="s">
        <v>58</v>
      </c>
    </row>
    <row r="73" spans="1:66" ht="15">
      <c r="A73" s="25">
        <f t="shared" ref="A73:BC73" si="58">SUBTOTAL(109,A62:A72)</f>
        <v>55</v>
      </c>
      <c r="B73" s="27">
        <f t="shared" si="58"/>
        <v>0</v>
      </c>
      <c r="C73" s="27">
        <f t="shared" si="58"/>
        <v>0</v>
      </c>
      <c r="D73" s="27">
        <f t="shared" si="58"/>
        <v>0</v>
      </c>
      <c r="E73" s="35">
        <f t="shared" si="58"/>
        <v>0</v>
      </c>
      <c r="F73" s="27">
        <f t="shared" si="58"/>
        <v>0</v>
      </c>
      <c r="G73" s="27">
        <f t="shared" si="58"/>
        <v>0</v>
      </c>
      <c r="H73" s="27">
        <f t="shared" si="58"/>
        <v>0</v>
      </c>
      <c r="I73" s="27">
        <f t="shared" si="58"/>
        <v>0</v>
      </c>
      <c r="J73" s="35">
        <f t="shared" si="58"/>
        <v>0</v>
      </c>
      <c r="K73" s="27">
        <f t="shared" si="58"/>
        <v>0</v>
      </c>
      <c r="L73" s="27">
        <f t="shared" si="58"/>
        <v>0</v>
      </c>
      <c r="M73" s="27">
        <f t="shared" si="58"/>
        <v>0</v>
      </c>
      <c r="N73" s="27">
        <f t="shared" si="58"/>
        <v>0</v>
      </c>
      <c r="O73" s="35">
        <f t="shared" si="58"/>
        <v>0</v>
      </c>
      <c r="P73" s="27">
        <f t="shared" si="58"/>
        <v>0</v>
      </c>
      <c r="Q73" s="27">
        <f t="shared" si="58"/>
        <v>0</v>
      </c>
      <c r="R73" s="27">
        <f t="shared" si="58"/>
        <v>0</v>
      </c>
      <c r="S73" s="27">
        <f t="shared" si="58"/>
        <v>0</v>
      </c>
      <c r="T73" s="35">
        <f t="shared" si="58"/>
        <v>0</v>
      </c>
      <c r="U73" s="27">
        <f t="shared" si="58"/>
        <v>0</v>
      </c>
      <c r="V73" s="27">
        <f t="shared" si="58"/>
        <v>0</v>
      </c>
      <c r="W73" s="27">
        <f t="shared" si="58"/>
        <v>0</v>
      </c>
      <c r="X73" s="27">
        <f t="shared" si="58"/>
        <v>0</v>
      </c>
      <c r="Y73" s="35">
        <f t="shared" si="58"/>
        <v>0</v>
      </c>
      <c r="Z73" s="27">
        <f t="shared" si="58"/>
        <v>0</v>
      </c>
      <c r="AA73" s="27">
        <f t="shared" si="58"/>
        <v>0</v>
      </c>
      <c r="AB73" s="27">
        <f t="shared" si="58"/>
        <v>0</v>
      </c>
      <c r="AC73" s="27">
        <f t="shared" si="58"/>
        <v>0</v>
      </c>
      <c r="AD73" s="35">
        <f t="shared" si="58"/>
        <v>0</v>
      </c>
      <c r="AE73" s="27">
        <f t="shared" si="58"/>
        <v>0</v>
      </c>
      <c r="AF73" s="27">
        <f t="shared" si="58"/>
        <v>0</v>
      </c>
      <c r="AG73" s="27">
        <f t="shared" si="58"/>
        <v>0</v>
      </c>
      <c r="AH73" s="27">
        <f t="shared" si="58"/>
        <v>0</v>
      </c>
      <c r="AI73" s="35">
        <f t="shared" si="58"/>
        <v>0</v>
      </c>
      <c r="AJ73" s="27">
        <f t="shared" si="58"/>
        <v>0</v>
      </c>
      <c r="AK73" s="27">
        <f t="shared" si="58"/>
        <v>0</v>
      </c>
      <c r="AL73" s="27">
        <f t="shared" si="58"/>
        <v>0</v>
      </c>
      <c r="AM73" s="27">
        <f t="shared" si="58"/>
        <v>0</v>
      </c>
      <c r="AN73" s="35">
        <f t="shared" si="58"/>
        <v>0</v>
      </c>
      <c r="AO73" s="27">
        <f t="shared" si="58"/>
        <v>0</v>
      </c>
      <c r="AP73" s="27">
        <f t="shared" si="58"/>
        <v>0</v>
      </c>
      <c r="AQ73" s="27">
        <f t="shared" si="58"/>
        <v>0</v>
      </c>
      <c r="AR73" s="27">
        <f t="shared" si="58"/>
        <v>0</v>
      </c>
      <c r="AS73" s="35">
        <f t="shared" si="58"/>
        <v>0</v>
      </c>
      <c r="AT73" s="27">
        <f t="shared" si="58"/>
        <v>0</v>
      </c>
      <c r="AU73" s="27">
        <f t="shared" si="58"/>
        <v>0</v>
      </c>
      <c r="AV73" s="27">
        <f t="shared" si="58"/>
        <v>0</v>
      </c>
      <c r="AW73" s="27">
        <f t="shared" si="58"/>
        <v>0</v>
      </c>
      <c r="AX73" s="27">
        <f t="shared" si="58"/>
        <v>0</v>
      </c>
      <c r="AY73" s="27">
        <f t="shared" si="58"/>
        <v>0</v>
      </c>
      <c r="AZ73" s="27">
        <f t="shared" si="58"/>
        <v>0</v>
      </c>
      <c r="BA73" s="27">
        <f t="shared" si="58"/>
        <v>0</v>
      </c>
      <c r="BB73" s="27">
        <f t="shared" si="58"/>
        <v>0</v>
      </c>
      <c r="BC73" s="27">
        <f t="shared" si="58"/>
        <v>0</v>
      </c>
    </row>
    <row r="74" spans="1:66" s="96" customFormat="1" ht="15">
      <c r="A74" s="98"/>
      <c r="B74" s="93">
        <f>IF(B63="",0,B73/COUNT(B63:B72)/3)</f>
        <v>0</v>
      </c>
      <c r="C74" s="98"/>
      <c r="D74" s="98"/>
      <c r="E74" s="98"/>
      <c r="F74" s="95"/>
      <c r="G74" s="93">
        <f>IF(G63="",0,G73/COUNT(G63:G72)/3)</f>
        <v>0</v>
      </c>
      <c r="H74" s="99"/>
      <c r="I74" s="99"/>
      <c r="J74" s="98"/>
      <c r="K74" s="95"/>
      <c r="L74" s="93">
        <f>IF(L63="",0,L73/COUNT(L63:L72)/3)</f>
        <v>0</v>
      </c>
      <c r="M74" s="99"/>
      <c r="N74" s="99"/>
      <c r="O74" s="98"/>
      <c r="P74" s="95"/>
      <c r="Q74" s="93">
        <f>IF(Q63="",0,Q73/COUNT(Q63:Q72)/3)</f>
        <v>0</v>
      </c>
      <c r="R74" s="99"/>
      <c r="S74" s="99"/>
      <c r="T74" s="98"/>
      <c r="U74" s="95"/>
      <c r="V74" s="93">
        <f>IF(V63="",0,V73/COUNT(V63:V72)/3)</f>
        <v>0</v>
      </c>
      <c r="W74" s="99"/>
      <c r="X74" s="99"/>
      <c r="Y74" s="98"/>
      <c r="Z74" s="95"/>
      <c r="AA74" s="93">
        <f>IF(AA63="",0,AA73/COUNT(AA63:AA72)/3)</f>
        <v>0</v>
      </c>
      <c r="AB74" s="99"/>
      <c r="AC74" s="99"/>
      <c r="AD74" s="98"/>
      <c r="AE74" s="95"/>
      <c r="AF74" s="93">
        <f>IF(AF63="",0,AF73/COUNT(AF63:AF72)/3)</f>
        <v>0</v>
      </c>
      <c r="AG74" s="99"/>
      <c r="AH74" s="99"/>
      <c r="AI74" s="98"/>
      <c r="AJ74" s="95"/>
      <c r="AK74" s="93">
        <f>IF(AK63="",0,AK73/COUNT(AK63:AK72)/3)</f>
        <v>0</v>
      </c>
      <c r="AL74" s="99"/>
      <c r="AM74" s="99"/>
      <c r="AN74" s="98"/>
      <c r="AO74" s="95"/>
      <c r="AP74" s="93">
        <f>IF(AP63="",0,AP73/COUNT(AP63:AP72)/3)</f>
        <v>0</v>
      </c>
      <c r="AQ74" s="99"/>
      <c r="AR74" s="99"/>
      <c r="AS74" s="98"/>
      <c r="AT74" s="95"/>
      <c r="AU74" s="93">
        <f>IF(AU63="",0,AU73/COUNT(AU63:AU72)/3)</f>
        <v>0</v>
      </c>
      <c r="AV74" s="99"/>
      <c r="AW74" s="99"/>
      <c r="AX74" s="98"/>
      <c r="AY74" s="95"/>
      <c r="AZ74" s="93">
        <f>IF(AZ63="",0,AZ73/COUNT(AZ63:AZ72)/3)</f>
        <v>0</v>
      </c>
      <c r="BA74" s="99"/>
      <c r="BB74" s="99"/>
      <c r="BC74" s="98"/>
      <c r="BD74" s="95"/>
      <c r="BE74" s="95"/>
      <c r="BF74" s="95"/>
      <c r="BG74" s="95"/>
      <c r="BH74" s="95"/>
      <c r="BI74" s="95"/>
      <c r="BJ74" s="95"/>
      <c r="BK74" s="95"/>
      <c r="BL74" s="95"/>
      <c r="BM74" s="95"/>
      <c r="BN74" s="95"/>
    </row>
    <row r="75" spans="1:66" ht="14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</row>
    <row r="76" spans="1:66" ht="14.25">
      <c r="A76" s="4"/>
      <c r="B76" s="4"/>
      <c r="C76" s="4"/>
      <c r="D76" s="4"/>
      <c r="E76" s="4"/>
      <c r="F76" s="4"/>
      <c r="G76" s="5"/>
      <c r="H76" s="5"/>
      <c r="I76" s="5"/>
      <c r="J76" s="5"/>
      <c r="K76" s="5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</row>
    <row r="77" spans="1:66" ht="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29"/>
      <c r="AH77" s="5"/>
      <c r="AI77" s="5"/>
      <c r="AJ77" s="5"/>
      <c r="AK77" s="5"/>
      <c r="AL77" s="5"/>
      <c r="AM77" s="5"/>
      <c r="AN77" s="29"/>
      <c r="AO77" s="5"/>
      <c r="AP77" s="5"/>
      <c r="AQ77" s="5"/>
      <c r="AR77" s="5"/>
      <c r="AS77" s="5"/>
      <c r="AT77" s="5"/>
      <c r="AU77" s="29"/>
      <c r="AV77" s="5"/>
      <c r="AW77" s="5"/>
      <c r="AX77" s="5"/>
      <c r="AY77" s="5"/>
      <c r="AZ77" s="5"/>
      <c r="BA77" s="5"/>
      <c r="BB77" s="29"/>
      <c r="BC77" s="5"/>
      <c r="BD77" s="5"/>
      <c r="BE77" s="5"/>
      <c r="BF77" s="5"/>
      <c r="BG77" s="5"/>
      <c r="BH77" s="5"/>
      <c r="BI77" s="29"/>
      <c r="BJ77" s="5"/>
      <c r="BK77" s="5"/>
      <c r="BL77" s="5"/>
      <c r="BM77" s="5"/>
      <c r="BN77" s="5"/>
    </row>
    <row r="78" spans="1:66" s="5" customFormat="1" ht="14.25">
      <c r="G78" s="26"/>
      <c r="H78" s="26"/>
      <c r="I78" s="26"/>
      <c r="J78" s="26"/>
      <c r="K78" s="26"/>
    </row>
    <row r="79" spans="1:66" s="38" customFormat="1" ht="15" customHeight="1">
      <c r="A79" s="37"/>
      <c r="B79" s="318" t="s">
        <v>6</v>
      </c>
      <c r="C79" s="318"/>
      <c r="D79" s="318"/>
      <c r="E79" s="318"/>
      <c r="F79" s="37"/>
      <c r="G79" s="318" t="s">
        <v>17</v>
      </c>
      <c r="H79" s="318"/>
      <c r="I79" s="318"/>
      <c r="J79" s="318"/>
      <c r="K79" s="37"/>
      <c r="L79" s="318" t="s">
        <v>33</v>
      </c>
      <c r="M79" s="318"/>
      <c r="N79" s="318"/>
      <c r="O79" s="318"/>
      <c r="P79" s="37"/>
      <c r="Q79" s="318" t="s">
        <v>18</v>
      </c>
      <c r="R79" s="318"/>
      <c r="S79" s="318"/>
      <c r="T79" s="318"/>
      <c r="U79" s="37"/>
      <c r="V79" s="318" t="s">
        <v>15</v>
      </c>
      <c r="W79" s="318"/>
      <c r="X79" s="318"/>
      <c r="Y79" s="318"/>
      <c r="Z79" s="37"/>
      <c r="AA79" s="318" t="s">
        <v>13</v>
      </c>
      <c r="AB79" s="318"/>
      <c r="AC79" s="318"/>
      <c r="AD79" s="318"/>
      <c r="AE79" s="37"/>
      <c r="AF79" s="318" t="s">
        <v>20</v>
      </c>
      <c r="AG79" s="318"/>
      <c r="AH79" s="318"/>
      <c r="AI79" s="318"/>
      <c r="AJ79" s="37"/>
      <c r="AK79" s="318" t="s">
        <v>26</v>
      </c>
      <c r="AL79" s="318"/>
      <c r="AM79" s="318"/>
      <c r="AN79" s="318"/>
      <c r="AO79" s="37"/>
      <c r="AP79" s="318" t="s">
        <v>28</v>
      </c>
      <c r="AQ79" s="318"/>
      <c r="AR79" s="318"/>
      <c r="AS79" s="318"/>
      <c r="AT79" s="37"/>
      <c r="AU79" s="318" t="s">
        <v>21</v>
      </c>
      <c r="AV79" s="318"/>
      <c r="AW79" s="318"/>
      <c r="AX79" s="318"/>
      <c r="AY79" s="37"/>
      <c r="AZ79" s="318" t="s">
        <v>29</v>
      </c>
      <c r="BA79" s="318"/>
      <c r="BB79" s="318"/>
      <c r="BC79" s="318"/>
      <c r="BD79" s="37"/>
      <c r="BE79" s="37"/>
      <c r="BF79" s="37"/>
      <c r="BG79" s="37"/>
      <c r="BH79" s="37"/>
      <c r="BI79" s="37"/>
      <c r="BJ79" s="37"/>
      <c r="BK79" s="37"/>
      <c r="BL79" s="37"/>
      <c r="BM79" s="37"/>
      <c r="BN79" s="37"/>
    </row>
    <row r="80" spans="1:66" ht="15">
      <c r="A80" s="5" t="s">
        <v>41</v>
      </c>
      <c r="B80" s="32" t="s">
        <v>5</v>
      </c>
      <c r="C80" s="33" t="s">
        <v>40</v>
      </c>
      <c r="D80" s="24" t="s">
        <v>40</v>
      </c>
      <c r="E80" s="24" t="s">
        <v>58</v>
      </c>
      <c r="F80" s="24"/>
      <c r="G80" s="32" t="s">
        <v>5</v>
      </c>
      <c r="H80" s="33" t="s">
        <v>40</v>
      </c>
      <c r="I80" s="24" t="s">
        <v>40</v>
      </c>
      <c r="J80" s="24" t="s">
        <v>58</v>
      </c>
      <c r="K80" s="24"/>
      <c r="L80" s="32" t="s">
        <v>5</v>
      </c>
      <c r="M80" s="33" t="s">
        <v>40</v>
      </c>
      <c r="N80" s="24" t="s">
        <v>40</v>
      </c>
      <c r="O80" s="24" t="s">
        <v>58</v>
      </c>
      <c r="P80" s="24"/>
      <c r="Q80" s="32" t="s">
        <v>5</v>
      </c>
      <c r="R80" s="33" t="s">
        <v>40</v>
      </c>
      <c r="S80" s="24" t="s">
        <v>40</v>
      </c>
      <c r="T80" s="24" t="s">
        <v>58</v>
      </c>
      <c r="U80" s="24"/>
      <c r="V80" s="32" t="s">
        <v>5</v>
      </c>
      <c r="W80" s="33" t="s">
        <v>40</v>
      </c>
      <c r="X80" s="24" t="s">
        <v>40</v>
      </c>
      <c r="Y80" s="24" t="s">
        <v>58</v>
      </c>
      <c r="Z80" s="4"/>
      <c r="AA80" s="32" t="s">
        <v>5</v>
      </c>
      <c r="AB80" s="33" t="s">
        <v>40</v>
      </c>
      <c r="AC80" s="24" t="s">
        <v>40</v>
      </c>
      <c r="AD80" s="24" t="s">
        <v>58</v>
      </c>
      <c r="AE80" s="24"/>
      <c r="AF80" s="32" t="s">
        <v>5</v>
      </c>
      <c r="AG80" s="33" t="s">
        <v>40</v>
      </c>
      <c r="AH80" s="24" t="s">
        <v>40</v>
      </c>
      <c r="AI80" s="24" t="s">
        <v>58</v>
      </c>
      <c r="AJ80" s="4"/>
      <c r="AK80" s="32" t="s">
        <v>5</v>
      </c>
      <c r="AL80" s="33" t="s">
        <v>40</v>
      </c>
      <c r="AM80" s="24" t="s">
        <v>40</v>
      </c>
      <c r="AN80" s="24" t="s">
        <v>58</v>
      </c>
      <c r="AO80" s="33"/>
      <c r="AP80" s="32" t="s">
        <v>5</v>
      </c>
      <c r="AQ80" s="33" t="s">
        <v>40</v>
      </c>
      <c r="AR80" s="24" t="s">
        <v>40</v>
      </c>
      <c r="AS80" s="24" t="s">
        <v>58</v>
      </c>
      <c r="AT80" s="24"/>
      <c r="AU80" s="32" t="s">
        <v>5</v>
      </c>
      <c r="AV80" s="33" t="s">
        <v>40</v>
      </c>
      <c r="AW80" s="24" t="s">
        <v>40</v>
      </c>
      <c r="AX80" s="24" t="s">
        <v>58</v>
      </c>
      <c r="AZ80" s="32" t="s">
        <v>5</v>
      </c>
      <c r="BA80" s="33" t="s">
        <v>40</v>
      </c>
      <c r="BB80" s="24" t="s">
        <v>40</v>
      </c>
      <c r="BC80" s="24" t="s">
        <v>58</v>
      </c>
    </row>
    <row r="81" spans="1:66" ht="15">
      <c r="A81" s="25">
        <v>1</v>
      </c>
      <c r="B81" s="27"/>
      <c r="C81" s="27"/>
      <c r="D81" s="27" t="str">
        <f>IF(B81="","",IF(C81=2,0,IF(C81=0,2,1)))</f>
        <v/>
      </c>
      <c r="E81" s="27" t="s">
        <v>58</v>
      </c>
      <c r="F81" s="25"/>
      <c r="G81" s="27"/>
      <c r="H81" s="27"/>
      <c r="I81" s="27" t="str">
        <f>IF(G81="","",IF(H81=2,0,IF(H81=0,2,1)))</f>
        <v/>
      </c>
      <c r="J81" s="27" t="s">
        <v>58</v>
      </c>
      <c r="K81" s="25"/>
      <c r="L81" s="27"/>
      <c r="M81" s="27"/>
      <c r="N81" s="27" t="str">
        <f>IF(L81="","",IF(M81=2,0,IF(M81=0,2,1)))</f>
        <v/>
      </c>
      <c r="O81" s="27" t="s">
        <v>58</v>
      </c>
      <c r="P81" s="25"/>
      <c r="Q81" s="27"/>
      <c r="R81" s="27"/>
      <c r="S81" s="27" t="str">
        <f>IF(Q81="","",IF(R81=2,0,IF(R81=0,2,1)))</f>
        <v/>
      </c>
      <c r="T81" s="27" t="s">
        <v>58</v>
      </c>
      <c r="U81" s="25"/>
      <c r="V81" s="27"/>
      <c r="W81" s="27"/>
      <c r="X81" s="27" t="str">
        <f>IF(V81="","",IF(W81=2,0,IF(W81=0,2,1)))</f>
        <v/>
      </c>
      <c r="Y81" s="27" t="s">
        <v>58</v>
      </c>
      <c r="Z81" s="25"/>
      <c r="AA81" s="134"/>
      <c r="AB81" s="134"/>
      <c r="AC81" s="27" t="str">
        <f>IF(AA81="","",IF(AB81=2,0,IF(AB81=0,2,1)))</f>
        <v/>
      </c>
      <c r="AD81" s="27" t="s">
        <v>58</v>
      </c>
      <c r="AE81" s="25"/>
      <c r="AF81" s="134"/>
      <c r="AG81" s="134"/>
      <c r="AH81" s="27" t="str">
        <f>IF(AF81="","",IF(AG81=2,0,IF(AG81=0,2,1)))</f>
        <v/>
      </c>
      <c r="AI81" s="27" t="s">
        <v>58</v>
      </c>
      <c r="AJ81" s="25"/>
      <c r="AK81" s="134"/>
      <c r="AL81" s="134"/>
      <c r="AM81" s="27" t="str">
        <f>IF(AK81="","",IF(AL81=2,0,IF(AL81=0,2,1)))</f>
        <v/>
      </c>
      <c r="AN81" s="27" t="s">
        <v>58</v>
      </c>
      <c r="AP81" s="134"/>
      <c r="AQ81" s="134"/>
      <c r="AR81" s="27" t="str">
        <f>IF(AP81="","",IF(AQ81=2,0,IF(AQ81=0,2,1)))</f>
        <v/>
      </c>
      <c r="AS81" s="27" t="s">
        <v>58</v>
      </c>
      <c r="AU81" s="134"/>
      <c r="AV81" s="134"/>
      <c r="AW81" s="27" t="str">
        <f>IF(AU81="","",IF(AV81=2,0,IF(AV81=0,2,1)))</f>
        <v/>
      </c>
      <c r="AX81" s="27" t="s">
        <v>58</v>
      </c>
      <c r="AZ81" s="134"/>
      <c r="BA81" s="134"/>
      <c r="BB81" s="27" t="str">
        <f>IF(AZ81="","",IF(BA81=2,0,IF(BA81=0,2,1)))</f>
        <v/>
      </c>
      <c r="BC81" s="27" t="s">
        <v>58</v>
      </c>
    </row>
    <row r="82" spans="1:66" ht="15">
      <c r="A82" s="25">
        <v>2</v>
      </c>
      <c r="B82" s="27"/>
      <c r="C82" s="27"/>
      <c r="D82" s="27" t="str">
        <f>IF(B82="","",IF(C82=2,0,IF(C82=0,2,1)))</f>
        <v/>
      </c>
      <c r="E82" s="27" t="s">
        <v>58</v>
      </c>
      <c r="F82" s="4"/>
      <c r="G82" s="27"/>
      <c r="H82" s="27"/>
      <c r="I82" s="27" t="str">
        <f>IF(G82="","",IF(H82=2,0,IF(H82=0,2,1)))</f>
        <v/>
      </c>
      <c r="J82" s="27" t="s">
        <v>58</v>
      </c>
      <c r="K82" s="25"/>
      <c r="L82" s="27"/>
      <c r="M82" s="27"/>
      <c r="N82" s="27" t="str">
        <f>IF(L82="","",IF(M82=2,0,IF(M82=0,2,1)))</f>
        <v/>
      </c>
      <c r="O82" s="27" t="s">
        <v>58</v>
      </c>
      <c r="P82" s="25"/>
      <c r="Q82" s="27"/>
      <c r="R82" s="27"/>
      <c r="S82" s="27" t="str">
        <f>IF(Q82="","",IF(R82=2,0,IF(R82=0,2,1)))</f>
        <v/>
      </c>
      <c r="T82" s="27" t="s">
        <v>58</v>
      </c>
      <c r="U82" s="25"/>
      <c r="V82" s="27"/>
      <c r="W82" s="27"/>
      <c r="X82" s="27" t="str">
        <f>IF(V82="","",IF(W82=2,0,IF(W82=0,2,1)))</f>
        <v/>
      </c>
      <c r="Y82" s="27" t="s">
        <v>58</v>
      </c>
      <c r="Z82" s="25"/>
      <c r="AA82" s="134"/>
      <c r="AB82" s="134"/>
      <c r="AC82" s="27" t="str">
        <f>IF(AA82="","",IF(AB82=2,0,IF(AB82=0,2,1)))</f>
        <v/>
      </c>
      <c r="AD82" s="27" t="s">
        <v>58</v>
      </c>
      <c r="AE82" s="25"/>
      <c r="AF82" s="134"/>
      <c r="AG82" s="134"/>
      <c r="AH82" s="27" t="str">
        <f>IF(AF82="","",IF(AG82=2,0,IF(AG82=0,2,1)))</f>
        <v/>
      </c>
      <c r="AI82" s="27" t="s">
        <v>58</v>
      </c>
      <c r="AJ82" s="25"/>
      <c r="AK82" s="134"/>
      <c r="AL82" s="134"/>
      <c r="AM82" s="27" t="str">
        <f>IF(AK82="","",IF(AL82=2,0,IF(AL82=0,2,1)))</f>
        <v/>
      </c>
      <c r="AN82" s="27" t="s">
        <v>58</v>
      </c>
      <c r="AP82" s="134"/>
      <c r="AQ82" s="134"/>
      <c r="AR82" s="27" t="str">
        <f>IF(AP82="","",IF(AQ82=2,0,IF(AQ82=0,2,1)))</f>
        <v/>
      </c>
      <c r="AS82" s="27" t="s">
        <v>58</v>
      </c>
      <c r="AU82" s="134"/>
      <c r="AV82" s="134"/>
      <c r="AW82" s="27" t="str">
        <f>IF(AU82="","",IF(AV82=2,0,IF(AV82=0,2,1)))</f>
        <v/>
      </c>
      <c r="AX82" s="27" t="s">
        <v>58</v>
      </c>
      <c r="AZ82" s="134"/>
      <c r="BA82" s="134"/>
      <c r="BB82" s="27" t="str">
        <f>IF(AZ82="","",IF(BA82=2,0,IF(BA82=0,2,1)))</f>
        <v/>
      </c>
      <c r="BC82" s="27" t="s">
        <v>58</v>
      </c>
    </row>
    <row r="83" spans="1:66" ht="15">
      <c r="A83" s="25">
        <v>3</v>
      </c>
      <c r="B83" s="27"/>
      <c r="C83" s="27"/>
      <c r="D83" s="27" t="str">
        <f t="shared" ref="D83:D90" si="59">IF(B83="","",IF(C83=2,0,IF(C83=0,2,1)))</f>
        <v/>
      </c>
      <c r="E83" s="27" t="s">
        <v>58</v>
      </c>
      <c r="F83" s="25"/>
      <c r="G83" s="27"/>
      <c r="H83" s="27"/>
      <c r="I83" s="27" t="str">
        <f t="shared" ref="I83:I90" si="60">IF(G83="","",IF(H83=2,0,IF(H83=0,2,1)))</f>
        <v/>
      </c>
      <c r="J83" s="27" t="s">
        <v>58</v>
      </c>
      <c r="K83" s="25"/>
      <c r="L83" s="27"/>
      <c r="M83" s="27"/>
      <c r="N83" s="27" t="str">
        <f t="shared" ref="N83:N90" si="61">IF(L83="","",IF(M83=2,0,IF(M83=0,2,1)))</f>
        <v/>
      </c>
      <c r="O83" s="27" t="s">
        <v>58</v>
      </c>
      <c r="P83" s="25"/>
      <c r="Q83" s="27"/>
      <c r="R83" s="27"/>
      <c r="S83" s="27" t="str">
        <f t="shared" ref="S83:S90" si="62">IF(Q83="","",IF(R83=2,0,IF(R83=0,2,1)))</f>
        <v/>
      </c>
      <c r="T83" s="27" t="s">
        <v>58</v>
      </c>
      <c r="U83" s="25"/>
      <c r="V83" s="27"/>
      <c r="W83" s="27"/>
      <c r="X83" s="27" t="str">
        <f t="shared" ref="X83:X90" si="63">IF(V83="","",IF(W83=2,0,IF(W83=0,2,1)))</f>
        <v/>
      </c>
      <c r="Y83" s="27" t="s">
        <v>58</v>
      </c>
      <c r="Z83" s="25"/>
      <c r="AA83" s="134"/>
      <c r="AB83" s="134"/>
      <c r="AC83" s="27" t="str">
        <f t="shared" ref="AC83:AC90" si="64">IF(AA83="","",IF(AB83=2,0,IF(AB83=0,2,1)))</f>
        <v/>
      </c>
      <c r="AD83" s="27" t="s">
        <v>58</v>
      </c>
      <c r="AE83" s="25"/>
      <c r="AF83" s="134"/>
      <c r="AG83" s="134"/>
      <c r="AH83" s="27" t="str">
        <f t="shared" ref="AH83:AH90" si="65">IF(AF83="","",IF(AG83=2,0,IF(AG83=0,2,1)))</f>
        <v/>
      </c>
      <c r="AI83" s="27" t="s">
        <v>58</v>
      </c>
      <c r="AJ83" s="25"/>
      <c r="AK83" s="134"/>
      <c r="AL83" s="134"/>
      <c r="AM83" s="27" t="str">
        <f t="shared" ref="AM83:AM90" si="66">IF(AK83="","",IF(AL83=2,0,IF(AL83=0,2,1)))</f>
        <v/>
      </c>
      <c r="AN83" s="27" t="s">
        <v>58</v>
      </c>
      <c r="AP83" s="134"/>
      <c r="AQ83" s="134"/>
      <c r="AR83" s="27" t="str">
        <f t="shared" ref="AR83:AR90" si="67">IF(AP83="","",IF(AQ83=2,0,IF(AQ83=0,2,1)))</f>
        <v/>
      </c>
      <c r="AS83" s="27" t="s">
        <v>58</v>
      </c>
      <c r="AU83" s="134"/>
      <c r="AV83" s="134"/>
      <c r="AW83" s="27" t="str">
        <f t="shared" ref="AW83:AW90" si="68">IF(AU83="","",IF(AV83=2,0,IF(AV83=0,2,1)))</f>
        <v/>
      </c>
      <c r="AX83" s="27" t="s">
        <v>58</v>
      </c>
      <c r="AZ83" s="134"/>
      <c r="BA83" s="134"/>
      <c r="BB83" s="27" t="str">
        <f t="shared" ref="BB83:BB90" si="69">IF(AZ83="","",IF(BA83=2,0,IF(BA83=0,2,1)))</f>
        <v/>
      </c>
      <c r="BC83" s="27" t="s">
        <v>58</v>
      </c>
    </row>
    <row r="84" spans="1:66" ht="15">
      <c r="A84" s="25">
        <v>4</v>
      </c>
      <c r="B84" s="27"/>
      <c r="C84" s="27"/>
      <c r="D84" s="27" t="str">
        <f t="shared" si="59"/>
        <v/>
      </c>
      <c r="E84" s="27" t="s">
        <v>58</v>
      </c>
      <c r="F84" s="25"/>
      <c r="G84" s="27"/>
      <c r="H84" s="27"/>
      <c r="I84" s="27" t="str">
        <f t="shared" si="60"/>
        <v/>
      </c>
      <c r="J84" s="27" t="s">
        <v>58</v>
      </c>
      <c r="K84" s="25"/>
      <c r="L84" s="27"/>
      <c r="M84" s="27"/>
      <c r="N84" s="27" t="str">
        <f t="shared" si="61"/>
        <v/>
      </c>
      <c r="O84" s="27" t="s">
        <v>58</v>
      </c>
      <c r="P84" s="25"/>
      <c r="Q84" s="27"/>
      <c r="R84" s="27"/>
      <c r="S84" s="27" t="str">
        <f t="shared" si="62"/>
        <v/>
      </c>
      <c r="T84" s="27" t="s">
        <v>58</v>
      </c>
      <c r="U84" s="25"/>
      <c r="V84" s="27"/>
      <c r="W84" s="27"/>
      <c r="X84" s="27" t="str">
        <f t="shared" si="63"/>
        <v/>
      </c>
      <c r="Y84" s="27" t="s">
        <v>58</v>
      </c>
      <c r="Z84" s="25"/>
      <c r="AA84" s="134"/>
      <c r="AB84" s="134"/>
      <c r="AC84" s="27" t="str">
        <f t="shared" si="64"/>
        <v/>
      </c>
      <c r="AD84" s="27" t="s">
        <v>58</v>
      </c>
      <c r="AE84" s="25"/>
      <c r="AF84" s="134"/>
      <c r="AG84" s="134"/>
      <c r="AH84" s="27" t="str">
        <f t="shared" si="65"/>
        <v/>
      </c>
      <c r="AI84" s="27" t="s">
        <v>58</v>
      </c>
      <c r="AJ84" s="25"/>
      <c r="AK84" s="134"/>
      <c r="AL84" s="134"/>
      <c r="AM84" s="27" t="str">
        <f t="shared" si="66"/>
        <v/>
      </c>
      <c r="AN84" s="27" t="s">
        <v>58</v>
      </c>
      <c r="AP84" s="134"/>
      <c r="AQ84" s="134"/>
      <c r="AR84" s="27" t="str">
        <f t="shared" si="67"/>
        <v/>
      </c>
      <c r="AS84" s="27" t="s">
        <v>58</v>
      </c>
      <c r="AU84" s="134"/>
      <c r="AV84" s="134"/>
      <c r="AW84" s="27" t="str">
        <f t="shared" si="68"/>
        <v/>
      </c>
      <c r="AX84" s="27" t="s">
        <v>58</v>
      </c>
      <c r="AZ84" s="134"/>
      <c r="BA84" s="134"/>
      <c r="BB84" s="27" t="str">
        <f t="shared" si="69"/>
        <v/>
      </c>
      <c r="BC84" s="27" t="s">
        <v>58</v>
      </c>
    </row>
    <row r="85" spans="1:66" ht="15">
      <c r="A85" s="25">
        <v>5</v>
      </c>
      <c r="B85" s="27"/>
      <c r="C85" s="27"/>
      <c r="D85" s="27" t="str">
        <f t="shared" si="59"/>
        <v/>
      </c>
      <c r="E85" s="27" t="s">
        <v>58</v>
      </c>
      <c r="F85" s="25"/>
      <c r="G85" s="27"/>
      <c r="H85" s="27"/>
      <c r="I85" s="27" t="str">
        <f t="shared" si="60"/>
        <v/>
      </c>
      <c r="J85" s="27" t="s">
        <v>58</v>
      </c>
      <c r="K85" s="25"/>
      <c r="L85" s="27"/>
      <c r="M85" s="27"/>
      <c r="N85" s="27" t="str">
        <f t="shared" si="61"/>
        <v/>
      </c>
      <c r="O85" s="27" t="s">
        <v>58</v>
      </c>
      <c r="P85" s="25"/>
      <c r="Q85" s="27"/>
      <c r="R85" s="27"/>
      <c r="S85" s="27" t="str">
        <f t="shared" si="62"/>
        <v/>
      </c>
      <c r="T85" s="27" t="s">
        <v>58</v>
      </c>
      <c r="U85" s="25"/>
      <c r="V85" s="27"/>
      <c r="W85" s="27"/>
      <c r="X85" s="27" t="str">
        <f t="shared" si="63"/>
        <v/>
      </c>
      <c r="Y85" s="27" t="s">
        <v>58</v>
      </c>
      <c r="Z85" s="25"/>
      <c r="AA85" s="134"/>
      <c r="AB85" s="134"/>
      <c r="AC85" s="27" t="str">
        <f t="shared" si="64"/>
        <v/>
      </c>
      <c r="AD85" s="27" t="s">
        <v>58</v>
      </c>
      <c r="AE85" s="25"/>
      <c r="AF85" s="134"/>
      <c r="AG85" s="134"/>
      <c r="AH85" s="27" t="str">
        <f t="shared" si="65"/>
        <v/>
      </c>
      <c r="AI85" s="27" t="s">
        <v>58</v>
      </c>
      <c r="AJ85" s="25"/>
      <c r="AK85" s="134"/>
      <c r="AL85" s="134"/>
      <c r="AM85" s="27" t="str">
        <f t="shared" si="66"/>
        <v/>
      </c>
      <c r="AN85" s="27" t="s">
        <v>58</v>
      </c>
      <c r="AP85" s="134"/>
      <c r="AQ85" s="134"/>
      <c r="AR85" s="27" t="str">
        <f t="shared" si="67"/>
        <v/>
      </c>
      <c r="AS85" s="27" t="s">
        <v>58</v>
      </c>
      <c r="AU85" s="134"/>
      <c r="AV85" s="134"/>
      <c r="AW85" s="27" t="str">
        <f t="shared" si="68"/>
        <v/>
      </c>
      <c r="AX85" s="27" t="s">
        <v>58</v>
      </c>
      <c r="AZ85" s="134"/>
      <c r="BA85" s="134"/>
      <c r="BB85" s="27" t="str">
        <f t="shared" si="69"/>
        <v/>
      </c>
      <c r="BC85" s="27" t="s">
        <v>58</v>
      </c>
    </row>
    <row r="86" spans="1:66" ht="15">
      <c r="A86" s="25">
        <v>6</v>
      </c>
      <c r="B86" s="27"/>
      <c r="C86" s="27"/>
      <c r="D86" s="27" t="str">
        <f t="shared" si="59"/>
        <v/>
      </c>
      <c r="E86" s="27" t="s">
        <v>58</v>
      </c>
      <c r="F86" s="25"/>
      <c r="G86" s="27"/>
      <c r="H86" s="27"/>
      <c r="I86" s="27" t="str">
        <f t="shared" si="60"/>
        <v/>
      </c>
      <c r="J86" s="27" t="s">
        <v>58</v>
      </c>
      <c r="K86" s="25"/>
      <c r="L86" s="27"/>
      <c r="M86" s="27"/>
      <c r="N86" s="27" t="str">
        <f t="shared" si="61"/>
        <v/>
      </c>
      <c r="O86" s="27" t="s">
        <v>58</v>
      </c>
      <c r="P86" s="25"/>
      <c r="Q86" s="27"/>
      <c r="R86" s="27"/>
      <c r="S86" s="27" t="str">
        <f t="shared" si="62"/>
        <v/>
      </c>
      <c r="T86" s="27" t="s">
        <v>58</v>
      </c>
      <c r="U86" s="25"/>
      <c r="V86" s="27"/>
      <c r="W86" s="27"/>
      <c r="X86" s="27" t="str">
        <f t="shared" si="63"/>
        <v/>
      </c>
      <c r="Y86" s="27" t="s">
        <v>58</v>
      </c>
      <c r="Z86" s="25"/>
      <c r="AA86" s="134"/>
      <c r="AB86" s="134"/>
      <c r="AC86" s="27" t="str">
        <f t="shared" si="64"/>
        <v/>
      </c>
      <c r="AD86" s="27" t="s">
        <v>58</v>
      </c>
      <c r="AE86" s="25"/>
      <c r="AF86" s="134"/>
      <c r="AG86" s="134"/>
      <c r="AH86" s="27" t="str">
        <f t="shared" si="65"/>
        <v/>
      </c>
      <c r="AI86" s="27" t="s">
        <v>58</v>
      </c>
      <c r="AJ86" s="25"/>
      <c r="AK86" s="134"/>
      <c r="AL86" s="134"/>
      <c r="AM86" s="27" t="str">
        <f t="shared" si="66"/>
        <v/>
      </c>
      <c r="AN86" s="27" t="s">
        <v>58</v>
      </c>
      <c r="AP86" s="134"/>
      <c r="AQ86" s="134"/>
      <c r="AR86" s="27" t="str">
        <f t="shared" si="67"/>
        <v/>
      </c>
      <c r="AS86" s="27" t="s">
        <v>58</v>
      </c>
      <c r="AU86" s="134"/>
      <c r="AV86" s="134"/>
      <c r="AW86" s="27" t="str">
        <f t="shared" si="68"/>
        <v/>
      </c>
      <c r="AX86" s="27" t="s">
        <v>58</v>
      </c>
      <c r="AZ86" s="134"/>
      <c r="BA86" s="134"/>
      <c r="BB86" s="27" t="str">
        <f t="shared" si="69"/>
        <v/>
      </c>
      <c r="BC86" s="27" t="s">
        <v>58</v>
      </c>
    </row>
    <row r="87" spans="1:66" ht="15">
      <c r="A87" s="25">
        <v>7</v>
      </c>
      <c r="B87" s="27"/>
      <c r="C87" s="27"/>
      <c r="D87" s="27" t="str">
        <f t="shared" si="59"/>
        <v/>
      </c>
      <c r="E87" s="27" t="s">
        <v>58</v>
      </c>
      <c r="F87" s="65"/>
      <c r="G87" s="27"/>
      <c r="H87" s="27"/>
      <c r="I87" s="27" t="str">
        <f t="shared" si="60"/>
        <v/>
      </c>
      <c r="J87" s="27" t="s">
        <v>58</v>
      </c>
      <c r="K87" s="25"/>
      <c r="L87" s="27"/>
      <c r="M87" s="27"/>
      <c r="N87" s="27" t="str">
        <f t="shared" si="61"/>
        <v/>
      </c>
      <c r="O87" s="27" t="s">
        <v>58</v>
      </c>
      <c r="P87" s="25"/>
      <c r="Q87" s="27"/>
      <c r="R87" s="27"/>
      <c r="S87" s="27" t="str">
        <f t="shared" si="62"/>
        <v/>
      </c>
      <c r="T87" s="27" t="s">
        <v>58</v>
      </c>
      <c r="U87" s="25"/>
      <c r="V87" s="27"/>
      <c r="W87" s="27"/>
      <c r="X87" s="27" t="str">
        <f t="shared" si="63"/>
        <v/>
      </c>
      <c r="Y87" s="27" t="s">
        <v>58</v>
      </c>
      <c r="Z87" s="25"/>
      <c r="AA87" s="134"/>
      <c r="AB87" s="134"/>
      <c r="AC87" s="27" t="str">
        <f t="shared" si="64"/>
        <v/>
      </c>
      <c r="AD87" s="27" t="s">
        <v>58</v>
      </c>
      <c r="AE87" s="25"/>
      <c r="AF87" s="134"/>
      <c r="AG87" s="134"/>
      <c r="AH87" s="27" t="str">
        <f t="shared" si="65"/>
        <v/>
      </c>
      <c r="AI87" s="27" t="s">
        <v>58</v>
      </c>
      <c r="AJ87" s="25"/>
      <c r="AK87" s="134"/>
      <c r="AL87" s="134"/>
      <c r="AM87" s="27" t="str">
        <f t="shared" si="66"/>
        <v/>
      </c>
      <c r="AN87" s="27" t="s">
        <v>58</v>
      </c>
      <c r="AP87" s="134"/>
      <c r="AQ87" s="134"/>
      <c r="AR87" s="27" t="str">
        <f t="shared" si="67"/>
        <v/>
      </c>
      <c r="AS87" s="27" t="s">
        <v>58</v>
      </c>
      <c r="AU87" s="134"/>
      <c r="AV87" s="134"/>
      <c r="AW87" s="27" t="str">
        <f t="shared" si="68"/>
        <v/>
      </c>
      <c r="AX87" s="27" t="s">
        <v>58</v>
      </c>
      <c r="AZ87" s="134"/>
      <c r="BA87" s="134"/>
      <c r="BB87" s="27" t="str">
        <f t="shared" si="69"/>
        <v/>
      </c>
      <c r="BC87" s="27" t="s">
        <v>58</v>
      </c>
    </row>
    <row r="88" spans="1:66" ht="15">
      <c r="A88" s="25">
        <v>8</v>
      </c>
      <c r="B88" s="27"/>
      <c r="C88" s="27"/>
      <c r="D88" s="27" t="str">
        <f t="shared" si="59"/>
        <v/>
      </c>
      <c r="E88" s="27" t="s">
        <v>58</v>
      </c>
      <c r="F88" s="65"/>
      <c r="G88" s="27"/>
      <c r="H88" s="27"/>
      <c r="I88" s="27" t="str">
        <f t="shared" si="60"/>
        <v/>
      </c>
      <c r="J88" s="27" t="s">
        <v>58</v>
      </c>
      <c r="K88" s="25"/>
      <c r="L88" s="27"/>
      <c r="M88" s="27"/>
      <c r="N88" s="27" t="str">
        <f t="shared" si="61"/>
        <v/>
      </c>
      <c r="O88" s="27" t="s">
        <v>58</v>
      </c>
      <c r="P88" s="25"/>
      <c r="Q88" s="27"/>
      <c r="R88" s="27"/>
      <c r="S88" s="27" t="str">
        <f t="shared" si="62"/>
        <v/>
      </c>
      <c r="T88" s="27" t="s">
        <v>58</v>
      </c>
      <c r="U88" s="25"/>
      <c r="V88" s="27"/>
      <c r="W88" s="27"/>
      <c r="X88" s="27" t="str">
        <f t="shared" si="63"/>
        <v/>
      </c>
      <c r="Y88" s="27" t="s">
        <v>58</v>
      </c>
      <c r="Z88" s="25"/>
      <c r="AA88" s="134"/>
      <c r="AB88" s="134"/>
      <c r="AC88" s="27" t="str">
        <f t="shared" si="64"/>
        <v/>
      </c>
      <c r="AD88" s="27" t="s">
        <v>58</v>
      </c>
      <c r="AE88" s="25"/>
      <c r="AF88" s="134"/>
      <c r="AG88" s="134"/>
      <c r="AH88" s="27" t="str">
        <f t="shared" si="65"/>
        <v/>
      </c>
      <c r="AI88" s="27" t="s">
        <v>58</v>
      </c>
      <c r="AJ88" s="25"/>
      <c r="AK88" s="134"/>
      <c r="AL88" s="134"/>
      <c r="AM88" s="27" t="str">
        <f t="shared" si="66"/>
        <v/>
      </c>
      <c r="AN88" s="27" t="s">
        <v>58</v>
      </c>
      <c r="AP88" s="134"/>
      <c r="AQ88" s="134"/>
      <c r="AR88" s="27" t="str">
        <f t="shared" si="67"/>
        <v/>
      </c>
      <c r="AS88" s="27" t="s">
        <v>58</v>
      </c>
      <c r="AU88" s="134"/>
      <c r="AV88" s="134"/>
      <c r="AW88" s="27" t="str">
        <f t="shared" si="68"/>
        <v/>
      </c>
      <c r="AX88" s="27" t="s">
        <v>58</v>
      </c>
      <c r="AZ88" s="134"/>
      <c r="BA88" s="134"/>
      <c r="BB88" s="27" t="str">
        <f t="shared" si="69"/>
        <v/>
      </c>
      <c r="BC88" s="27" t="s">
        <v>58</v>
      </c>
    </row>
    <row r="89" spans="1:66" ht="15">
      <c r="A89" s="25">
        <v>9</v>
      </c>
      <c r="B89" s="27"/>
      <c r="C89" s="27"/>
      <c r="D89" s="27" t="str">
        <f t="shared" si="59"/>
        <v/>
      </c>
      <c r="E89" s="27" t="s">
        <v>58</v>
      </c>
      <c r="F89" s="25"/>
      <c r="G89" s="27"/>
      <c r="H89" s="27"/>
      <c r="I89" s="27" t="str">
        <f t="shared" si="60"/>
        <v/>
      </c>
      <c r="J89" s="27" t="s">
        <v>58</v>
      </c>
      <c r="K89" s="25"/>
      <c r="L89" s="27"/>
      <c r="M89" s="27"/>
      <c r="N89" s="27" t="str">
        <f t="shared" si="61"/>
        <v/>
      </c>
      <c r="O89" s="27" t="s">
        <v>58</v>
      </c>
      <c r="P89" s="25"/>
      <c r="Q89" s="27"/>
      <c r="R89" s="27"/>
      <c r="S89" s="27" t="str">
        <f t="shared" si="62"/>
        <v/>
      </c>
      <c r="T89" s="27" t="s">
        <v>58</v>
      </c>
      <c r="U89" s="25"/>
      <c r="V89" s="27"/>
      <c r="W89" s="27"/>
      <c r="X89" s="27" t="str">
        <f t="shared" si="63"/>
        <v/>
      </c>
      <c r="Y89" s="27" t="s">
        <v>58</v>
      </c>
      <c r="Z89" s="25"/>
      <c r="AA89" s="134"/>
      <c r="AB89" s="134"/>
      <c r="AC89" s="27" t="str">
        <f t="shared" si="64"/>
        <v/>
      </c>
      <c r="AD89" s="27" t="s">
        <v>58</v>
      </c>
      <c r="AE89" s="25"/>
      <c r="AF89" s="134"/>
      <c r="AG89" s="134"/>
      <c r="AH89" s="27" t="str">
        <f t="shared" si="65"/>
        <v/>
      </c>
      <c r="AI89" s="27" t="s">
        <v>58</v>
      </c>
      <c r="AJ89" s="25"/>
      <c r="AK89" s="134"/>
      <c r="AL89" s="134"/>
      <c r="AM89" s="27" t="str">
        <f t="shared" si="66"/>
        <v/>
      </c>
      <c r="AN89" s="27" t="s">
        <v>58</v>
      </c>
      <c r="AP89" s="134"/>
      <c r="AQ89" s="134"/>
      <c r="AR89" s="27" t="str">
        <f t="shared" si="67"/>
        <v/>
      </c>
      <c r="AS89" s="27" t="s">
        <v>58</v>
      </c>
      <c r="AU89" s="134"/>
      <c r="AV89" s="134"/>
      <c r="AW89" s="27" t="str">
        <f t="shared" si="68"/>
        <v/>
      </c>
      <c r="AX89" s="27" t="s">
        <v>58</v>
      </c>
      <c r="AZ89" s="134"/>
      <c r="BA89" s="134"/>
      <c r="BB89" s="27" t="str">
        <f t="shared" si="69"/>
        <v/>
      </c>
      <c r="BC89" s="27" t="s">
        <v>58</v>
      </c>
    </row>
    <row r="90" spans="1:66" ht="15">
      <c r="A90" s="25">
        <v>10</v>
      </c>
      <c r="B90" s="27"/>
      <c r="C90" s="27"/>
      <c r="D90" s="27" t="str">
        <f t="shared" si="59"/>
        <v/>
      </c>
      <c r="E90" s="27" t="s">
        <v>58</v>
      </c>
      <c r="F90" s="25"/>
      <c r="G90" s="27"/>
      <c r="H90" s="27"/>
      <c r="I90" s="27" t="str">
        <f t="shared" si="60"/>
        <v/>
      </c>
      <c r="J90" s="27" t="s">
        <v>58</v>
      </c>
      <c r="K90" s="25"/>
      <c r="L90" s="27"/>
      <c r="M90" s="27"/>
      <c r="N90" s="27" t="str">
        <f t="shared" si="61"/>
        <v/>
      </c>
      <c r="O90" s="27" t="s">
        <v>58</v>
      </c>
      <c r="P90" s="25"/>
      <c r="Q90" s="27"/>
      <c r="R90" s="27"/>
      <c r="S90" s="27" t="str">
        <f t="shared" si="62"/>
        <v/>
      </c>
      <c r="T90" s="27" t="s">
        <v>58</v>
      </c>
      <c r="U90" s="25"/>
      <c r="V90" s="27"/>
      <c r="W90" s="27"/>
      <c r="X90" s="27" t="str">
        <f t="shared" si="63"/>
        <v/>
      </c>
      <c r="Y90" s="27" t="s">
        <v>58</v>
      </c>
      <c r="Z90" s="25"/>
      <c r="AA90" s="134"/>
      <c r="AB90" s="134"/>
      <c r="AC90" s="27" t="str">
        <f t="shared" si="64"/>
        <v/>
      </c>
      <c r="AD90" s="27" t="s">
        <v>58</v>
      </c>
      <c r="AE90" s="25"/>
      <c r="AF90" s="134"/>
      <c r="AG90" s="134"/>
      <c r="AH90" s="27" t="str">
        <f t="shared" si="65"/>
        <v/>
      </c>
      <c r="AI90" s="27" t="s">
        <v>58</v>
      </c>
      <c r="AJ90" s="25"/>
      <c r="AK90" s="134"/>
      <c r="AL90" s="134"/>
      <c r="AM90" s="27" t="str">
        <f t="shared" si="66"/>
        <v/>
      </c>
      <c r="AN90" s="27" t="s">
        <v>58</v>
      </c>
      <c r="AP90" s="134"/>
      <c r="AQ90" s="134"/>
      <c r="AR90" s="27" t="str">
        <f t="shared" si="67"/>
        <v/>
      </c>
      <c r="AS90" s="27" t="s">
        <v>58</v>
      </c>
      <c r="AU90" s="134"/>
      <c r="AV90" s="134"/>
      <c r="AW90" s="27" t="str">
        <f t="shared" si="68"/>
        <v/>
      </c>
      <c r="AX90" s="27" t="s">
        <v>58</v>
      </c>
      <c r="AZ90" s="134"/>
      <c r="BA90" s="134"/>
      <c r="BB90" s="27" t="str">
        <f t="shared" si="69"/>
        <v/>
      </c>
      <c r="BC90" s="27" t="s">
        <v>58</v>
      </c>
    </row>
    <row r="91" spans="1:66" ht="15">
      <c r="A91" s="25">
        <f t="shared" ref="A91:BC91" si="70">SUBTOTAL(109,A80:A90)</f>
        <v>55</v>
      </c>
      <c r="B91" s="27">
        <f t="shared" si="70"/>
        <v>0</v>
      </c>
      <c r="C91" s="25">
        <f t="shared" si="70"/>
        <v>0</v>
      </c>
      <c r="D91" s="25">
        <f t="shared" si="70"/>
        <v>0</v>
      </c>
      <c r="E91" s="27">
        <f t="shared" si="70"/>
        <v>0</v>
      </c>
      <c r="F91" s="25">
        <f t="shared" si="70"/>
        <v>0</v>
      </c>
      <c r="G91" s="34">
        <f t="shared" si="70"/>
        <v>0</v>
      </c>
      <c r="H91" s="35">
        <f t="shared" si="70"/>
        <v>0</v>
      </c>
      <c r="I91" s="27">
        <f t="shared" si="70"/>
        <v>0</v>
      </c>
      <c r="J91" s="27">
        <f t="shared" si="70"/>
        <v>0</v>
      </c>
      <c r="K91" s="25">
        <f t="shared" si="70"/>
        <v>0</v>
      </c>
      <c r="L91" s="34">
        <f t="shared" si="70"/>
        <v>0</v>
      </c>
      <c r="M91" s="35">
        <f t="shared" si="70"/>
        <v>0</v>
      </c>
      <c r="N91" s="27">
        <f t="shared" si="70"/>
        <v>0</v>
      </c>
      <c r="O91" s="27">
        <f t="shared" si="70"/>
        <v>0</v>
      </c>
      <c r="P91" s="25">
        <f t="shared" si="70"/>
        <v>0</v>
      </c>
      <c r="Q91" s="34">
        <f t="shared" si="70"/>
        <v>0</v>
      </c>
      <c r="R91" s="35">
        <f t="shared" si="70"/>
        <v>0</v>
      </c>
      <c r="S91" s="27">
        <f t="shared" si="70"/>
        <v>0</v>
      </c>
      <c r="T91" s="27">
        <f t="shared" si="70"/>
        <v>0</v>
      </c>
      <c r="U91" s="25">
        <f t="shared" si="70"/>
        <v>0</v>
      </c>
      <c r="V91" s="34">
        <f t="shared" si="70"/>
        <v>0</v>
      </c>
      <c r="W91" s="35">
        <f t="shared" si="70"/>
        <v>0</v>
      </c>
      <c r="X91" s="27">
        <f t="shared" si="70"/>
        <v>0</v>
      </c>
      <c r="Y91" s="27">
        <f t="shared" si="70"/>
        <v>0</v>
      </c>
      <c r="Z91" s="25">
        <f t="shared" si="70"/>
        <v>0</v>
      </c>
      <c r="AA91" s="34">
        <f t="shared" si="70"/>
        <v>0</v>
      </c>
      <c r="AB91" s="35">
        <f t="shared" si="70"/>
        <v>0</v>
      </c>
      <c r="AC91" s="27">
        <f t="shared" si="70"/>
        <v>0</v>
      </c>
      <c r="AD91" s="27">
        <f t="shared" si="70"/>
        <v>0</v>
      </c>
      <c r="AE91" s="25">
        <f t="shared" si="70"/>
        <v>0</v>
      </c>
      <c r="AF91" s="34">
        <f t="shared" si="70"/>
        <v>0</v>
      </c>
      <c r="AG91" s="35">
        <f t="shared" si="70"/>
        <v>0</v>
      </c>
      <c r="AH91" s="27">
        <f t="shared" si="70"/>
        <v>0</v>
      </c>
      <c r="AI91" s="27">
        <f t="shared" si="70"/>
        <v>0</v>
      </c>
      <c r="AJ91" s="25">
        <f t="shared" si="70"/>
        <v>0</v>
      </c>
      <c r="AK91" s="34">
        <f t="shared" si="70"/>
        <v>0</v>
      </c>
      <c r="AL91" s="35">
        <f t="shared" si="70"/>
        <v>0</v>
      </c>
      <c r="AM91" s="27">
        <f t="shared" si="70"/>
        <v>0</v>
      </c>
      <c r="AN91" s="27">
        <f t="shared" si="70"/>
        <v>0</v>
      </c>
      <c r="AO91" s="7">
        <f t="shared" si="70"/>
        <v>0</v>
      </c>
      <c r="AP91" s="34">
        <f t="shared" si="70"/>
        <v>0</v>
      </c>
      <c r="AQ91" s="35">
        <f t="shared" si="70"/>
        <v>0</v>
      </c>
      <c r="AR91" s="27">
        <f t="shared" si="70"/>
        <v>0</v>
      </c>
      <c r="AS91" s="27">
        <f t="shared" si="70"/>
        <v>0</v>
      </c>
      <c r="AT91" s="7">
        <f t="shared" si="70"/>
        <v>0</v>
      </c>
      <c r="AU91" s="34">
        <f t="shared" si="70"/>
        <v>0</v>
      </c>
      <c r="AV91" s="35">
        <f t="shared" si="70"/>
        <v>0</v>
      </c>
      <c r="AW91" s="27">
        <f t="shared" si="70"/>
        <v>0</v>
      </c>
      <c r="AX91" s="27">
        <f t="shared" si="70"/>
        <v>0</v>
      </c>
      <c r="AY91" s="7">
        <f t="shared" si="70"/>
        <v>0</v>
      </c>
      <c r="AZ91" s="34">
        <f t="shared" si="70"/>
        <v>0</v>
      </c>
      <c r="BA91" s="35">
        <f t="shared" si="70"/>
        <v>0</v>
      </c>
      <c r="BB91" s="27">
        <f t="shared" si="70"/>
        <v>0</v>
      </c>
      <c r="BC91" s="27">
        <f t="shared" si="70"/>
        <v>0</v>
      </c>
    </row>
    <row r="92" spans="1:66" s="96" customFormat="1" ht="15">
      <c r="A92" s="98"/>
      <c r="B92" s="93">
        <f>IF(B81="",0,B91/COUNT(B81:B90)/3)</f>
        <v>0</v>
      </c>
      <c r="C92" s="98"/>
      <c r="D92" s="98"/>
      <c r="E92" s="98"/>
      <c r="F92" s="95"/>
      <c r="G92" s="93">
        <f>IF(G81="",0,G91/COUNT(G81:G90)/3)</f>
        <v>0</v>
      </c>
      <c r="H92" s="99"/>
      <c r="I92" s="99"/>
      <c r="J92" s="98"/>
      <c r="K92" s="95"/>
      <c r="L92" s="93">
        <f>IF(L81="",0,L91/COUNT(L81:L90)/3)</f>
        <v>0</v>
      </c>
      <c r="M92" s="99"/>
      <c r="N92" s="99"/>
      <c r="O92" s="98"/>
      <c r="P92" s="95"/>
      <c r="Q92" s="93">
        <f>IF(Q81="",0,Q91/COUNT(Q81:Q90)/3)</f>
        <v>0</v>
      </c>
      <c r="R92" s="99"/>
      <c r="S92" s="99"/>
      <c r="T92" s="98"/>
      <c r="U92" s="95"/>
      <c r="V92" s="93">
        <f>IF(V81="",0,V91/COUNT(V81:V90)/3)</f>
        <v>0</v>
      </c>
      <c r="W92" s="99"/>
      <c r="X92" s="99"/>
      <c r="Y92" s="98"/>
      <c r="Z92" s="95"/>
      <c r="AA92" s="93">
        <f>IF(AA81="",0,AA91/COUNT(AA81:AA90)/3)</f>
        <v>0</v>
      </c>
      <c r="AB92" s="99"/>
      <c r="AC92" s="99"/>
      <c r="AD92" s="98"/>
      <c r="AE92" s="95"/>
      <c r="AF92" s="93">
        <f>IF(AF81="",0,AF91/COUNT(AF81:AF90)/3)</f>
        <v>0</v>
      </c>
      <c r="AG92" s="99"/>
      <c r="AH92" s="99"/>
      <c r="AI92" s="98"/>
      <c r="AJ92" s="95"/>
      <c r="AK92" s="93">
        <f>IF(AK81="",0,AK91/COUNT(AK81:AK90)/3)</f>
        <v>0</v>
      </c>
      <c r="AL92" s="99"/>
      <c r="AM92" s="99"/>
      <c r="AN92" s="98"/>
      <c r="AO92" s="95"/>
      <c r="AP92" s="93">
        <f>IF(AP81="",0,AP91/COUNT(AP81:AP90)/3)</f>
        <v>0</v>
      </c>
      <c r="AQ92" s="99"/>
      <c r="AR92" s="99"/>
      <c r="AS92" s="98"/>
      <c r="AT92" s="95"/>
      <c r="AU92" s="93">
        <f>IF(AU81="",0,AU91/COUNT(AU81:AU90)/3)</f>
        <v>0</v>
      </c>
      <c r="AV92" s="99"/>
      <c r="AW92" s="99"/>
      <c r="AX92" s="98"/>
      <c r="AY92" s="95"/>
      <c r="AZ92" s="93">
        <f>IF(AZ81="",0,AZ91/COUNT(AZ81:AZ90)/3)</f>
        <v>0</v>
      </c>
      <c r="BA92" s="99"/>
      <c r="BB92" s="99"/>
      <c r="BC92" s="98"/>
      <c r="BD92" s="95"/>
      <c r="BE92" s="95"/>
      <c r="BF92" s="95"/>
      <c r="BG92" s="95"/>
      <c r="BH92" s="95"/>
      <c r="BI92" s="95"/>
      <c r="BJ92" s="95"/>
      <c r="BK92" s="95"/>
      <c r="BL92" s="95"/>
      <c r="BM92" s="95"/>
      <c r="BN92" s="95"/>
    </row>
    <row r="93" spans="1:66" ht="14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</row>
    <row r="94" spans="1:66" ht="14.25">
      <c r="A94" s="4"/>
      <c r="B94" s="4"/>
      <c r="C94" s="4"/>
      <c r="D94" s="4"/>
      <c r="E94" s="4"/>
      <c r="F94" s="4"/>
      <c r="G94" s="5"/>
      <c r="H94" s="5"/>
      <c r="I94" s="5"/>
      <c r="J94" s="5"/>
      <c r="K94" s="5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</row>
    <row r="95" spans="1:66" ht="1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29"/>
      <c r="AH95" s="5"/>
      <c r="AI95" s="5"/>
      <c r="AJ95" s="5"/>
      <c r="AK95" s="5"/>
      <c r="AL95" s="5"/>
      <c r="AM95" s="5"/>
      <c r="AN95" s="29"/>
      <c r="AO95" s="5"/>
      <c r="AP95" s="5"/>
      <c r="AQ95" s="5"/>
      <c r="AR95" s="5"/>
      <c r="AS95" s="5"/>
      <c r="AT95" s="5"/>
      <c r="AU95" s="29"/>
      <c r="AV95" s="5"/>
      <c r="AW95" s="5"/>
      <c r="AX95" s="5"/>
      <c r="AY95" s="5"/>
      <c r="AZ95" s="5"/>
      <c r="BA95" s="5"/>
      <c r="BB95" s="29"/>
      <c r="BC95" s="5"/>
      <c r="BD95" s="5"/>
      <c r="BE95" s="5"/>
      <c r="BF95" s="5"/>
      <c r="BG95" s="5"/>
      <c r="BH95" s="5"/>
      <c r="BI95" s="29"/>
      <c r="BJ95" s="5"/>
      <c r="BK95" s="5"/>
      <c r="BL95" s="5"/>
      <c r="BM95" s="5"/>
      <c r="BN95" s="5"/>
    </row>
    <row r="96" spans="1:66" s="5" customFormat="1" ht="14.25">
      <c r="G96" s="26"/>
      <c r="H96" s="26"/>
      <c r="I96" s="26"/>
      <c r="J96" s="26"/>
      <c r="K96" s="26"/>
    </row>
    <row r="97" spans="1:66" s="38" customFormat="1" ht="15" customHeight="1">
      <c r="A97" s="37"/>
      <c r="B97" s="318" t="s">
        <v>6</v>
      </c>
      <c r="C97" s="318"/>
      <c r="D97" s="318"/>
      <c r="E97" s="318"/>
      <c r="F97" s="37"/>
      <c r="G97" s="318" t="s">
        <v>17</v>
      </c>
      <c r="H97" s="318"/>
      <c r="I97" s="318"/>
      <c r="J97" s="318"/>
      <c r="K97" s="37"/>
      <c r="L97" s="318" t="s">
        <v>33</v>
      </c>
      <c r="M97" s="318"/>
      <c r="N97" s="318"/>
      <c r="O97" s="318"/>
      <c r="P97" s="37"/>
      <c r="Q97" s="318" t="s">
        <v>18</v>
      </c>
      <c r="R97" s="318"/>
      <c r="S97" s="318"/>
      <c r="T97" s="318"/>
      <c r="U97" s="37"/>
      <c r="V97" s="318" t="s">
        <v>15</v>
      </c>
      <c r="W97" s="318"/>
      <c r="X97" s="318"/>
      <c r="Y97" s="318"/>
      <c r="Z97" s="37"/>
      <c r="AA97" s="318" t="s">
        <v>13</v>
      </c>
      <c r="AB97" s="318"/>
      <c r="AC97" s="318"/>
      <c r="AD97" s="318"/>
      <c r="AE97" s="37"/>
      <c r="AF97" s="318" t="s">
        <v>20</v>
      </c>
      <c r="AG97" s="318"/>
      <c r="AH97" s="318"/>
      <c r="AI97" s="318"/>
      <c r="AJ97" s="37"/>
      <c r="AK97" s="318" t="s">
        <v>26</v>
      </c>
      <c r="AL97" s="318"/>
      <c r="AM97" s="318"/>
      <c r="AN97" s="318"/>
      <c r="AO97" s="37"/>
      <c r="AP97" s="318" t="s">
        <v>28</v>
      </c>
      <c r="AQ97" s="318"/>
      <c r="AR97" s="318"/>
      <c r="AS97" s="318"/>
      <c r="AT97" s="37"/>
      <c r="AU97" s="318" t="s">
        <v>21</v>
      </c>
      <c r="AV97" s="318"/>
      <c r="AW97" s="318"/>
      <c r="AX97" s="318"/>
      <c r="AY97" s="37"/>
      <c r="AZ97" s="318" t="s">
        <v>29</v>
      </c>
      <c r="BA97" s="318"/>
      <c r="BB97" s="318"/>
      <c r="BC97" s="318"/>
      <c r="BD97" s="37"/>
      <c r="BE97" s="37"/>
      <c r="BF97" s="37"/>
      <c r="BG97" s="37"/>
      <c r="BH97" s="37"/>
      <c r="BI97" s="37"/>
      <c r="BJ97" s="37"/>
      <c r="BK97" s="37"/>
      <c r="BL97" s="37"/>
      <c r="BM97" s="37"/>
      <c r="BN97" s="37"/>
    </row>
    <row r="98" spans="1:66" ht="15">
      <c r="A98" s="5" t="s">
        <v>41</v>
      </c>
      <c r="B98" s="32" t="s">
        <v>5</v>
      </c>
      <c r="C98" s="33" t="s">
        <v>40</v>
      </c>
      <c r="D98" s="24" t="s">
        <v>40</v>
      </c>
      <c r="E98" s="24" t="s">
        <v>58</v>
      </c>
      <c r="F98" s="24"/>
      <c r="G98" s="32" t="s">
        <v>5</v>
      </c>
      <c r="H98" s="33" t="s">
        <v>40</v>
      </c>
      <c r="I98" s="24" t="s">
        <v>40</v>
      </c>
      <c r="J98" s="24" t="s">
        <v>58</v>
      </c>
      <c r="K98" s="24"/>
      <c r="L98" s="32" t="s">
        <v>5</v>
      </c>
      <c r="M98" s="33" t="s">
        <v>40</v>
      </c>
      <c r="N98" s="24" t="s">
        <v>40</v>
      </c>
      <c r="O98" s="24" t="s">
        <v>58</v>
      </c>
      <c r="P98" s="24"/>
      <c r="Q98" s="32" t="s">
        <v>5</v>
      </c>
      <c r="R98" s="33" t="s">
        <v>40</v>
      </c>
      <c r="S98" s="24" t="s">
        <v>40</v>
      </c>
      <c r="T98" s="24" t="s">
        <v>58</v>
      </c>
      <c r="U98" s="24"/>
      <c r="V98" s="32" t="s">
        <v>5</v>
      </c>
      <c r="W98" s="33" t="s">
        <v>40</v>
      </c>
      <c r="X98" s="24" t="s">
        <v>40</v>
      </c>
      <c r="Y98" s="24" t="s">
        <v>58</v>
      </c>
      <c r="Z98" s="4"/>
      <c r="AA98" s="32" t="s">
        <v>5</v>
      </c>
      <c r="AB98" s="33" t="s">
        <v>40</v>
      </c>
      <c r="AC98" s="24" t="s">
        <v>40</v>
      </c>
      <c r="AD98" s="24" t="s">
        <v>58</v>
      </c>
      <c r="AE98" s="24"/>
      <c r="AF98" s="32" t="s">
        <v>5</v>
      </c>
      <c r="AG98" s="33" t="s">
        <v>40</v>
      </c>
      <c r="AH98" s="24" t="s">
        <v>40</v>
      </c>
      <c r="AI98" s="24" t="s">
        <v>58</v>
      </c>
      <c r="AJ98" s="4"/>
      <c r="AK98" s="32" t="s">
        <v>5</v>
      </c>
      <c r="AL98" s="33" t="s">
        <v>40</v>
      </c>
      <c r="AM98" s="24" t="s">
        <v>40</v>
      </c>
      <c r="AN98" s="24" t="s">
        <v>58</v>
      </c>
      <c r="AO98" s="33"/>
      <c r="AP98" s="32" t="s">
        <v>5</v>
      </c>
      <c r="AQ98" s="33" t="s">
        <v>40</v>
      </c>
      <c r="AR98" s="24" t="s">
        <v>40</v>
      </c>
      <c r="AS98" s="24" t="s">
        <v>58</v>
      </c>
      <c r="AT98" s="24"/>
      <c r="AU98" s="32" t="s">
        <v>5</v>
      </c>
      <c r="AV98" s="33" t="s">
        <v>40</v>
      </c>
      <c r="AW98" s="24" t="s">
        <v>40</v>
      </c>
      <c r="AX98" s="24" t="s">
        <v>58</v>
      </c>
      <c r="AZ98" s="32" t="s">
        <v>5</v>
      </c>
      <c r="BA98" s="33" t="s">
        <v>40</v>
      </c>
      <c r="BB98" s="24" t="s">
        <v>40</v>
      </c>
      <c r="BC98" s="24" t="s">
        <v>58</v>
      </c>
    </row>
    <row r="99" spans="1:66" ht="15">
      <c r="A99" s="25">
        <v>1</v>
      </c>
      <c r="B99" s="134"/>
      <c r="C99" s="134"/>
      <c r="D99" s="27" t="str">
        <f>IF(B99="","",IF(C99=2,0,IF(C99=0,2,1)))</f>
        <v/>
      </c>
      <c r="E99" s="27" t="s">
        <v>58</v>
      </c>
      <c r="F99" s="25"/>
      <c r="G99" s="134"/>
      <c r="H99" s="134"/>
      <c r="I99" s="27" t="str">
        <f>IF(G99="","",IF(H99=2,0,IF(H99=0,2,1)))</f>
        <v/>
      </c>
      <c r="J99" s="27" t="s">
        <v>58</v>
      </c>
      <c r="K99" s="25"/>
      <c r="L99" s="134"/>
      <c r="M99" s="134"/>
      <c r="N99" s="27" t="str">
        <f>IF(L99="","",IF(M99=2,0,IF(M99=0,2,1)))</f>
        <v/>
      </c>
      <c r="O99" s="27" t="s">
        <v>58</v>
      </c>
      <c r="P99" s="25"/>
      <c r="Q99" s="134"/>
      <c r="R99" s="134"/>
      <c r="S99" s="27" t="str">
        <f>IF(Q99="","",IF(R99=2,0,IF(R99=0,2,1)))</f>
        <v/>
      </c>
      <c r="T99" s="27" t="s">
        <v>58</v>
      </c>
      <c r="U99" s="25"/>
      <c r="V99" s="134"/>
      <c r="W99" s="134"/>
      <c r="X99" s="27" t="str">
        <f>IF(V99="","",IF(W99=2,0,IF(W99=0,2,1)))</f>
        <v/>
      </c>
      <c r="Y99" s="27" t="s">
        <v>58</v>
      </c>
      <c r="Z99" s="25"/>
      <c r="AA99" s="134"/>
      <c r="AB99" s="134"/>
      <c r="AC99" s="27" t="str">
        <f>IF(AA99="","",IF(AB99=2,0,IF(AB99=0,2,1)))</f>
        <v/>
      </c>
      <c r="AD99" s="27" t="s">
        <v>58</v>
      </c>
      <c r="AE99" s="25"/>
      <c r="AF99" s="134"/>
      <c r="AG99" s="134"/>
      <c r="AH99" s="27" t="str">
        <f>IF(AF99="","",IF(AG99=2,0,IF(AG99=0,2,1)))</f>
        <v/>
      </c>
      <c r="AI99" s="27" t="s">
        <v>58</v>
      </c>
      <c r="AJ99" s="25"/>
      <c r="AK99" s="134"/>
      <c r="AL99" s="134"/>
      <c r="AM99" s="27" t="str">
        <f>IF(AK99="","",IF(AL99=2,0,IF(AL99=0,2,1)))</f>
        <v/>
      </c>
      <c r="AN99" s="27" t="s">
        <v>58</v>
      </c>
      <c r="AP99" s="134"/>
      <c r="AQ99" s="134"/>
      <c r="AR99" s="27" t="str">
        <f>IF(AP99="","",IF(AQ99=2,0,IF(AQ99=0,2,1)))</f>
        <v/>
      </c>
      <c r="AS99" s="27" t="s">
        <v>58</v>
      </c>
      <c r="AU99" s="134"/>
      <c r="AV99" s="134"/>
      <c r="AW99" s="27" t="str">
        <f>IF(AU99="","",IF(AV99=2,0,IF(AV99=0,2,1)))</f>
        <v/>
      </c>
      <c r="AX99" s="27" t="s">
        <v>58</v>
      </c>
      <c r="AZ99" s="134"/>
      <c r="BA99" s="134"/>
      <c r="BB99" s="27" t="str">
        <f>IF(AZ99="","",IF(BA99=2,0,IF(BA99=0,2,1)))</f>
        <v/>
      </c>
      <c r="BC99" s="27" t="s">
        <v>58</v>
      </c>
    </row>
    <row r="100" spans="1:66" ht="15">
      <c r="A100" s="25">
        <v>2</v>
      </c>
      <c r="B100" s="134"/>
      <c r="C100" s="134"/>
      <c r="D100" s="27" t="str">
        <f>IF(B100="","",IF(C100=2,0,IF(C100=0,2,1)))</f>
        <v/>
      </c>
      <c r="E100" s="27" t="s">
        <v>58</v>
      </c>
      <c r="F100" s="4"/>
      <c r="G100" s="134"/>
      <c r="H100" s="134"/>
      <c r="I100" s="27" t="str">
        <f>IF(G100="","",IF(H100=2,0,IF(H100=0,2,1)))</f>
        <v/>
      </c>
      <c r="J100" s="27" t="s">
        <v>58</v>
      </c>
      <c r="K100" s="25"/>
      <c r="L100" s="134"/>
      <c r="M100" s="134"/>
      <c r="N100" s="27" t="str">
        <f>IF(L100="","",IF(M100=2,0,IF(M100=0,2,1)))</f>
        <v/>
      </c>
      <c r="O100" s="27" t="s">
        <v>58</v>
      </c>
      <c r="P100" s="25"/>
      <c r="Q100" s="134"/>
      <c r="R100" s="134"/>
      <c r="S100" s="27" t="str">
        <f>IF(Q100="","",IF(R100=2,0,IF(R100=0,2,1)))</f>
        <v/>
      </c>
      <c r="T100" s="27" t="s">
        <v>58</v>
      </c>
      <c r="U100" s="25"/>
      <c r="V100" s="134"/>
      <c r="W100" s="134"/>
      <c r="X100" s="27" t="str">
        <f>IF(V100="","",IF(W100=2,0,IF(W100=0,2,1)))</f>
        <v/>
      </c>
      <c r="Y100" s="27" t="s">
        <v>58</v>
      </c>
      <c r="Z100" s="25"/>
      <c r="AA100" s="134"/>
      <c r="AB100" s="134"/>
      <c r="AC100" s="27" t="str">
        <f>IF(AA100="","",IF(AB100=2,0,IF(AB100=0,2,1)))</f>
        <v/>
      </c>
      <c r="AD100" s="27" t="s">
        <v>58</v>
      </c>
      <c r="AE100" s="25"/>
      <c r="AF100" s="134"/>
      <c r="AG100" s="134"/>
      <c r="AH100" s="27" t="str">
        <f>IF(AF100="","",IF(AG100=2,0,IF(AG100=0,2,1)))</f>
        <v/>
      </c>
      <c r="AI100" s="27" t="s">
        <v>58</v>
      </c>
      <c r="AJ100" s="25"/>
      <c r="AK100" s="134"/>
      <c r="AL100" s="134"/>
      <c r="AM100" s="27" t="str">
        <f>IF(AK100="","",IF(AL100=2,0,IF(AL100=0,2,1)))</f>
        <v/>
      </c>
      <c r="AN100" s="27" t="s">
        <v>58</v>
      </c>
      <c r="AP100" s="134"/>
      <c r="AQ100" s="134"/>
      <c r="AR100" s="27" t="str">
        <f>IF(AP100="","",IF(AQ100=2,0,IF(AQ100=0,2,1)))</f>
        <v/>
      </c>
      <c r="AS100" s="27" t="s">
        <v>58</v>
      </c>
      <c r="AU100" s="134"/>
      <c r="AV100" s="134"/>
      <c r="AW100" s="27" t="str">
        <f>IF(AU100="","",IF(AV100=2,0,IF(AV100=0,2,1)))</f>
        <v/>
      </c>
      <c r="AX100" s="27" t="s">
        <v>58</v>
      </c>
      <c r="AZ100" s="134"/>
      <c r="BA100" s="134"/>
      <c r="BB100" s="27" t="str">
        <f>IF(AZ100="","",IF(BA100=2,0,IF(BA100=0,2,1)))</f>
        <v/>
      </c>
      <c r="BC100" s="27" t="s">
        <v>58</v>
      </c>
    </row>
    <row r="101" spans="1:66" ht="15">
      <c r="A101" s="25">
        <v>3</v>
      </c>
      <c r="B101" s="134"/>
      <c r="C101" s="134"/>
      <c r="D101" s="27" t="str">
        <f t="shared" ref="D101:D108" si="71">IF(B101="","",IF(C101=2,0,IF(C101=0,2,1)))</f>
        <v/>
      </c>
      <c r="E101" s="27" t="s">
        <v>58</v>
      </c>
      <c r="F101" s="25"/>
      <c r="G101" s="134"/>
      <c r="H101" s="134"/>
      <c r="I101" s="27" t="str">
        <f t="shared" ref="I101:I108" si="72">IF(G101="","",IF(H101=2,0,IF(H101=0,2,1)))</f>
        <v/>
      </c>
      <c r="J101" s="27" t="s">
        <v>58</v>
      </c>
      <c r="K101" s="25"/>
      <c r="L101" s="134"/>
      <c r="M101" s="134"/>
      <c r="N101" s="27" t="str">
        <f t="shared" ref="N101:N108" si="73">IF(L101="","",IF(M101=2,0,IF(M101=0,2,1)))</f>
        <v/>
      </c>
      <c r="O101" s="27" t="s">
        <v>58</v>
      </c>
      <c r="P101" s="25"/>
      <c r="Q101" s="134"/>
      <c r="R101" s="134"/>
      <c r="S101" s="27" t="str">
        <f t="shared" ref="S101:S108" si="74">IF(Q101="","",IF(R101=2,0,IF(R101=0,2,1)))</f>
        <v/>
      </c>
      <c r="T101" s="27" t="s">
        <v>58</v>
      </c>
      <c r="U101" s="25"/>
      <c r="V101" s="134"/>
      <c r="W101" s="134"/>
      <c r="X101" s="27" t="str">
        <f t="shared" ref="X101:X108" si="75">IF(V101="","",IF(W101=2,0,IF(W101=0,2,1)))</f>
        <v/>
      </c>
      <c r="Y101" s="27" t="s">
        <v>58</v>
      </c>
      <c r="Z101" s="25"/>
      <c r="AA101" s="134"/>
      <c r="AB101" s="134"/>
      <c r="AC101" s="27" t="str">
        <f t="shared" ref="AC101:AC108" si="76">IF(AA101="","",IF(AB101=2,0,IF(AB101=0,2,1)))</f>
        <v/>
      </c>
      <c r="AD101" s="27" t="s">
        <v>58</v>
      </c>
      <c r="AE101" s="25"/>
      <c r="AF101" s="134"/>
      <c r="AG101" s="134"/>
      <c r="AH101" s="27" t="str">
        <f t="shared" ref="AH101:AH108" si="77">IF(AF101="","",IF(AG101=2,0,IF(AG101=0,2,1)))</f>
        <v/>
      </c>
      <c r="AI101" s="27" t="s">
        <v>58</v>
      </c>
      <c r="AJ101" s="25"/>
      <c r="AK101" s="134"/>
      <c r="AL101" s="134"/>
      <c r="AM101" s="27" t="str">
        <f t="shared" ref="AM101:AM108" si="78">IF(AK101="","",IF(AL101=2,0,IF(AL101=0,2,1)))</f>
        <v/>
      </c>
      <c r="AN101" s="27" t="s">
        <v>58</v>
      </c>
      <c r="AP101" s="134"/>
      <c r="AQ101" s="134"/>
      <c r="AR101" s="27" t="str">
        <f t="shared" ref="AR101:AR108" si="79">IF(AP101="","",IF(AQ101=2,0,IF(AQ101=0,2,1)))</f>
        <v/>
      </c>
      <c r="AS101" s="27" t="s">
        <v>58</v>
      </c>
      <c r="AU101" s="134"/>
      <c r="AV101" s="134"/>
      <c r="AW101" s="27" t="str">
        <f t="shared" ref="AW101:AW108" si="80">IF(AU101="","",IF(AV101=2,0,IF(AV101=0,2,1)))</f>
        <v/>
      </c>
      <c r="AX101" s="27" t="s">
        <v>58</v>
      </c>
      <c r="AZ101" s="134"/>
      <c r="BA101" s="134"/>
      <c r="BB101" s="27" t="str">
        <f t="shared" ref="BB101:BB108" si="81">IF(AZ101="","",IF(BA101=2,0,IF(BA101=0,2,1)))</f>
        <v/>
      </c>
      <c r="BC101" s="27" t="s">
        <v>58</v>
      </c>
    </row>
    <row r="102" spans="1:66" ht="15">
      <c r="A102" s="25">
        <v>4</v>
      </c>
      <c r="B102" s="134"/>
      <c r="C102" s="134"/>
      <c r="D102" s="27" t="str">
        <f t="shared" si="71"/>
        <v/>
      </c>
      <c r="E102" s="27" t="s">
        <v>58</v>
      </c>
      <c r="F102" s="25"/>
      <c r="G102" s="134"/>
      <c r="H102" s="134"/>
      <c r="I102" s="27" t="str">
        <f t="shared" si="72"/>
        <v/>
      </c>
      <c r="J102" s="27" t="s">
        <v>58</v>
      </c>
      <c r="K102" s="25"/>
      <c r="L102" s="134"/>
      <c r="M102" s="134"/>
      <c r="N102" s="27" t="str">
        <f t="shared" si="73"/>
        <v/>
      </c>
      <c r="O102" s="27" t="s">
        <v>58</v>
      </c>
      <c r="P102" s="25"/>
      <c r="Q102" s="134"/>
      <c r="R102" s="134"/>
      <c r="S102" s="27" t="str">
        <f t="shared" si="74"/>
        <v/>
      </c>
      <c r="T102" s="27" t="s">
        <v>58</v>
      </c>
      <c r="U102" s="25"/>
      <c r="V102" s="134"/>
      <c r="W102" s="134"/>
      <c r="X102" s="27" t="str">
        <f t="shared" si="75"/>
        <v/>
      </c>
      <c r="Y102" s="27" t="s">
        <v>58</v>
      </c>
      <c r="Z102" s="25"/>
      <c r="AA102" s="134"/>
      <c r="AB102" s="134"/>
      <c r="AC102" s="27" t="str">
        <f t="shared" si="76"/>
        <v/>
      </c>
      <c r="AD102" s="27" t="s">
        <v>58</v>
      </c>
      <c r="AE102" s="25"/>
      <c r="AF102" s="134"/>
      <c r="AG102" s="134"/>
      <c r="AH102" s="27" t="str">
        <f t="shared" si="77"/>
        <v/>
      </c>
      <c r="AI102" s="27" t="s">
        <v>58</v>
      </c>
      <c r="AJ102" s="25"/>
      <c r="AK102" s="134"/>
      <c r="AL102" s="134"/>
      <c r="AM102" s="27" t="str">
        <f t="shared" si="78"/>
        <v/>
      </c>
      <c r="AN102" s="27" t="s">
        <v>58</v>
      </c>
      <c r="AP102" s="134"/>
      <c r="AQ102" s="134"/>
      <c r="AR102" s="27" t="str">
        <f t="shared" si="79"/>
        <v/>
      </c>
      <c r="AS102" s="27" t="s">
        <v>58</v>
      </c>
      <c r="AU102" s="134"/>
      <c r="AV102" s="134"/>
      <c r="AW102" s="27" t="str">
        <f t="shared" si="80"/>
        <v/>
      </c>
      <c r="AX102" s="27" t="s">
        <v>58</v>
      </c>
      <c r="AZ102" s="134"/>
      <c r="BA102" s="134"/>
      <c r="BB102" s="27" t="str">
        <f t="shared" si="81"/>
        <v/>
      </c>
      <c r="BC102" s="27" t="s">
        <v>58</v>
      </c>
    </row>
    <row r="103" spans="1:66" ht="15">
      <c r="A103" s="25">
        <v>5</v>
      </c>
      <c r="B103" s="134"/>
      <c r="C103" s="134"/>
      <c r="D103" s="27" t="str">
        <f t="shared" si="71"/>
        <v/>
      </c>
      <c r="E103" s="27" t="s">
        <v>58</v>
      </c>
      <c r="F103" s="25"/>
      <c r="G103" s="134"/>
      <c r="H103" s="134"/>
      <c r="I103" s="27" t="str">
        <f t="shared" si="72"/>
        <v/>
      </c>
      <c r="J103" s="27" t="s">
        <v>58</v>
      </c>
      <c r="K103" s="25"/>
      <c r="L103" s="134"/>
      <c r="M103" s="134"/>
      <c r="N103" s="27" t="str">
        <f t="shared" si="73"/>
        <v/>
      </c>
      <c r="O103" s="27" t="s">
        <v>58</v>
      </c>
      <c r="P103" s="25"/>
      <c r="Q103" s="134"/>
      <c r="R103" s="134"/>
      <c r="S103" s="27" t="str">
        <f t="shared" si="74"/>
        <v/>
      </c>
      <c r="T103" s="27" t="s">
        <v>58</v>
      </c>
      <c r="U103" s="25"/>
      <c r="V103" s="134"/>
      <c r="W103" s="134"/>
      <c r="X103" s="27" t="str">
        <f t="shared" si="75"/>
        <v/>
      </c>
      <c r="Y103" s="27" t="s">
        <v>58</v>
      </c>
      <c r="Z103" s="25"/>
      <c r="AA103" s="134"/>
      <c r="AB103" s="134"/>
      <c r="AC103" s="27" t="str">
        <f t="shared" si="76"/>
        <v/>
      </c>
      <c r="AD103" s="27" t="s">
        <v>58</v>
      </c>
      <c r="AE103" s="25"/>
      <c r="AF103" s="134"/>
      <c r="AG103" s="134"/>
      <c r="AH103" s="27" t="str">
        <f t="shared" si="77"/>
        <v/>
      </c>
      <c r="AI103" s="27" t="s">
        <v>58</v>
      </c>
      <c r="AJ103" s="25"/>
      <c r="AK103" s="134"/>
      <c r="AL103" s="134"/>
      <c r="AM103" s="27" t="str">
        <f t="shared" si="78"/>
        <v/>
      </c>
      <c r="AN103" s="27" t="s">
        <v>58</v>
      </c>
      <c r="AP103" s="134"/>
      <c r="AQ103" s="134"/>
      <c r="AR103" s="27" t="str">
        <f t="shared" si="79"/>
        <v/>
      </c>
      <c r="AS103" s="27" t="s">
        <v>58</v>
      </c>
      <c r="AU103" s="134"/>
      <c r="AV103" s="134"/>
      <c r="AW103" s="27" t="str">
        <f t="shared" si="80"/>
        <v/>
      </c>
      <c r="AX103" s="27" t="s">
        <v>58</v>
      </c>
      <c r="AZ103" s="134"/>
      <c r="BA103" s="134"/>
      <c r="BB103" s="27" t="str">
        <f t="shared" si="81"/>
        <v/>
      </c>
      <c r="BC103" s="27" t="s">
        <v>58</v>
      </c>
    </row>
    <row r="104" spans="1:66" ht="15">
      <c r="A104" s="25">
        <v>6</v>
      </c>
      <c r="B104" s="134"/>
      <c r="C104" s="134"/>
      <c r="D104" s="27" t="str">
        <f t="shared" si="71"/>
        <v/>
      </c>
      <c r="E104" s="27" t="s">
        <v>58</v>
      </c>
      <c r="F104" s="25"/>
      <c r="G104" s="134"/>
      <c r="H104" s="134"/>
      <c r="I104" s="27" t="str">
        <f t="shared" si="72"/>
        <v/>
      </c>
      <c r="J104" s="27" t="s">
        <v>58</v>
      </c>
      <c r="K104" s="25"/>
      <c r="L104" s="134"/>
      <c r="M104" s="134"/>
      <c r="N104" s="27" t="str">
        <f t="shared" si="73"/>
        <v/>
      </c>
      <c r="O104" s="27" t="s">
        <v>58</v>
      </c>
      <c r="P104" s="25"/>
      <c r="Q104" s="134"/>
      <c r="R104" s="134"/>
      <c r="S104" s="27" t="str">
        <f t="shared" si="74"/>
        <v/>
      </c>
      <c r="T104" s="27" t="s">
        <v>58</v>
      </c>
      <c r="U104" s="25"/>
      <c r="V104" s="134"/>
      <c r="W104" s="134"/>
      <c r="X104" s="27" t="str">
        <f t="shared" si="75"/>
        <v/>
      </c>
      <c r="Y104" s="27" t="s">
        <v>58</v>
      </c>
      <c r="Z104" s="25"/>
      <c r="AA104" s="134"/>
      <c r="AB104" s="134"/>
      <c r="AC104" s="27" t="str">
        <f t="shared" si="76"/>
        <v/>
      </c>
      <c r="AD104" s="27" t="s">
        <v>58</v>
      </c>
      <c r="AE104" s="25"/>
      <c r="AF104" s="134"/>
      <c r="AG104" s="134"/>
      <c r="AH104" s="27" t="str">
        <f t="shared" si="77"/>
        <v/>
      </c>
      <c r="AI104" s="27" t="s">
        <v>58</v>
      </c>
      <c r="AJ104" s="25"/>
      <c r="AK104" s="134"/>
      <c r="AL104" s="134"/>
      <c r="AM104" s="27" t="str">
        <f t="shared" si="78"/>
        <v/>
      </c>
      <c r="AN104" s="27" t="s">
        <v>58</v>
      </c>
      <c r="AP104" s="134"/>
      <c r="AQ104" s="134"/>
      <c r="AR104" s="27" t="str">
        <f t="shared" si="79"/>
        <v/>
      </c>
      <c r="AS104" s="27" t="s">
        <v>58</v>
      </c>
      <c r="AU104" s="134"/>
      <c r="AV104" s="134"/>
      <c r="AW104" s="27" t="str">
        <f t="shared" si="80"/>
        <v/>
      </c>
      <c r="AX104" s="27" t="s">
        <v>58</v>
      </c>
      <c r="AZ104" s="134"/>
      <c r="BA104" s="134"/>
      <c r="BB104" s="27" t="str">
        <f t="shared" si="81"/>
        <v/>
      </c>
      <c r="BC104" s="27" t="s">
        <v>58</v>
      </c>
    </row>
    <row r="105" spans="1:66" ht="15">
      <c r="A105" s="25">
        <v>7</v>
      </c>
      <c r="B105" s="134"/>
      <c r="C105" s="134"/>
      <c r="D105" s="27" t="str">
        <f t="shared" si="71"/>
        <v/>
      </c>
      <c r="E105" s="27" t="s">
        <v>58</v>
      </c>
      <c r="F105" s="65"/>
      <c r="G105" s="134"/>
      <c r="H105" s="134"/>
      <c r="I105" s="27" t="str">
        <f t="shared" si="72"/>
        <v/>
      </c>
      <c r="J105" s="27" t="s">
        <v>58</v>
      </c>
      <c r="K105" s="25"/>
      <c r="L105" s="134"/>
      <c r="M105" s="134"/>
      <c r="N105" s="27" t="str">
        <f t="shared" si="73"/>
        <v/>
      </c>
      <c r="O105" s="27" t="s">
        <v>58</v>
      </c>
      <c r="P105" s="25"/>
      <c r="Q105" s="134"/>
      <c r="R105" s="134"/>
      <c r="S105" s="27" t="str">
        <f t="shared" si="74"/>
        <v/>
      </c>
      <c r="T105" s="27" t="s">
        <v>58</v>
      </c>
      <c r="U105" s="25"/>
      <c r="V105" s="134"/>
      <c r="W105" s="134"/>
      <c r="X105" s="27" t="str">
        <f t="shared" si="75"/>
        <v/>
      </c>
      <c r="Y105" s="27" t="s">
        <v>58</v>
      </c>
      <c r="Z105" s="25"/>
      <c r="AA105" s="134"/>
      <c r="AB105" s="134"/>
      <c r="AC105" s="27" t="str">
        <f t="shared" si="76"/>
        <v/>
      </c>
      <c r="AD105" s="27" t="s">
        <v>58</v>
      </c>
      <c r="AE105" s="25"/>
      <c r="AF105" s="134"/>
      <c r="AG105" s="134"/>
      <c r="AH105" s="27" t="str">
        <f t="shared" si="77"/>
        <v/>
      </c>
      <c r="AI105" s="27" t="s">
        <v>58</v>
      </c>
      <c r="AJ105" s="25"/>
      <c r="AK105" s="134"/>
      <c r="AL105" s="134"/>
      <c r="AM105" s="27" t="str">
        <f t="shared" si="78"/>
        <v/>
      </c>
      <c r="AN105" s="27" t="s">
        <v>58</v>
      </c>
      <c r="AP105" s="134"/>
      <c r="AQ105" s="134"/>
      <c r="AR105" s="27" t="str">
        <f t="shared" si="79"/>
        <v/>
      </c>
      <c r="AS105" s="27" t="s">
        <v>58</v>
      </c>
      <c r="AU105" s="134"/>
      <c r="AV105" s="134"/>
      <c r="AW105" s="27" t="str">
        <f t="shared" si="80"/>
        <v/>
      </c>
      <c r="AX105" s="27" t="s">
        <v>58</v>
      </c>
      <c r="AZ105" s="134"/>
      <c r="BA105" s="134"/>
      <c r="BB105" s="27" t="str">
        <f t="shared" si="81"/>
        <v/>
      </c>
      <c r="BC105" s="27" t="s">
        <v>58</v>
      </c>
    </row>
    <row r="106" spans="1:66" ht="15">
      <c r="A106" s="25">
        <v>8</v>
      </c>
      <c r="B106" s="134"/>
      <c r="C106" s="134"/>
      <c r="D106" s="27" t="str">
        <f t="shared" si="71"/>
        <v/>
      </c>
      <c r="E106" s="27" t="s">
        <v>58</v>
      </c>
      <c r="F106" s="65"/>
      <c r="G106" s="134"/>
      <c r="H106" s="134"/>
      <c r="I106" s="27" t="str">
        <f t="shared" si="72"/>
        <v/>
      </c>
      <c r="J106" s="27" t="s">
        <v>58</v>
      </c>
      <c r="K106" s="25"/>
      <c r="L106" s="134"/>
      <c r="M106" s="134"/>
      <c r="N106" s="27" t="str">
        <f t="shared" si="73"/>
        <v/>
      </c>
      <c r="O106" s="27" t="s">
        <v>58</v>
      </c>
      <c r="P106" s="25"/>
      <c r="Q106" s="134"/>
      <c r="R106" s="134"/>
      <c r="S106" s="27" t="str">
        <f t="shared" si="74"/>
        <v/>
      </c>
      <c r="T106" s="27" t="s">
        <v>58</v>
      </c>
      <c r="U106" s="25"/>
      <c r="V106" s="134"/>
      <c r="W106" s="134"/>
      <c r="X106" s="27" t="str">
        <f t="shared" si="75"/>
        <v/>
      </c>
      <c r="Y106" s="27" t="s">
        <v>58</v>
      </c>
      <c r="Z106" s="25"/>
      <c r="AA106" s="134"/>
      <c r="AB106" s="134"/>
      <c r="AC106" s="27" t="str">
        <f t="shared" si="76"/>
        <v/>
      </c>
      <c r="AD106" s="27" t="s">
        <v>58</v>
      </c>
      <c r="AE106" s="25"/>
      <c r="AF106" s="134"/>
      <c r="AG106" s="134"/>
      <c r="AH106" s="27" t="str">
        <f t="shared" si="77"/>
        <v/>
      </c>
      <c r="AI106" s="27" t="s">
        <v>58</v>
      </c>
      <c r="AJ106" s="25"/>
      <c r="AK106" s="134"/>
      <c r="AL106" s="134"/>
      <c r="AM106" s="27" t="str">
        <f t="shared" si="78"/>
        <v/>
      </c>
      <c r="AN106" s="27" t="s">
        <v>58</v>
      </c>
      <c r="AP106" s="134"/>
      <c r="AQ106" s="134"/>
      <c r="AR106" s="27" t="str">
        <f t="shared" si="79"/>
        <v/>
      </c>
      <c r="AS106" s="27" t="s">
        <v>58</v>
      </c>
      <c r="AU106" s="134"/>
      <c r="AV106" s="134"/>
      <c r="AW106" s="27" t="str">
        <f t="shared" si="80"/>
        <v/>
      </c>
      <c r="AX106" s="27" t="s">
        <v>58</v>
      </c>
      <c r="AZ106" s="134"/>
      <c r="BA106" s="134"/>
      <c r="BB106" s="27" t="str">
        <f t="shared" si="81"/>
        <v/>
      </c>
      <c r="BC106" s="27" t="s">
        <v>58</v>
      </c>
    </row>
    <row r="107" spans="1:66" ht="15">
      <c r="A107" s="25">
        <v>9</v>
      </c>
      <c r="B107" s="134"/>
      <c r="C107" s="134"/>
      <c r="D107" s="27" t="str">
        <f t="shared" si="71"/>
        <v/>
      </c>
      <c r="E107" s="27" t="s">
        <v>58</v>
      </c>
      <c r="F107" s="25"/>
      <c r="G107" s="134"/>
      <c r="H107" s="134"/>
      <c r="I107" s="27" t="str">
        <f t="shared" si="72"/>
        <v/>
      </c>
      <c r="J107" s="27" t="s">
        <v>58</v>
      </c>
      <c r="K107" s="25"/>
      <c r="L107" s="134"/>
      <c r="M107" s="134"/>
      <c r="N107" s="27" t="str">
        <f t="shared" si="73"/>
        <v/>
      </c>
      <c r="O107" s="27" t="s">
        <v>58</v>
      </c>
      <c r="P107" s="25"/>
      <c r="Q107" s="134"/>
      <c r="R107" s="134"/>
      <c r="S107" s="27" t="str">
        <f t="shared" si="74"/>
        <v/>
      </c>
      <c r="T107" s="27" t="s">
        <v>58</v>
      </c>
      <c r="U107" s="25"/>
      <c r="V107" s="134"/>
      <c r="W107" s="134"/>
      <c r="X107" s="27" t="str">
        <f t="shared" si="75"/>
        <v/>
      </c>
      <c r="Y107" s="27" t="s">
        <v>58</v>
      </c>
      <c r="Z107" s="25"/>
      <c r="AA107" s="134"/>
      <c r="AB107" s="134"/>
      <c r="AC107" s="27" t="str">
        <f t="shared" si="76"/>
        <v/>
      </c>
      <c r="AD107" s="27" t="s">
        <v>58</v>
      </c>
      <c r="AE107" s="25"/>
      <c r="AF107" s="134"/>
      <c r="AG107" s="134"/>
      <c r="AH107" s="27" t="str">
        <f t="shared" si="77"/>
        <v/>
      </c>
      <c r="AI107" s="27" t="s">
        <v>58</v>
      </c>
      <c r="AJ107" s="25"/>
      <c r="AK107" s="134"/>
      <c r="AL107" s="134"/>
      <c r="AM107" s="27" t="str">
        <f t="shared" si="78"/>
        <v/>
      </c>
      <c r="AN107" s="27" t="s">
        <v>58</v>
      </c>
      <c r="AP107" s="134"/>
      <c r="AQ107" s="134"/>
      <c r="AR107" s="27" t="str">
        <f t="shared" si="79"/>
        <v/>
      </c>
      <c r="AS107" s="27" t="s">
        <v>58</v>
      </c>
      <c r="AU107" s="134"/>
      <c r="AV107" s="134"/>
      <c r="AW107" s="27" t="str">
        <f t="shared" si="80"/>
        <v/>
      </c>
      <c r="AX107" s="27" t="s">
        <v>58</v>
      </c>
      <c r="AZ107" s="134"/>
      <c r="BA107" s="134"/>
      <c r="BB107" s="27" t="str">
        <f t="shared" si="81"/>
        <v/>
      </c>
      <c r="BC107" s="27" t="s">
        <v>58</v>
      </c>
    </row>
    <row r="108" spans="1:66" ht="15">
      <c r="A108" s="25">
        <v>10</v>
      </c>
      <c r="B108" s="134"/>
      <c r="C108" s="134"/>
      <c r="D108" s="27" t="str">
        <f t="shared" si="71"/>
        <v/>
      </c>
      <c r="E108" s="27" t="s">
        <v>58</v>
      </c>
      <c r="F108" s="25"/>
      <c r="G108" s="134"/>
      <c r="H108" s="134"/>
      <c r="I108" s="27" t="str">
        <f t="shared" si="72"/>
        <v/>
      </c>
      <c r="J108" s="27" t="s">
        <v>58</v>
      </c>
      <c r="K108" s="25"/>
      <c r="L108" s="134"/>
      <c r="M108" s="134"/>
      <c r="N108" s="27" t="str">
        <f t="shared" si="73"/>
        <v/>
      </c>
      <c r="O108" s="27" t="s">
        <v>58</v>
      </c>
      <c r="P108" s="25"/>
      <c r="Q108" s="134"/>
      <c r="R108" s="134"/>
      <c r="S108" s="27" t="str">
        <f t="shared" si="74"/>
        <v/>
      </c>
      <c r="T108" s="27" t="s">
        <v>58</v>
      </c>
      <c r="U108" s="25"/>
      <c r="V108" s="134"/>
      <c r="W108" s="134"/>
      <c r="X108" s="27" t="str">
        <f t="shared" si="75"/>
        <v/>
      </c>
      <c r="Y108" s="27" t="s">
        <v>58</v>
      </c>
      <c r="Z108" s="25"/>
      <c r="AA108" s="134"/>
      <c r="AB108" s="134"/>
      <c r="AC108" s="27" t="str">
        <f t="shared" si="76"/>
        <v/>
      </c>
      <c r="AD108" s="27" t="s">
        <v>58</v>
      </c>
      <c r="AE108" s="25"/>
      <c r="AF108" s="134"/>
      <c r="AG108" s="134"/>
      <c r="AH108" s="27" t="str">
        <f t="shared" si="77"/>
        <v/>
      </c>
      <c r="AI108" s="27" t="s">
        <v>58</v>
      </c>
      <c r="AJ108" s="25"/>
      <c r="AK108" s="134"/>
      <c r="AL108" s="134"/>
      <c r="AM108" s="27" t="str">
        <f t="shared" si="78"/>
        <v/>
      </c>
      <c r="AN108" s="27" t="s">
        <v>58</v>
      </c>
      <c r="AP108" s="134"/>
      <c r="AQ108" s="134"/>
      <c r="AR108" s="27" t="str">
        <f t="shared" si="79"/>
        <v/>
      </c>
      <c r="AS108" s="27" t="s">
        <v>58</v>
      </c>
      <c r="AU108" s="134"/>
      <c r="AV108" s="134"/>
      <c r="AW108" s="27" t="str">
        <f t="shared" si="80"/>
        <v/>
      </c>
      <c r="AX108" s="27" t="s">
        <v>58</v>
      </c>
      <c r="AZ108" s="134"/>
      <c r="BA108" s="134"/>
      <c r="BB108" s="27" t="str">
        <f t="shared" si="81"/>
        <v/>
      </c>
      <c r="BC108" s="27" t="s">
        <v>58</v>
      </c>
    </row>
    <row r="109" spans="1:66" ht="15">
      <c r="A109" s="25">
        <f t="shared" ref="A109:BC109" si="82">SUBTOTAL(109,A98:A108)</f>
        <v>55</v>
      </c>
      <c r="B109" s="27">
        <f t="shared" si="82"/>
        <v>0</v>
      </c>
      <c r="C109" s="25">
        <f t="shared" si="82"/>
        <v>0</v>
      </c>
      <c r="D109" s="27">
        <f t="shared" si="82"/>
        <v>0</v>
      </c>
      <c r="E109" s="27">
        <f t="shared" si="82"/>
        <v>0</v>
      </c>
      <c r="F109" s="25">
        <f t="shared" si="82"/>
        <v>0</v>
      </c>
      <c r="G109" s="34">
        <f t="shared" si="82"/>
        <v>0</v>
      </c>
      <c r="H109" s="35">
        <f t="shared" si="82"/>
        <v>0</v>
      </c>
      <c r="I109" s="27">
        <f t="shared" si="82"/>
        <v>0</v>
      </c>
      <c r="J109" s="27">
        <f t="shared" si="82"/>
        <v>0</v>
      </c>
      <c r="K109" s="25">
        <f t="shared" si="82"/>
        <v>0</v>
      </c>
      <c r="L109" s="34">
        <f t="shared" si="82"/>
        <v>0</v>
      </c>
      <c r="M109" s="35">
        <f t="shared" si="82"/>
        <v>0</v>
      </c>
      <c r="N109" s="27">
        <f t="shared" si="82"/>
        <v>0</v>
      </c>
      <c r="O109" s="27">
        <f t="shared" si="82"/>
        <v>0</v>
      </c>
      <c r="P109" s="25">
        <f t="shared" si="82"/>
        <v>0</v>
      </c>
      <c r="Q109" s="34">
        <f t="shared" si="82"/>
        <v>0</v>
      </c>
      <c r="R109" s="35">
        <f t="shared" si="82"/>
        <v>0</v>
      </c>
      <c r="S109" s="27">
        <f t="shared" si="82"/>
        <v>0</v>
      </c>
      <c r="T109" s="27">
        <f t="shared" si="82"/>
        <v>0</v>
      </c>
      <c r="U109" s="25">
        <f t="shared" si="82"/>
        <v>0</v>
      </c>
      <c r="V109" s="34">
        <f t="shared" si="82"/>
        <v>0</v>
      </c>
      <c r="W109" s="35">
        <f t="shared" si="82"/>
        <v>0</v>
      </c>
      <c r="X109" s="27">
        <f t="shared" si="82"/>
        <v>0</v>
      </c>
      <c r="Y109" s="27">
        <f t="shared" si="82"/>
        <v>0</v>
      </c>
      <c r="Z109" s="25">
        <f t="shared" si="82"/>
        <v>0</v>
      </c>
      <c r="AA109" s="34">
        <f t="shared" si="82"/>
        <v>0</v>
      </c>
      <c r="AB109" s="35">
        <f t="shared" si="82"/>
        <v>0</v>
      </c>
      <c r="AC109" s="27">
        <f t="shared" si="82"/>
        <v>0</v>
      </c>
      <c r="AD109" s="27">
        <f t="shared" si="82"/>
        <v>0</v>
      </c>
      <c r="AE109" s="25">
        <f t="shared" si="82"/>
        <v>0</v>
      </c>
      <c r="AF109" s="34">
        <f t="shared" si="82"/>
        <v>0</v>
      </c>
      <c r="AG109" s="35">
        <f t="shared" si="82"/>
        <v>0</v>
      </c>
      <c r="AH109" s="27">
        <f t="shared" si="82"/>
        <v>0</v>
      </c>
      <c r="AI109" s="27">
        <f t="shared" si="82"/>
        <v>0</v>
      </c>
      <c r="AJ109" s="25">
        <f t="shared" si="82"/>
        <v>0</v>
      </c>
      <c r="AK109" s="34">
        <f t="shared" si="82"/>
        <v>0</v>
      </c>
      <c r="AL109" s="35">
        <f t="shared" si="82"/>
        <v>0</v>
      </c>
      <c r="AM109" s="27">
        <f t="shared" si="82"/>
        <v>0</v>
      </c>
      <c r="AN109" s="27">
        <f t="shared" si="82"/>
        <v>0</v>
      </c>
      <c r="AO109" s="7">
        <f t="shared" si="82"/>
        <v>0</v>
      </c>
      <c r="AP109" s="34">
        <f t="shared" si="82"/>
        <v>0</v>
      </c>
      <c r="AQ109" s="35">
        <f t="shared" si="82"/>
        <v>0</v>
      </c>
      <c r="AR109" s="27">
        <f t="shared" si="82"/>
        <v>0</v>
      </c>
      <c r="AS109" s="27">
        <f t="shared" si="82"/>
        <v>0</v>
      </c>
      <c r="AT109" s="7">
        <f t="shared" si="82"/>
        <v>0</v>
      </c>
      <c r="AU109" s="34">
        <f t="shared" si="82"/>
        <v>0</v>
      </c>
      <c r="AV109" s="35">
        <f t="shared" si="82"/>
        <v>0</v>
      </c>
      <c r="AW109" s="27">
        <f t="shared" si="82"/>
        <v>0</v>
      </c>
      <c r="AX109" s="27">
        <f t="shared" si="82"/>
        <v>0</v>
      </c>
      <c r="AY109" s="7">
        <f t="shared" si="82"/>
        <v>0</v>
      </c>
      <c r="AZ109" s="34">
        <f t="shared" si="82"/>
        <v>0</v>
      </c>
      <c r="BA109" s="35">
        <f t="shared" si="82"/>
        <v>0</v>
      </c>
      <c r="BB109" s="27">
        <f t="shared" si="82"/>
        <v>0</v>
      </c>
      <c r="BC109" s="27">
        <f t="shared" si="82"/>
        <v>0</v>
      </c>
    </row>
    <row r="110" spans="1:66" s="96" customFormat="1" ht="15">
      <c r="A110" s="98"/>
      <c r="B110" s="93">
        <f>IF(B99="",0,B109/COUNT(B99:B108)/3)</f>
        <v>0</v>
      </c>
      <c r="C110" s="98"/>
      <c r="D110" s="98"/>
      <c r="E110" s="98"/>
      <c r="F110" s="95"/>
      <c r="G110" s="93">
        <f>IF(G99="",0,G109/COUNT(G99:G108)/3)</f>
        <v>0</v>
      </c>
      <c r="H110" s="99"/>
      <c r="I110" s="99"/>
      <c r="J110" s="98"/>
      <c r="K110" s="95"/>
      <c r="L110" s="93">
        <f>IF(L99="",0,L109/COUNT(L99:L108)/3)</f>
        <v>0</v>
      </c>
      <c r="M110" s="99"/>
      <c r="N110" s="99"/>
      <c r="O110" s="98"/>
      <c r="P110" s="95"/>
      <c r="Q110" s="93">
        <f>IF(Q99="",0,Q109/COUNT(Q99:Q108)/3)</f>
        <v>0</v>
      </c>
      <c r="R110" s="99"/>
      <c r="S110" s="99"/>
      <c r="T110" s="98"/>
      <c r="U110" s="95"/>
      <c r="V110" s="93">
        <f>IF(V99="",0,V109/COUNT(V99:V108)/3)</f>
        <v>0</v>
      </c>
      <c r="W110" s="99"/>
      <c r="X110" s="99"/>
      <c r="Y110" s="98"/>
      <c r="Z110" s="95"/>
      <c r="AA110" s="93">
        <f>IF(AA99="",0,AA109/COUNT(AA99:AA108)/3)</f>
        <v>0</v>
      </c>
      <c r="AB110" s="99"/>
      <c r="AC110" s="99"/>
      <c r="AD110" s="98"/>
      <c r="AE110" s="95"/>
      <c r="AF110" s="93">
        <f>IF(AF99="",0,AF109/COUNT(AF99:AF108)/3)</f>
        <v>0</v>
      </c>
      <c r="AG110" s="99"/>
      <c r="AH110" s="99"/>
      <c r="AI110" s="98"/>
      <c r="AJ110" s="95"/>
      <c r="AK110" s="93">
        <f>IF(AK99="",0,AK109/COUNT(AK99:AK108)/3)</f>
        <v>0</v>
      </c>
      <c r="AL110" s="99"/>
      <c r="AM110" s="99"/>
      <c r="AN110" s="98"/>
      <c r="AO110" s="95"/>
      <c r="AP110" s="93">
        <f>IF(AP99="",0,AP109/COUNT(AP99:AP108)/3)</f>
        <v>0</v>
      </c>
      <c r="AQ110" s="99"/>
      <c r="AR110" s="99"/>
      <c r="AS110" s="98"/>
      <c r="AT110" s="95"/>
      <c r="AU110" s="93">
        <f>IF(AU99="",0,AU109/COUNT(AU99:AU108)/3)</f>
        <v>0</v>
      </c>
      <c r="AV110" s="99"/>
      <c r="AW110" s="99"/>
      <c r="AX110" s="98"/>
      <c r="AY110" s="95"/>
      <c r="AZ110" s="93">
        <f>IF(AZ99="",0,AZ109/COUNT(AZ99:AZ108)/3)</f>
        <v>0</v>
      </c>
      <c r="BA110" s="99"/>
      <c r="BB110" s="99"/>
      <c r="BC110" s="98"/>
      <c r="BD110" s="95"/>
      <c r="BE110" s="95"/>
      <c r="BF110" s="95"/>
      <c r="BG110" s="95"/>
      <c r="BH110" s="95"/>
      <c r="BI110" s="95"/>
      <c r="BJ110" s="95"/>
      <c r="BK110" s="95"/>
      <c r="BL110" s="95"/>
      <c r="BM110" s="95"/>
      <c r="BN110" s="95"/>
    </row>
    <row r="111" spans="1:66" ht="14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</row>
    <row r="112" spans="1:66" ht="14.25">
      <c r="A112" s="4"/>
      <c r="B112" s="4"/>
      <c r="C112" s="4"/>
      <c r="D112" s="4"/>
      <c r="E112" s="4"/>
      <c r="F112" s="4"/>
      <c r="G112" s="5"/>
      <c r="H112" s="5"/>
      <c r="I112" s="5"/>
      <c r="J112" s="5"/>
      <c r="K112" s="5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</row>
    <row r="113" spans="1:66" ht="1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29"/>
      <c r="AH113" s="5"/>
      <c r="AI113" s="5"/>
      <c r="AJ113" s="5"/>
      <c r="AK113" s="5"/>
      <c r="AL113" s="5"/>
      <c r="AM113" s="5"/>
      <c r="AN113" s="29"/>
      <c r="AO113" s="5"/>
      <c r="AP113" s="5"/>
      <c r="AQ113" s="5"/>
      <c r="AR113" s="5"/>
      <c r="AS113" s="5"/>
      <c r="AT113" s="5"/>
      <c r="AU113" s="29"/>
      <c r="AV113" s="5"/>
      <c r="AW113" s="5"/>
      <c r="AX113" s="5"/>
      <c r="AY113" s="5"/>
      <c r="AZ113" s="5"/>
      <c r="BA113" s="5"/>
      <c r="BB113" s="29"/>
      <c r="BC113" s="5"/>
      <c r="BD113" s="5"/>
      <c r="BE113" s="5"/>
      <c r="BF113" s="5"/>
      <c r="BG113" s="5"/>
      <c r="BH113" s="5"/>
      <c r="BI113" s="29"/>
      <c r="BJ113" s="5"/>
      <c r="BK113" s="5"/>
      <c r="BL113" s="5"/>
      <c r="BM113" s="5"/>
      <c r="BN113" s="5"/>
    </row>
    <row r="114" spans="1:66" s="5" customFormat="1" ht="14.25">
      <c r="G114" s="26"/>
      <c r="H114" s="26"/>
      <c r="I114" s="26"/>
      <c r="J114" s="26"/>
      <c r="K114" s="26"/>
    </row>
    <row r="115" spans="1:66" s="38" customFormat="1" ht="15" customHeight="1">
      <c r="A115" s="37"/>
      <c r="B115" s="318" t="s">
        <v>6</v>
      </c>
      <c r="C115" s="318"/>
      <c r="D115" s="318"/>
      <c r="E115" s="318"/>
      <c r="F115" s="37"/>
      <c r="G115" s="318" t="s">
        <v>17</v>
      </c>
      <c r="H115" s="318"/>
      <c r="I115" s="318"/>
      <c r="J115" s="318"/>
      <c r="K115" s="37"/>
      <c r="L115" s="318" t="s">
        <v>33</v>
      </c>
      <c r="M115" s="318"/>
      <c r="N115" s="318"/>
      <c r="O115" s="318"/>
      <c r="P115" s="37"/>
      <c r="Q115" s="318" t="s">
        <v>18</v>
      </c>
      <c r="R115" s="318"/>
      <c r="S115" s="318"/>
      <c r="T115" s="318"/>
      <c r="U115" s="37"/>
      <c r="V115" s="318" t="s">
        <v>15</v>
      </c>
      <c r="W115" s="318"/>
      <c r="X115" s="318"/>
      <c r="Y115" s="318"/>
      <c r="Z115" s="37"/>
      <c r="AA115" s="318" t="s">
        <v>13</v>
      </c>
      <c r="AB115" s="318"/>
      <c r="AC115" s="318"/>
      <c r="AD115" s="318"/>
      <c r="AE115" s="37"/>
      <c r="AF115" s="318" t="s">
        <v>20</v>
      </c>
      <c r="AG115" s="318"/>
      <c r="AH115" s="318"/>
      <c r="AI115" s="318"/>
      <c r="AJ115" s="37"/>
      <c r="AK115" s="318" t="s">
        <v>26</v>
      </c>
      <c r="AL115" s="318"/>
      <c r="AM115" s="318"/>
      <c r="AN115" s="318"/>
      <c r="AO115" s="37"/>
      <c r="AP115" s="318" t="s">
        <v>28</v>
      </c>
      <c r="AQ115" s="318"/>
      <c r="AR115" s="318"/>
      <c r="AS115" s="318"/>
      <c r="AT115" s="37"/>
      <c r="AU115" s="318" t="s">
        <v>21</v>
      </c>
      <c r="AV115" s="318"/>
      <c r="AW115" s="318"/>
      <c r="AX115" s="318"/>
      <c r="AY115" s="37"/>
      <c r="AZ115" s="318" t="s">
        <v>29</v>
      </c>
      <c r="BA115" s="318"/>
      <c r="BB115" s="318"/>
      <c r="BC115" s="318"/>
      <c r="BD115" s="37"/>
      <c r="BE115" s="37"/>
      <c r="BF115" s="37"/>
      <c r="BG115" s="37"/>
      <c r="BH115" s="37"/>
      <c r="BI115" s="37"/>
      <c r="BJ115" s="37"/>
      <c r="BK115" s="37"/>
      <c r="BL115" s="37"/>
      <c r="BM115" s="37"/>
      <c r="BN115" s="37"/>
    </row>
    <row r="116" spans="1:66" ht="15">
      <c r="A116" s="5" t="s">
        <v>41</v>
      </c>
      <c r="B116" s="32" t="s">
        <v>5</v>
      </c>
      <c r="C116" s="33" t="s">
        <v>40</v>
      </c>
      <c r="D116" s="24" t="s">
        <v>40</v>
      </c>
      <c r="E116" s="24" t="s">
        <v>58</v>
      </c>
      <c r="F116" s="24"/>
      <c r="G116" s="32" t="s">
        <v>5</v>
      </c>
      <c r="H116" s="33" t="s">
        <v>40</v>
      </c>
      <c r="I116" s="24" t="s">
        <v>40</v>
      </c>
      <c r="J116" s="24" t="s">
        <v>58</v>
      </c>
      <c r="K116" s="24"/>
      <c r="L116" s="32" t="s">
        <v>5</v>
      </c>
      <c r="M116" s="33" t="s">
        <v>40</v>
      </c>
      <c r="N116" s="24" t="s">
        <v>40</v>
      </c>
      <c r="O116" s="24" t="s">
        <v>58</v>
      </c>
      <c r="P116" s="24"/>
      <c r="Q116" s="32" t="s">
        <v>5</v>
      </c>
      <c r="R116" s="33" t="s">
        <v>40</v>
      </c>
      <c r="S116" s="24" t="s">
        <v>40</v>
      </c>
      <c r="T116" s="24" t="s">
        <v>58</v>
      </c>
      <c r="U116" s="24"/>
      <c r="V116" s="32" t="s">
        <v>5</v>
      </c>
      <c r="W116" s="33" t="s">
        <v>40</v>
      </c>
      <c r="X116" s="24" t="s">
        <v>40</v>
      </c>
      <c r="Y116" s="24" t="s">
        <v>58</v>
      </c>
      <c r="Z116" s="4"/>
      <c r="AA116" s="32" t="s">
        <v>5</v>
      </c>
      <c r="AB116" s="33" t="s">
        <v>40</v>
      </c>
      <c r="AC116" s="24" t="s">
        <v>40</v>
      </c>
      <c r="AD116" s="24" t="s">
        <v>58</v>
      </c>
      <c r="AE116" s="24"/>
      <c r="AF116" s="32" t="s">
        <v>5</v>
      </c>
      <c r="AG116" s="33" t="s">
        <v>40</v>
      </c>
      <c r="AH116" s="24" t="s">
        <v>40</v>
      </c>
      <c r="AI116" s="24" t="s">
        <v>58</v>
      </c>
      <c r="AJ116" s="4"/>
      <c r="AK116" s="32" t="s">
        <v>5</v>
      </c>
      <c r="AL116" s="33" t="s">
        <v>40</v>
      </c>
      <c r="AM116" s="24" t="s">
        <v>40</v>
      </c>
      <c r="AN116" s="24" t="s">
        <v>58</v>
      </c>
      <c r="AO116" s="33"/>
      <c r="AP116" s="32" t="s">
        <v>5</v>
      </c>
      <c r="AQ116" s="33" t="s">
        <v>40</v>
      </c>
      <c r="AR116" s="24" t="s">
        <v>40</v>
      </c>
      <c r="AS116" s="24" t="s">
        <v>58</v>
      </c>
      <c r="AT116" s="24"/>
      <c r="AU116" s="32" t="s">
        <v>5</v>
      </c>
      <c r="AV116" s="33" t="s">
        <v>40</v>
      </c>
      <c r="AW116" s="24" t="s">
        <v>40</v>
      </c>
      <c r="AX116" s="24" t="s">
        <v>58</v>
      </c>
      <c r="AZ116" s="32" t="s">
        <v>5</v>
      </c>
      <c r="BA116" s="33" t="s">
        <v>40</v>
      </c>
      <c r="BB116" s="24" t="s">
        <v>40</v>
      </c>
      <c r="BC116" s="24" t="s">
        <v>58</v>
      </c>
    </row>
    <row r="117" spans="1:66" ht="15">
      <c r="A117" s="25">
        <v>1</v>
      </c>
      <c r="B117" s="134"/>
      <c r="C117" s="134"/>
      <c r="D117" s="27" t="str">
        <f>IF(B117="","",IF(C117=2,0,IF(C117=0,2,1)))</f>
        <v/>
      </c>
      <c r="E117" s="27" t="s">
        <v>58</v>
      </c>
      <c r="F117" s="25"/>
      <c r="G117" s="134"/>
      <c r="H117" s="134"/>
      <c r="I117" s="27" t="str">
        <f>IF(G117="","",IF(H117=2,0,IF(H117=0,2,1)))</f>
        <v/>
      </c>
      <c r="J117" s="27" t="s">
        <v>58</v>
      </c>
      <c r="K117" s="25"/>
      <c r="L117" s="134"/>
      <c r="M117" s="134"/>
      <c r="N117" s="27" t="str">
        <f>IF(L117="","",IF(M117=2,0,IF(M117=0,2,1)))</f>
        <v/>
      </c>
      <c r="O117" s="27" t="s">
        <v>58</v>
      </c>
      <c r="P117" s="25"/>
      <c r="Q117" s="134"/>
      <c r="R117" s="134"/>
      <c r="S117" s="27" t="str">
        <f>IF(Q117="","",IF(R117=2,0,IF(R117=0,2,1)))</f>
        <v/>
      </c>
      <c r="T117" s="27" t="s">
        <v>58</v>
      </c>
      <c r="U117" s="25"/>
      <c r="V117" s="134"/>
      <c r="W117" s="134"/>
      <c r="X117" s="27" t="str">
        <f>IF(V117="","",IF(W117=2,0,IF(W117=0,2,1)))</f>
        <v/>
      </c>
      <c r="Y117" s="27" t="s">
        <v>58</v>
      </c>
      <c r="Z117" s="25"/>
      <c r="AA117" s="134"/>
      <c r="AB117" s="134"/>
      <c r="AC117" s="27" t="str">
        <f>IF(AA117="","",IF(AB117=2,0,IF(AB117=0,2,1)))</f>
        <v/>
      </c>
      <c r="AD117" s="27" t="s">
        <v>58</v>
      </c>
      <c r="AE117" s="25"/>
      <c r="AF117" s="134"/>
      <c r="AG117" s="134"/>
      <c r="AH117" s="27" t="str">
        <f>IF(AF117="","",IF(AG117=2,0,IF(AG117=0,2,1)))</f>
        <v/>
      </c>
      <c r="AI117" s="27" t="s">
        <v>58</v>
      </c>
      <c r="AJ117" s="25"/>
      <c r="AK117" s="134"/>
      <c r="AL117" s="134"/>
      <c r="AM117" s="27" t="str">
        <f>IF(AK117="","",IF(AL117=2,0,IF(AL117=0,2,1)))</f>
        <v/>
      </c>
      <c r="AN117" s="27" t="s">
        <v>58</v>
      </c>
      <c r="AP117" s="134"/>
      <c r="AQ117" s="134"/>
      <c r="AR117" s="27" t="str">
        <f>IF(AP117="","",IF(AQ117=2,0,IF(AQ117=0,2,1)))</f>
        <v/>
      </c>
      <c r="AS117" s="27" t="s">
        <v>58</v>
      </c>
      <c r="AU117" s="134"/>
      <c r="AV117" s="134"/>
      <c r="AW117" s="27" t="str">
        <f>IF(AU117="","",IF(AV117=2,0,IF(AV117=0,2,1)))</f>
        <v/>
      </c>
      <c r="AX117" s="27" t="s">
        <v>58</v>
      </c>
      <c r="AZ117" s="134"/>
      <c r="BA117" s="134"/>
      <c r="BB117" s="27" t="str">
        <f>IF(AZ117="","",IF(BA117=2,0,IF(BA117=0,2,1)))</f>
        <v/>
      </c>
      <c r="BC117" s="27" t="s">
        <v>58</v>
      </c>
    </row>
    <row r="118" spans="1:66" ht="15">
      <c r="A118" s="25">
        <v>2</v>
      </c>
      <c r="B118" s="134"/>
      <c r="C118" s="134"/>
      <c r="D118" s="27" t="str">
        <f>IF(B118="","",IF(C118=2,0,IF(C118=0,2,1)))</f>
        <v/>
      </c>
      <c r="E118" s="27" t="s">
        <v>58</v>
      </c>
      <c r="F118" s="4"/>
      <c r="G118" s="134"/>
      <c r="H118" s="134"/>
      <c r="I118" s="27" t="str">
        <f>IF(G118="","",IF(H118=2,0,IF(H118=0,2,1)))</f>
        <v/>
      </c>
      <c r="J118" s="27" t="s">
        <v>58</v>
      </c>
      <c r="K118" s="25"/>
      <c r="L118" s="134"/>
      <c r="M118" s="134"/>
      <c r="N118" s="27" t="str">
        <f>IF(L118="","",IF(M118=2,0,IF(M118=0,2,1)))</f>
        <v/>
      </c>
      <c r="O118" s="27" t="s">
        <v>58</v>
      </c>
      <c r="P118" s="25"/>
      <c r="Q118" s="134"/>
      <c r="R118" s="134"/>
      <c r="S118" s="27" t="str">
        <f>IF(Q118="","",IF(R118=2,0,IF(R118=0,2,1)))</f>
        <v/>
      </c>
      <c r="T118" s="27" t="s">
        <v>58</v>
      </c>
      <c r="U118" s="25"/>
      <c r="V118" s="134"/>
      <c r="W118" s="134"/>
      <c r="X118" s="27" t="str">
        <f>IF(V118="","",IF(W118=2,0,IF(W118=0,2,1)))</f>
        <v/>
      </c>
      <c r="Y118" s="27" t="s">
        <v>58</v>
      </c>
      <c r="Z118" s="25"/>
      <c r="AA118" s="134"/>
      <c r="AB118" s="134"/>
      <c r="AC118" s="27" t="str">
        <f>IF(AA118="","",IF(AB118=2,0,IF(AB118=0,2,1)))</f>
        <v/>
      </c>
      <c r="AD118" s="27" t="s">
        <v>58</v>
      </c>
      <c r="AE118" s="25"/>
      <c r="AF118" s="134"/>
      <c r="AG118" s="134"/>
      <c r="AH118" s="27" t="str">
        <f>IF(AF118="","",IF(AG118=2,0,IF(AG118=0,2,1)))</f>
        <v/>
      </c>
      <c r="AI118" s="27" t="s">
        <v>58</v>
      </c>
      <c r="AJ118" s="25"/>
      <c r="AK118" s="134"/>
      <c r="AL118" s="134"/>
      <c r="AM118" s="27" t="str">
        <f>IF(AK118="","",IF(AL118=2,0,IF(AL118=0,2,1)))</f>
        <v/>
      </c>
      <c r="AN118" s="27" t="s">
        <v>58</v>
      </c>
      <c r="AP118" s="134"/>
      <c r="AQ118" s="134"/>
      <c r="AR118" s="27" t="str">
        <f>IF(AP118="","",IF(AQ118=2,0,IF(AQ118=0,2,1)))</f>
        <v/>
      </c>
      <c r="AS118" s="27" t="s">
        <v>58</v>
      </c>
      <c r="AU118" s="134"/>
      <c r="AV118" s="134"/>
      <c r="AW118" s="27" t="str">
        <f>IF(AU118="","",IF(AV118=2,0,IF(AV118=0,2,1)))</f>
        <v/>
      </c>
      <c r="AX118" s="27" t="s">
        <v>58</v>
      </c>
      <c r="AZ118" s="134"/>
      <c r="BA118" s="134"/>
      <c r="BB118" s="27" t="str">
        <f>IF(AZ118="","",IF(BA118=2,0,IF(BA118=0,2,1)))</f>
        <v/>
      </c>
      <c r="BC118" s="27" t="s">
        <v>58</v>
      </c>
    </row>
    <row r="119" spans="1:66" ht="15">
      <c r="A119" s="25">
        <v>3</v>
      </c>
      <c r="B119" s="134"/>
      <c r="C119" s="134"/>
      <c r="D119" s="27" t="str">
        <f t="shared" ref="D119:D126" si="83">IF(B119="","",IF(C119=2,0,IF(C119=0,2,1)))</f>
        <v/>
      </c>
      <c r="E119" s="27" t="s">
        <v>58</v>
      </c>
      <c r="F119" s="25"/>
      <c r="G119" s="134"/>
      <c r="H119" s="134"/>
      <c r="I119" s="27" t="str">
        <f t="shared" ref="I119:I126" si="84">IF(G119="","",IF(H119=2,0,IF(H119=0,2,1)))</f>
        <v/>
      </c>
      <c r="J119" s="27" t="s">
        <v>58</v>
      </c>
      <c r="K119" s="25"/>
      <c r="L119" s="134"/>
      <c r="M119" s="134"/>
      <c r="N119" s="27" t="str">
        <f t="shared" ref="N119:N126" si="85">IF(L119="","",IF(M119=2,0,IF(M119=0,2,1)))</f>
        <v/>
      </c>
      <c r="O119" s="27" t="s">
        <v>58</v>
      </c>
      <c r="P119" s="25"/>
      <c r="Q119" s="134"/>
      <c r="R119" s="134"/>
      <c r="S119" s="27" t="str">
        <f t="shared" ref="S119:S126" si="86">IF(Q119="","",IF(R119=2,0,IF(R119=0,2,1)))</f>
        <v/>
      </c>
      <c r="T119" s="27" t="s">
        <v>58</v>
      </c>
      <c r="U119" s="25"/>
      <c r="V119" s="134"/>
      <c r="W119" s="134"/>
      <c r="X119" s="27" t="str">
        <f t="shared" ref="X119:X126" si="87">IF(V119="","",IF(W119=2,0,IF(W119=0,2,1)))</f>
        <v/>
      </c>
      <c r="Y119" s="27" t="s">
        <v>58</v>
      </c>
      <c r="Z119" s="25"/>
      <c r="AA119" s="134"/>
      <c r="AB119" s="134"/>
      <c r="AC119" s="27" t="str">
        <f t="shared" ref="AC119:AC126" si="88">IF(AA119="","",IF(AB119=2,0,IF(AB119=0,2,1)))</f>
        <v/>
      </c>
      <c r="AD119" s="27" t="s">
        <v>58</v>
      </c>
      <c r="AE119" s="25"/>
      <c r="AF119" s="134"/>
      <c r="AG119" s="134"/>
      <c r="AH119" s="27" t="str">
        <f t="shared" ref="AH119:AH126" si="89">IF(AF119="","",IF(AG119=2,0,IF(AG119=0,2,1)))</f>
        <v/>
      </c>
      <c r="AI119" s="27" t="s">
        <v>58</v>
      </c>
      <c r="AJ119" s="25"/>
      <c r="AK119" s="134"/>
      <c r="AL119" s="134"/>
      <c r="AM119" s="27" t="str">
        <f t="shared" ref="AM119:AM126" si="90">IF(AK119="","",IF(AL119=2,0,IF(AL119=0,2,1)))</f>
        <v/>
      </c>
      <c r="AN119" s="27" t="s">
        <v>58</v>
      </c>
      <c r="AP119" s="134"/>
      <c r="AQ119" s="134"/>
      <c r="AR119" s="27" t="str">
        <f t="shared" ref="AR119:AR126" si="91">IF(AP119="","",IF(AQ119=2,0,IF(AQ119=0,2,1)))</f>
        <v/>
      </c>
      <c r="AS119" s="27" t="s">
        <v>58</v>
      </c>
      <c r="AU119" s="134"/>
      <c r="AV119" s="134"/>
      <c r="AW119" s="27" t="str">
        <f t="shared" ref="AW119:AW126" si="92">IF(AU119="","",IF(AV119=2,0,IF(AV119=0,2,1)))</f>
        <v/>
      </c>
      <c r="AX119" s="27" t="s">
        <v>58</v>
      </c>
      <c r="AZ119" s="134"/>
      <c r="BA119" s="134"/>
      <c r="BB119" s="27" t="str">
        <f t="shared" ref="BB119:BB126" si="93">IF(AZ119="","",IF(BA119=2,0,IF(BA119=0,2,1)))</f>
        <v/>
      </c>
      <c r="BC119" s="27" t="s">
        <v>58</v>
      </c>
    </row>
    <row r="120" spans="1:66" ht="15">
      <c r="A120" s="25">
        <v>4</v>
      </c>
      <c r="B120" s="134"/>
      <c r="C120" s="134"/>
      <c r="D120" s="27" t="str">
        <f t="shared" si="83"/>
        <v/>
      </c>
      <c r="E120" s="27" t="s">
        <v>58</v>
      </c>
      <c r="F120" s="25"/>
      <c r="G120" s="134"/>
      <c r="H120" s="134"/>
      <c r="I120" s="27" t="str">
        <f t="shared" si="84"/>
        <v/>
      </c>
      <c r="J120" s="27" t="s">
        <v>58</v>
      </c>
      <c r="K120" s="25"/>
      <c r="L120" s="134"/>
      <c r="M120" s="134"/>
      <c r="N120" s="27" t="str">
        <f t="shared" si="85"/>
        <v/>
      </c>
      <c r="O120" s="27" t="s">
        <v>58</v>
      </c>
      <c r="P120" s="25"/>
      <c r="Q120" s="134"/>
      <c r="R120" s="134"/>
      <c r="S120" s="27" t="str">
        <f t="shared" si="86"/>
        <v/>
      </c>
      <c r="T120" s="27" t="s">
        <v>58</v>
      </c>
      <c r="U120" s="25"/>
      <c r="V120" s="134"/>
      <c r="W120" s="134"/>
      <c r="X120" s="27" t="str">
        <f t="shared" si="87"/>
        <v/>
      </c>
      <c r="Y120" s="27" t="s">
        <v>58</v>
      </c>
      <c r="Z120" s="25"/>
      <c r="AA120" s="134"/>
      <c r="AB120" s="134"/>
      <c r="AC120" s="27" t="str">
        <f t="shared" si="88"/>
        <v/>
      </c>
      <c r="AD120" s="27" t="s">
        <v>58</v>
      </c>
      <c r="AE120" s="25"/>
      <c r="AF120" s="134"/>
      <c r="AG120" s="134"/>
      <c r="AH120" s="27" t="str">
        <f t="shared" si="89"/>
        <v/>
      </c>
      <c r="AI120" s="27" t="s">
        <v>58</v>
      </c>
      <c r="AJ120" s="25"/>
      <c r="AK120" s="134"/>
      <c r="AL120" s="134"/>
      <c r="AM120" s="27" t="str">
        <f t="shared" si="90"/>
        <v/>
      </c>
      <c r="AN120" s="27" t="s">
        <v>58</v>
      </c>
      <c r="AP120" s="134"/>
      <c r="AQ120" s="134"/>
      <c r="AR120" s="27" t="str">
        <f t="shared" si="91"/>
        <v/>
      </c>
      <c r="AS120" s="27" t="s">
        <v>58</v>
      </c>
      <c r="AU120" s="134"/>
      <c r="AV120" s="134"/>
      <c r="AW120" s="27" t="str">
        <f t="shared" si="92"/>
        <v/>
      </c>
      <c r="AX120" s="27" t="s">
        <v>58</v>
      </c>
      <c r="AZ120" s="134"/>
      <c r="BA120" s="134"/>
      <c r="BB120" s="27" t="str">
        <f t="shared" si="93"/>
        <v/>
      </c>
      <c r="BC120" s="27" t="s">
        <v>58</v>
      </c>
    </row>
    <row r="121" spans="1:66" ht="15">
      <c r="A121" s="25">
        <v>5</v>
      </c>
      <c r="B121" s="134"/>
      <c r="C121" s="134"/>
      <c r="D121" s="27" t="str">
        <f t="shared" si="83"/>
        <v/>
      </c>
      <c r="E121" s="27" t="s">
        <v>58</v>
      </c>
      <c r="F121" s="25"/>
      <c r="G121" s="134"/>
      <c r="H121" s="134"/>
      <c r="I121" s="27" t="str">
        <f t="shared" si="84"/>
        <v/>
      </c>
      <c r="J121" s="27" t="s">
        <v>58</v>
      </c>
      <c r="K121" s="25"/>
      <c r="L121" s="134"/>
      <c r="M121" s="134"/>
      <c r="N121" s="27" t="str">
        <f t="shared" si="85"/>
        <v/>
      </c>
      <c r="O121" s="27" t="s">
        <v>58</v>
      </c>
      <c r="P121" s="25"/>
      <c r="Q121" s="134"/>
      <c r="R121" s="134"/>
      <c r="S121" s="27" t="str">
        <f t="shared" si="86"/>
        <v/>
      </c>
      <c r="T121" s="27" t="s">
        <v>58</v>
      </c>
      <c r="U121" s="25"/>
      <c r="V121" s="134"/>
      <c r="W121" s="134"/>
      <c r="X121" s="27" t="str">
        <f t="shared" si="87"/>
        <v/>
      </c>
      <c r="Y121" s="27" t="s">
        <v>58</v>
      </c>
      <c r="Z121" s="25"/>
      <c r="AA121" s="134"/>
      <c r="AB121" s="134"/>
      <c r="AC121" s="27" t="str">
        <f t="shared" si="88"/>
        <v/>
      </c>
      <c r="AD121" s="27" t="s">
        <v>58</v>
      </c>
      <c r="AE121" s="25"/>
      <c r="AF121" s="134"/>
      <c r="AG121" s="134"/>
      <c r="AH121" s="27" t="str">
        <f t="shared" si="89"/>
        <v/>
      </c>
      <c r="AI121" s="27" t="s">
        <v>58</v>
      </c>
      <c r="AJ121" s="25"/>
      <c r="AK121" s="134"/>
      <c r="AL121" s="134"/>
      <c r="AM121" s="27" t="str">
        <f t="shared" si="90"/>
        <v/>
      </c>
      <c r="AN121" s="27" t="s">
        <v>58</v>
      </c>
      <c r="AP121" s="134"/>
      <c r="AQ121" s="134"/>
      <c r="AR121" s="27" t="str">
        <f t="shared" si="91"/>
        <v/>
      </c>
      <c r="AS121" s="27" t="s">
        <v>58</v>
      </c>
      <c r="AU121" s="134"/>
      <c r="AV121" s="134"/>
      <c r="AW121" s="27" t="str">
        <f t="shared" si="92"/>
        <v/>
      </c>
      <c r="AX121" s="27" t="s">
        <v>58</v>
      </c>
      <c r="AZ121" s="134"/>
      <c r="BA121" s="134"/>
      <c r="BB121" s="27" t="str">
        <f t="shared" si="93"/>
        <v/>
      </c>
      <c r="BC121" s="27" t="s">
        <v>58</v>
      </c>
    </row>
    <row r="122" spans="1:66" ht="15">
      <c r="A122" s="25">
        <v>6</v>
      </c>
      <c r="B122" s="134"/>
      <c r="C122" s="134"/>
      <c r="D122" s="27" t="str">
        <f t="shared" si="83"/>
        <v/>
      </c>
      <c r="E122" s="27" t="s">
        <v>58</v>
      </c>
      <c r="F122" s="25"/>
      <c r="G122" s="134"/>
      <c r="H122" s="134"/>
      <c r="I122" s="27" t="str">
        <f t="shared" si="84"/>
        <v/>
      </c>
      <c r="J122" s="27" t="s">
        <v>58</v>
      </c>
      <c r="K122" s="25"/>
      <c r="L122" s="134"/>
      <c r="M122" s="134"/>
      <c r="N122" s="27" t="str">
        <f t="shared" si="85"/>
        <v/>
      </c>
      <c r="O122" s="27" t="s">
        <v>58</v>
      </c>
      <c r="P122" s="25"/>
      <c r="Q122" s="134"/>
      <c r="R122" s="134"/>
      <c r="S122" s="27" t="str">
        <f t="shared" si="86"/>
        <v/>
      </c>
      <c r="T122" s="27" t="s">
        <v>58</v>
      </c>
      <c r="U122" s="25"/>
      <c r="V122" s="134"/>
      <c r="W122" s="134"/>
      <c r="X122" s="27" t="str">
        <f t="shared" si="87"/>
        <v/>
      </c>
      <c r="Y122" s="27" t="s">
        <v>58</v>
      </c>
      <c r="Z122" s="25"/>
      <c r="AA122" s="134"/>
      <c r="AB122" s="134"/>
      <c r="AC122" s="27" t="str">
        <f t="shared" si="88"/>
        <v/>
      </c>
      <c r="AD122" s="27" t="s">
        <v>58</v>
      </c>
      <c r="AE122" s="25"/>
      <c r="AF122" s="134"/>
      <c r="AG122" s="134"/>
      <c r="AH122" s="27" t="str">
        <f t="shared" si="89"/>
        <v/>
      </c>
      <c r="AI122" s="27" t="s">
        <v>58</v>
      </c>
      <c r="AJ122" s="25"/>
      <c r="AK122" s="134"/>
      <c r="AL122" s="134"/>
      <c r="AM122" s="27" t="str">
        <f t="shared" si="90"/>
        <v/>
      </c>
      <c r="AN122" s="27" t="s">
        <v>58</v>
      </c>
      <c r="AP122" s="134"/>
      <c r="AQ122" s="134"/>
      <c r="AR122" s="27" t="str">
        <f t="shared" si="91"/>
        <v/>
      </c>
      <c r="AS122" s="27" t="s">
        <v>58</v>
      </c>
      <c r="AU122" s="134"/>
      <c r="AV122" s="134"/>
      <c r="AW122" s="27" t="str">
        <f t="shared" si="92"/>
        <v/>
      </c>
      <c r="AX122" s="27" t="s">
        <v>58</v>
      </c>
      <c r="AZ122" s="134"/>
      <c r="BA122" s="134"/>
      <c r="BB122" s="27" t="str">
        <f t="shared" si="93"/>
        <v/>
      </c>
      <c r="BC122" s="27" t="s">
        <v>58</v>
      </c>
    </row>
    <row r="123" spans="1:66" ht="15">
      <c r="A123" s="25">
        <v>7</v>
      </c>
      <c r="B123" s="134"/>
      <c r="C123" s="134"/>
      <c r="D123" s="27" t="str">
        <f t="shared" si="83"/>
        <v/>
      </c>
      <c r="E123" s="27" t="s">
        <v>58</v>
      </c>
      <c r="F123" s="65"/>
      <c r="G123" s="134"/>
      <c r="H123" s="134"/>
      <c r="I123" s="27" t="str">
        <f t="shared" si="84"/>
        <v/>
      </c>
      <c r="J123" s="27" t="s">
        <v>58</v>
      </c>
      <c r="K123" s="25"/>
      <c r="L123" s="134"/>
      <c r="M123" s="134"/>
      <c r="N123" s="27" t="str">
        <f t="shared" si="85"/>
        <v/>
      </c>
      <c r="O123" s="27" t="s">
        <v>58</v>
      </c>
      <c r="P123" s="25"/>
      <c r="Q123" s="134"/>
      <c r="R123" s="134"/>
      <c r="S123" s="27" t="str">
        <f t="shared" si="86"/>
        <v/>
      </c>
      <c r="T123" s="27" t="s">
        <v>58</v>
      </c>
      <c r="U123" s="25"/>
      <c r="V123" s="134"/>
      <c r="W123" s="134"/>
      <c r="X123" s="27" t="str">
        <f t="shared" si="87"/>
        <v/>
      </c>
      <c r="Y123" s="27" t="s">
        <v>58</v>
      </c>
      <c r="Z123" s="25"/>
      <c r="AA123" s="134"/>
      <c r="AB123" s="134"/>
      <c r="AC123" s="27" t="str">
        <f t="shared" si="88"/>
        <v/>
      </c>
      <c r="AD123" s="27" t="s">
        <v>58</v>
      </c>
      <c r="AE123" s="25"/>
      <c r="AF123" s="134"/>
      <c r="AG123" s="134"/>
      <c r="AH123" s="27" t="str">
        <f t="shared" si="89"/>
        <v/>
      </c>
      <c r="AI123" s="27" t="s">
        <v>58</v>
      </c>
      <c r="AJ123" s="25"/>
      <c r="AK123" s="134"/>
      <c r="AL123" s="134"/>
      <c r="AM123" s="27" t="str">
        <f t="shared" si="90"/>
        <v/>
      </c>
      <c r="AN123" s="27" t="s">
        <v>58</v>
      </c>
      <c r="AP123" s="134"/>
      <c r="AQ123" s="134"/>
      <c r="AR123" s="27" t="str">
        <f t="shared" si="91"/>
        <v/>
      </c>
      <c r="AS123" s="27" t="s">
        <v>58</v>
      </c>
      <c r="AU123" s="134"/>
      <c r="AV123" s="134"/>
      <c r="AW123" s="27" t="str">
        <f t="shared" si="92"/>
        <v/>
      </c>
      <c r="AX123" s="27" t="s">
        <v>58</v>
      </c>
      <c r="AZ123" s="134"/>
      <c r="BA123" s="134"/>
      <c r="BB123" s="27" t="str">
        <f t="shared" si="93"/>
        <v/>
      </c>
      <c r="BC123" s="27" t="s">
        <v>58</v>
      </c>
    </row>
    <row r="124" spans="1:66" ht="15">
      <c r="A124" s="25">
        <v>8</v>
      </c>
      <c r="B124" s="134"/>
      <c r="C124" s="134"/>
      <c r="D124" s="27" t="str">
        <f t="shared" si="83"/>
        <v/>
      </c>
      <c r="E124" s="27" t="s">
        <v>58</v>
      </c>
      <c r="F124" s="65"/>
      <c r="G124" s="134"/>
      <c r="H124" s="134"/>
      <c r="I124" s="27" t="str">
        <f t="shared" si="84"/>
        <v/>
      </c>
      <c r="J124" s="27" t="s">
        <v>58</v>
      </c>
      <c r="K124" s="25"/>
      <c r="L124" s="134"/>
      <c r="M124" s="134"/>
      <c r="N124" s="27" t="str">
        <f t="shared" si="85"/>
        <v/>
      </c>
      <c r="O124" s="27" t="s">
        <v>58</v>
      </c>
      <c r="P124" s="25"/>
      <c r="Q124" s="134"/>
      <c r="R124" s="134"/>
      <c r="S124" s="27" t="str">
        <f t="shared" si="86"/>
        <v/>
      </c>
      <c r="T124" s="27" t="s">
        <v>58</v>
      </c>
      <c r="U124" s="25"/>
      <c r="V124" s="134"/>
      <c r="W124" s="134"/>
      <c r="X124" s="27" t="str">
        <f t="shared" si="87"/>
        <v/>
      </c>
      <c r="Y124" s="27" t="s">
        <v>58</v>
      </c>
      <c r="Z124" s="25"/>
      <c r="AA124" s="134"/>
      <c r="AB124" s="134"/>
      <c r="AC124" s="27" t="str">
        <f t="shared" si="88"/>
        <v/>
      </c>
      <c r="AD124" s="27" t="s">
        <v>58</v>
      </c>
      <c r="AE124" s="25"/>
      <c r="AF124" s="134"/>
      <c r="AG124" s="134"/>
      <c r="AH124" s="27" t="str">
        <f t="shared" si="89"/>
        <v/>
      </c>
      <c r="AI124" s="27" t="s">
        <v>58</v>
      </c>
      <c r="AJ124" s="25"/>
      <c r="AK124" s="134"/>
      <c r="AL124" s="134"/>
      <c r="AM124" s="27" t="str">
        <f t="shared" si="90"/>
        <v/>
      </c>
      <c r="AN124" s="27" t="s">
        <v>58</v>
      </c>
      <c r="AP124" s="134"/>
      <c r="AQ124" s="134"/>
      <c r="AR124" s="27" t="str">
        <f t="shared" si="91"/>
        <v/>
      </c>
      <c r="AS124" s="27" t="s">
        <v>58</v>
      </c>
      <c r="AU124" s="134"/>
      <c r="AV124" s="134"/>
      <c r="AW124" s="27" t="str">
        <f t="shared" si="92"/>
        <v/>
      </c>
      <c r="AX124" s="27" t="s">
        <v>58</v>
      </c>
      <c r="AZ124" s="134"/>
      <c r="BA124" s="134"/>
      <c r="BB124" s="27" t="str">
        <f t="shared" si="93"/>
        <v/>
      </c>
      <c r="BC124" s="27" t="s">
        <v>58</v>
      </c>
    </row>
    <row r="125" spans="1:66" ht="15">
      <c r="A125" s="25">
        <v>9</v>
      </c>
      <c r="B125" s="134"/>
      <c r="C125" s="134"/>
      <c r="D125" s="27" t="str">
        <f t="shared" si="83"/>
        <v/>
      </c>
      <c r="E125" s="27" t="s">
        <v>58</v>
      </c>
      <c r="F125" s="25"/>
      <c r="G125" s="134"/>
      <c r="H125" s="134"/>
      <c r="I125" s="27" t="str">
        <f t="shared" si="84"/>
        <v/>
      </c>
      <c r="J125" s="27" t="s">
        <v>58</v>
      </c>
      <c r="K125" s="25"/>
      <c r="L125" s="134"/>
      <c r="M125" s="134"/>
      <c r="N125" s="27" t="str">
        <f t="shared" si="85"/>
        <v/>
      </c>
      <c r="O125" s="27" t="s">
        <v>58</v>
      </c>
      <c r="P125" s="25"/>
      <c r="Q125" s="134"/>
      <c r="R125" s="134"/>
      <c r="S125" s="27" t="str">
        <f t="shared" si="86"/>
        <v/>
      </c>
      <c r="T125" s="27" t="s">
        <v>58</v>
      </c>
      <c r="U125" s="25"/>
      <c r="V125" s="134"/>
      <c r="W125" s="134"/>
      <c r="X125" s="27" t="str">
        <f t="shared" si="87"/>
        <v/>
      </c>
      <c r="Y125" s="27" t="s">
        <v>58</v>
      </c>
      <c r="Z125" s="25"/>
      <c r="AA125" s="134"/>
      <c r="AB125" s="134"/>
      <c r="AC125" s="27" t="str">
        <f t="shared" si="88"/>
        <v/>
      </c>
      <c r="AD125" s="27" t="s">
        <v>58</v>
      </c>
      <c r="AE125" s="25"/>
      <c r="AF125" s="134"/>
      <c r="AG125" s="134"/>
      <c r="AH125" s="27" t="str">
        <f t="shared" si="89"/>
        <v/>
      </c>
      <c r="AI125" s="27" t="s">
        <v>58</v>
      </c>
      <c r="AJ125" s="25"/>
      <c r="AK125" s="134"/>
      <c r="AL125" s="134"/>
      <c r="AM125" s="27" t="str">
        <f t="shared" si="90"/>
        <v/>
      </c>
      <c r="AN125" s="27" t="s">
        <v>58</v>
      </c>
      <c r="AP125" s="134"/>
      <c r="AQ125" s="134"/>
      <c r="AR125" s="27" t="str">
        <f t="shared" si="91"/>
        <v/>
      </c>
      <c r="AS125" s="27" t="s">
        <v>58</v>
      </c>
      <c r="AU125" s="134"/>
      <c r="AV125" s="134"/>
      <c r="AW125" s="27" t="str">
        <f t="shared" si="92"/>
        <v/>
      </c>
      <c r="AX125" s="27" t="s">
        <v>58</v>
      </c>
      <c r="AZ125" s="134"/>
      <c r="BA125" s="134"/>
      <c r="BB125" s="27" t="str">
        <f t="shared" si="93"/>
        <v/>
      </c>
      <c r="BC125" s="27" t="s">
        <v>58</v>
      </c>
    </row>
    <row r="126" spans="1:66" ht="15">
      <c r="A126" s="25">
        <v>10</v>
      </c>
      <c r="B126" s="134"/>
      <c r="C126" s="134"/>
      <c r="D126" s="27" t="str">
        <f t="shared" si="83"/>
        <v/>
      </c>
      <c r="E126" s="27" t="s">
        <v>58</v>
      </c>
      <c r="F126" s="25"/>
      <c r="G126" s="134"/>
      <c r="H126" s="134"/>
      <c r="I126" s="27" t="str">
        <f t="shared" si="84"/>
        <v/>
      </c>
      <c r="J126" s="27" t="s">
        <v>58</v>
      </c>
      <c r="K126" s="25"/>
      <c r="L126" s="134"/>
      <c r="M126" s="134"/>
      <c r="N126" s="27" t="str">
        <f t="shared" si="85"/>
        <v/>
      </c>
      <c r="O126" s="27" t="s">
        <v>58</v>
      </c>
      <c r="P126" s="25"/>
      <c r="Q126" s="134"/>
      <c r="R126" s="134"/>
      <c r="S126" s="27" t="str">
        <f t="shared" si="86"/>
        <v/>
      </c>
      <c r="T126" s="27" t="s">
        <v>58</v>
      </c>
      <c r="U126" s="25"/>
      <c r="V126" s="134"/>
      <c r="W126" s="134"/>
      <c r="X126" s="27" t="str">
        <f t="shared" si="87"/>
        <v/>
      </c>
      <c r="Y126" s="27" t="s">
        <v>58</v>
      </c>
      <c r="Z126" s="25"/>
      <c r="AA126" s="134"/>
      <c r="AB126" s="134"/>
      <c r="AC126" s="27" t="str">
        <f t="shared" si="88"/>
        <v/>
      </c>
      <c r="AD126" s="27" t="s">
        <v>58</v>
      </c>
      <c r="AE126" s="25"/>
      <c r="AF126" s="134"/>
      <c r="AG126" s="134"/>
      <c r="AH126" s="27" t="str">
        <f t="shared" si="89"/>
        <v/>
      </c>
      <c r="AI126" s="27" t="s">
        <v>58</v>
      </c>
      <c r="AJ126" s="25"/>
      <c r="AK126" s="134"/>
      <c r="AL126" s="134"/>
      <c r="AM126" s="27" t="str">
        <f t="shared" si="90"/>
        <v/>
      </c>
      <c r="AN126" s="27" t="s">
        <v>58</v>
      </c>
      <c r="AP126" s="134"/>
      <c r="AQ126" s="134"/>
      <c r="AR126" s="27" t="str">
        <f t="shared" si="91"/>
        <v/>
      </c>
      <c r="AS126" s="27" t="s">
        <v>58</v>
      </c>
      <c r="AU126" s="134"/>
      <c r="AV126" s="134"/>
      <c r="AW126" s="27" t="str">
        <f t="shared" si="92"/>
        <v/>
      </c>
      <c r="AX126" s="27" t="s">
        <v>58</v>
      </c>
      <c r="AZ126" s="134"/>
      <c r="BA126" s="134"/>
      <c r="BB126" s="27" t="str">
        <f t="shared" si="93"/>
        <v/>
      </c>
      <c r="BC126" s="27" t="s">
        <v>58</v>
      </c>
    </row>
    <row r="127" spans="1:66" ht="15">
      <c r="A127" s="25">
        <f>SUBTOTAL(109,A116:A126)</f>
        <v>55</v>
      </c>
      <c r="B127" s="27">
        <f>SUBTOTAL(109,B116:B126)</f>
        <v>0</v>
      </c>
      <c r="C127" s="25">
        <f>SUBTOTAL(109,C116:C126)</f>
        <v>0</v>
      </c>
      <c r="D127" s="25">
        <f>SUBTOTAL(109,D116:D126)</f>
        <v>0</v>
      </c>
      <c r="E127" s="27">
        <f>SUBTOTAL(109,E116:E126)</f>
        <v>0</v>
      </c>
      <c r="F127" s="25"/>
      <c r="G127" s="34">
        <f>SUBTOTAL(109,G116:G126)</f>
        <v>0</v>
      </c>
      <c r="H127" s="35">
        <f>SUBTOTAL(109,H116:H126)</f>
        <v>0</v>
      </c>
      <c r="I127" s="35">
        <f>SUBTOTAL(109,I116:I126)</f>
        <v>0</v>
      </c>
      <c r="J127" s="35">
        <f>SUBTOTAL(109,J116:J126)</f>
        <v>0</v>
      </c>
      <c r="K127" s="25"/>
      <c r="L127" s="34">
        <f>SUBTOTAL(109,L116:L126)</f>
        <v>0</v>
      </c>
      <c r="M127" s="35">
        <f>SUBTOTAL(109,M116:M126)</f>
        <v>0</v>
      </c>
      <c r="N127" s="35">
        <f>SUBTOTAL(109,N116:N126)</f>
        <v>0</v>
      </c>
      <c r="O127" s="35">
        <f>SUBTOTAL(109,O116:O126)</f>
        <v>0</v>
      </c>
      <c r="P127" s="25"/>
      <c r="Q127" s="34">
        <f>SUBTOTAL(109,Q116:Q126)</f>
        <v>0</v>
      </c>
      <c r="R127" s="35">
        <f>SUBTOTAL(109,R116:R126)</f>
        <v>0</v>
      </c>
      <c r="S127" s="35">
        <f>SUBTOTAL(109,S116:S126)</f>
        <v>0</v>
      </c>
      <c r="T127" s="35">
        <f>SUBTOTAL(109,T116:T126)</f>
        <v>0</v>
      </c>
      <c r="U127" s="25"/>
      <c r="V127" s="34">
        <f>SUBTOTAL(109,V116:V126)</f>
        <v>0</v>
      </c>
      <c r="W127" s="35">
        <f>SUBTOTAL(109,W116:W126)</f>
        <v>0</v>
      </c>
      <c r="X127" s="35">
        <f>SUBTOTAL(109,X116:X126)</f>
        <v>0</v>
      </c>
      <c r="Y127" s="35">
        <f>SUBTOTAL(109,Y116:Y126)</f>
        <v>0</v>
      </c>
      <c r="Z127" s="25"/>
      <c r="AA127" s="34">
        <f>SUBTOTAL(109,AA116:AA126)</f>
        <v>0</v>
      </c>
      <c r="AB127" s="35">
        <f>SUBTOTAL(109,AB116:AB126)</f>
        <v>0</v>
      </c>
      <c r="AC127" s="35">
        <f>SUBTOTAL(109,AC116:AC126)</f>
        <v>0</v>
      </c>
      <c r="AD127" s="35">
        <f>SUBTOTAL(109,AD116:AD126)</f>
        <v>0</v>
      </c>
      <c r="AE127" s="25"/>
      <c r="AF127" s="34">
        <f>SUBTOTAL(109,AF116:AF126)</f>
        <v>0</v>
      </c>
      <c r="AG127" s="35">
        <f>SUBTOTAL(109,AG116:AG126)</f>
        <v>0</v>
      </c>
      <c r="AH127" s="35">
        <f>SUBTOTAL(109,AH116:AH126)</f>
        <v>0</v>
      </c>
      <c r="AI127" s="35">
        <f>SUBTOTAL(109,AI116:AI126)</f>
        <v>0</v>
      </c>
      <c r="AJ127" s="25"/>
      <c r="AK127" s="34">
        <f>SUBTOTAL(109,AK116:AK126)</f>
        <v>0</v>
      </c>
      <c r="AL127" s="35">
        <f>SUBTOTAL(109,AL116:AL126)</f>
        <v>0</v>
      </c>
      <c r="AM127" s="35">
        <f>SUBTOTAL(109,AM116:AM126)</f>
        <v>0</v>
      </c>
      <c r="AN127" s="35">
        <f>SUBTOTAL(109,AN116:AN126)</f>
        <v>0</v>
      </c>
      <c r="AP127" s="34">
        <f>SUBTOTAL(109,AP116:AP126)</f>
        <v>0</v>
      </c>
      <c r="AQ127" s="35">
        <f>SUBTOTAL(109,AQ116:AQ126)</f>
        <v>0</v>
      </c>
      <c r="AR127" s="27"/>
      <c r="AS127" s="27" t="s">
        <v>58</v>
      </c>
      <c r="AU127" s="34">
        <f>SUBTOTAL(109,AU116:AU126)</f>
        <v>0</v>
      </c>
      <c r="AV127" s="35">
        <f>SUBTOTAL(109,AV116:AV126)</f>
        <v>0</v>
      </c>
      <c r="AW127" s="27"/>
      <c r="AX127" s="27" t="s">
        <v>58</v>
      </c>
      <c r="AZ127" s="34">
        <f>SUBTOTAL(109,AZ116:AZ126)</f>
        <v>0</v>
      </c>
      <c r="BA127" s="35">
        <f>SUBTOTAL(109,BA116:BA126)</f>
        <v>0</v>
      </c>
      <c r="BB127" s="27"/>
      <c r="BC127" s="27" t="s">
        <v>58</v>
      </c>
    </row>
    <row r="128" spans="1:66" s="96" customFormat="1" ht="15">
      <c r="A128" s="98"/>
      <c r="B128" s="93">
        <f>IF(B117="",0,B127/COUNT(B117:B126)/3)</f>
        <v>0</v>
      </c>
      <c r="C128" s="98"/>
      <c r="D128" s="98"/>
      <c r="E128" s="98"/>
      <c r="G128" s="93">
        <f>IF(G117="",0,G127/COUNT(G117:G126)/3)</f>
        <v>0</v>
      </c>
      <c r="H128" s="99"/>
      <c r="I128" s="99"/>
      <c r="J128" s="148"/>
      <c r="L128" s="93">
        <f>IF(L117="",0,L127/COUNT(L117:L126)/3)</f>
        <v>0</v>
      </c>
      <c r="M128" s="99"/>
      <c r="N128" s="99"/>
      <c r="O128" s="100"/>
      <c r="Q128" s="93">
        <f>IF(Q117="",0,Q127/COUNT(Q117:Q126)/3)</f>
        <v>0</v>
      </c>
      <c r="R128" s="99"/>
      <c r="S128" s="99"/>
      <c r="T128" s="100"/>
      <c r="V128" s="93">
        <f>IF(V117="",0,V127/COUNT(V117:V126)/3)</f>
        <v>0</v>
      </c>
      <c r="W128" s="99"/>
      <c r="X128" s="99"/>
      <c r="Y128" s="100"/>
      <c r="AA128" s="93">
        <f>IF(AA117="",0,AA127/COUNT(AA117:AA126)/3)</f>
        <v>0</v>
      </c>
      <c r="AB128" s="99"/>
      <c r="AC128" s="99"/>
      <c r="AD128" s="100"/>
      <c r="AF128" s="93">
        <f>IF(AF117="",0,AF127/COUNT(AF117:AF126)/3)</f>
        <v>0</v>
      </c>
      <c r="AG128" s="99"/>
      <c r="AH128" s="99"/>
      <c r="AI128" s="100"/>
      <c r="AK128" s="93">
        <f>IF(AK117="",0,AK127/COUNT(AK117:AK126)/3)</f>
        <v>0</v>
      </c>
      <c r="AL128" s="99"/>
      <c r="AM128" s="99"/>
      <c r="AN128" s="100"/>
      <c r="AP128" s="93">
        <f>IF(AP117="",0,AP127/COUNT(AP117:AP126)/3)</f>
        <v>0</v>
      </c>
      <c r="AQ128" s="99"/>
      <c r="AR128" s="99"/>
      <c r="AS128" s="100"/>
      <c r="AU128" s="93">
        <f>IF(AU117="",0,AU127/COUNT(AU117:AU126)/3)</f>
        <v>0</v>
      </c>
      <c r="AV128" s="99"/>
      <c r="AW128" s="99"/>
      <c r="AX128" s="100"/>
      <c r="AZ128" s="93">
        <f>IF(AZ117="",0,AZ127/COUNT(AZ117:AZ126)/3)</f>
        <v>0</v>
      </c>
      <c r="BA128" s="99"/>
      <c r="BB128" s="99"/>
      <c r="BC128" s="100"/>
    </row>
    <row r="130" spans="1:66" ht="14.25">
      <c r="G130" s="5"/>
      <c r="H130" s="5"/>
      <c r="I130" s="5"/>
      <c r="J130" s="5"/>
      <c r="K130" s="5"/>
      <c r="AN130" s="70"/>
    </row>
    <row r="131" spans="1:66" ht="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29"/>
      <c r="AH131" s="5"/>
      <c r="AI131" s="5"/>
      <c r="AJ131" s="5"/>
      <c r="AK131" s="5"/>
      <c r="AL131" s="5"/>
      <c r="AM131" s="5"/>
      <c r="AN131" s="29"/>
      <c r="AO131" s="5"/>
      <c r="AP131" s="5"/>
      <c r="AQ131" s="5"/>
      <c r="AR131" s="5"/>
      <c r="AS131" s="5"/>
      <c r="AT131" s="5"/>
      <c r="AU131" s="29"/>
      <c r="AV131" s="5"/>
      <c r="AW131" s="5"/>
      <c r="AX131" s="5"/>
      <c r="AY131" s="5"/>
      <c r="AZ131" s="5"/>
      <c r="BA131" s="5"/>
      <c r="BB131" s="29"/>
      <c r="BC131" s="5"/>
      <c r="BD131" s="5"/>
      <c r="BE131" s="5"/>
      <c r="BF131" s="5"/>
      <c r="BG131" s="5"/>
      <c r="BH131" s="5"/>
      <c r="BI131" s="29"/>
      <c r="BJ131" s="5"/>
      <c r="BK131" s="5"/>
      <c r="BL131" s="5"/>
      <c r="BM131" s="5"/>
      <c r="BN131" s="5"/>
    </row>
    <row r="132" spans="1:66" ht="14.25">
      <c r="A132" s="5"/>
      <c r="B132" s="5"/>
      <c r="C132" s="5"/>
      <c r="D132" s="5"/>
      <c r="E132" s="5"/>
      <c r="F132" s="5"/>
      <c r="G132" s="26"/>
      <c r="H132" s="26"/>
      <c r="I132" s="26"/>
      <c r="J132" s="26"/>
      <c r="K132" s="26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</row>
    <row r="133" spans="1:66" s="38" customFormat="1" ht="15" customHeight="1">
      <c r="A133" s="37"/>
      <c r="B133" s="318" t="s">
        <v>6</v>
      </c>
      <c r="C133" s="318"/>
      <c r="D133" s="318"/>
      <c r="E133" s="318"/>
      <c r="F133" s="37"/>
      <c r="G133" s="318" t="s">
        <v>17</v>
      </c>
      <c r="H133" s="318"/>
      <c r="I133" s="318"/>
      <c r="J133" s="318"/>
      <c r="K133" s="37"/>
      <c r="L133" s="318" t="s">
        <v>33</v>
      </c>
      <c r="M133" s="318"/>
      <c r="N133" s="318"/>
      <c r="O133" s="318"/>
      <c r="P133" s="37"/>
      <c r="Q133" s="318" t="s">
        <v>18</v>
      </c>
      <c r="R133" s="318"/>
      <c r="S133" s="318"/>
      <c r="T133" s="318"/>
      <c r="U133" s="37"/>
      <c r="V133" s="318" t="s">
        <v>15</v>
      </c>
      <c r="W133" s="318"/>
      <c r="X133" s="318"/>
      <c r="Y133" s="318"/>
      <c r="Z133" s="37"/>
      <c r="AA133" s="318" t="s">
        <v>13</v>
      </c>
      <c r="AB133" s="318"/>
      <c r="AC133" s="318"/>
      <c r="AD133" s="318"/>
      <c r="AE133" s="37"/>
      <c r="AF133" s="318" t="s">
        <v>20</v>
      </c>
      <c r="AG133" s="318"/>
      <c r="AH133" s="318"/>
      <c r="AI133" s="318"/>
      <c r="AJ133" s="37"/>
      <c r="AK133" s="318" t="s">
        <v>26</v>
      </c>
      <c r="AL133" s="318"/>
      <c r="AM133" s="318"/>
      <c r="AN133" s="318"/>
      <c r="AO133" s="37"/>
      <c r="AP133" s="318" t="s">
        <v>28</v>
      </c>
      <c r="AQ133" s="318"/>
      <c r="AR133" s="318"/>
      <c r="AS133" s="318"/>
      <c r="AT133" s="37"/>
      <c r="AU133" s="318" t="s">
        <v>21</v>
      </c>
      <c r="AV133" s="318"/>
      <c r="AW133" s="318"/>
      <c r="AX133" s="318"/>
      <c r="AY133" s="37"/>
      <c r="AZ133" s="318" t="s">
        <v>29</v>
      </c>
      <c r="BA133" s="318"/>
      <c r="BB133" s="318"/>
      <c r="BC133" s="318"/>
      <c r="BD133" s="37"/>
      <c r="BE133" s="37"/>
      <c r="BF133" s="37"/>
      <c r="BG133" s="37"/>
      <c r="BH133" s="37"/>
      <c r="BI133" s="37"/>
      <c r="BJ133" s="37"/>
      <c r="BK133" s="37"/>
      <c r="BL133" s="37"/>
      <c r="BM133" s="37"/>
      <c r="BN133" s="37"/>
    </row>
    <row r="134" spans="1:66" ht="15">
      <c r="A134" s="5" t="s">
        <v>41</v>
      </c>
      <c r="B134" s="32" t="s">
        <v>5</v>
      </c>
      <c r="C134" s="33" t="s">
        <v>40</v>
      </c>
      <c r="D134" s="24" t="s">
        <v>40</v>
      </c>
      <c r="E134" s="24" t="s">
        <v>58</v>
      </c>
      <c r="F134" s="24"/>
      <c r="G134" s="32" t="s">
        <v>5</v>
      </c>
      <c r="H134" s="33" t="s">
        <v>40</v>
      </c>
      <c r="I134" s="24" t="s">
        <v>40</v>
      </c>
      <c r="J134" s="24" t="s">
        <v>58</v>
      </c>
      <c r="K134" s="24"/>
      <c r="L134" s="32" t="s">
        <v>5</v>
      </c>
      <c r="M134" s="33" t="s">
        <v>40</v>
      </c>
      <c r="N134" s="24" t="s">
        <v>40</v>
      </c>
      <c r="O134" s="24" t="s">
        <v>58</v>
      </c>
      <c r="P134" s="24"/>
      <c r="Q134" s="32" t="s">
        <v>5</v>
      </c>
      <c r="R134" s="33" t="s">
        <v>40</v>
      </c>
      <c r="S134" s="24" t="s">
        <v>40</v>
      </c>
      <c r="T134" s="24" t="s">
        <v>58</v>
      </c>
      <c r="U134" s="24"/>
      <c r="V134" s="32" t="s">
        <v>5</v>
      </c>
      <c r="W134" s="33" t="s">
        <v>40</v>
      </c>
      <c r="X134" s="24" t="s">
        <v>40</v>
      </c>
      <c r="Y134" s="24" t="s">
        <v>58</v>
      </c>
      <c r="Z134" s="4"/>
      <c r="AA134" s="32" t="s">
        <v>5</v>
      </c>
      <c r="AB134" s="33" t="s">
        <v>40</v>
      </c>
      <c r="AC134" s="24" t="s">
        <v>40</v>
      </c>
      <c r="AD134" s="24" t="s">
        <v>58</v>
      </c>
      <c r="AE134" s="24"/>
      <c r="AF134" s="32" t="s">
        <v>5</v>
      </c>
      <c r="AG134" s="33" t="s">
        <v>40</v>
      </c>
      <c r="AH134" s="24" t="s">
        <v>40</v>
      </c>
      <c r="AI134" s="24" t="s">
        <v>58</v>
      </c>
      <c r="AJ134" s="4"/>
      <c r="AK134" s="32" t="s">
        <v>5</v>
      </c>
      <c r="AL134" s="33" t="s">
        <v>40</v>
      </c>
      <c r="AM134" s="24" t="s">
        <v>40</v>
      </c>
      <c r="AN134" s="24" t="s">
        <v>58</v>
      </c>
      <c r="AO134" s="33"/>
      <c r="AP134" s="32" t="s">
        <v>5</v>
      </c>
      <c r="AQ134" s="33" t="s">
        <v>40</v>
      </c>
      <c r="AR134" s="24" t="s">
        <v>40</v>
      </c>
      <c r="AS134" s="24" t="s">
        <v>58</v>
      </c>
      <c r="AT134" s="24"/>
      <c r="AU134" s="32" t="s">
        <v>5</v>
      </c>
      <c r="AV134" s="33" t="s">
        <v>40</v>
      </c>
      <c r="AW134" s="24" t="s">
        <v>40</v>
      </c>
      <c r="AX134" s="24" t="s">
        <v>58</v>
      </c>
      <c r="AZ134" s="32" t="s">
        <v>5</v>
      </c>
      <c r="BA134" s="33" t="s">
        <v>40</v>
      </c>
      <c r="BB134" s="24" t="s">
        <v>40</v>
      </c>
      <c r="BC134" s="24" t="s">
        <v>58</v>
      </c>
    </row>
    <row r="135" spans="1:66" s="70" customFormat="1" ht="15">
      <c r="A135" s="25">
        <v>1</v>
      </c>
      <c r="B135" s="135"/>
      <c r="C135" s="134"/>
      <c r="D135" s="27" t="str">
        <f>IF(B135="","",IF(C135=2,0,IF(C135=0,2,1)))</f>
        <v/>
      </c>
      <c r="E135" s="27" t="s">
        <v>58</v>
      </c>
      <c r="F135" s="13"/>
      <c r="G135" s="135"/>
      <c r="H135" s="134"/>
      <c r="I135" s="27" t="str">
        <f>IF(G135="","",IF(H135=2,0,IF(H135=0,2,1)))</f>
        <v/>
      </c>
      <c r="J135" s="27" t="s">
        <v>58</v>
      </c>
      <c r="K135" s="13"/>
      <c r="L135" s="135"/>
      <c r="M135" s="134"/>
      <c r="N135" s="27" t="str">
        <f>IF(L135="","",IF(M135=2,0,IF(M135=0,2,1)))</f>
        <v/>
      </c>
      <c r="O135" s="27" t="s">
        <v>58</v>
      </c>
      <c r="P135" s="13"/>
      <c r="Q135" s="135"/>
      <c r="R135" s="134"/>
      <c r="S135" s="27" t="str">
        <f>IF(Q135="","",IF(R135=2,0,IF(R135=0,2,1)))</f>
        <v/>
      </c>
      <c r="T135" s="27" t="s">
        <v>58</v>
      </c>
      <c r="U135" s="13"/>
      <c r="V135" s="135"/>
      <c r="W135" s="134"/>
      <c r="X135" s="27" t="str">
        <f>IF(V135="","",IF(W135=2,0,IF(W135=0,2,1)))</f>
        <v/>
      </c>
      <c r="Y135" s="27" t="s">
        <v>58</v>
      </c>
      <c r="Z135" s="13"/>
      <c r="AA135" s="135"/>
      <c r="AB135" s="134"/>
      <c r="AC135" s="27" t="str">
        <f>IF(AA135="","",IF(AB135=2,0,IF(AB135=0,2,1)))</f>
        <v/>
      </c>
      <c r="AD135" s="27" t="s">
        <v>58</v>
      </c>
      <c r="AE135" s="13"/>
      <c r="AF135" s="135"/>
      <c r="AG135" s="134"/>
      <c r="AH135" s="27" t="str">
        <f>IF(AF135="","",IF(AG135=2,0,IF(AG135=0,2,1)))</f>
        <v/>
      </c>
      <c r="AI135" s="27" t="s">
        <v>58</v>
      </c>
      <c r="AJ135" s="13"/>
      <c r="AK135" s="135"/>
      <c r="AL135" s="134"/>
      <c r="AM135" s="27" t="str">
        <f>IF(AK135="","",IF(AL135=2,0,IF(AL135=0,2,1)))</f>
        <v/>
      </c>
      <c r="AN135" s="27" t="s">
        <v>58</v>
      </c>
      <c r="AP135" s="135"/>
      <c r="AQ135" s="134"/>
      <c r="AR135" s="27" t="str">
        <f>IF(AP135="","",IF(AQ135=2,0,IF(AQ135=0,2,1)))</f>
        <v/>
      </c>
      <c r="AS135" s="27" t="s">
        <v>58</v>
      </c>
      <c r="AU135" s="135"/>
      <c r="AV135" s="134"/>
      <c r="AW135" s="27" t="str">
        <f>IF(AU135="","",IF(AV135=2,0,IF(AV135=0,2,1)))</f>
        <v/>
      </c>
      <c r="AX135" s="27" t="s">
        <v>58</v>
      </c>
      <c r="AZ135" s="135"/>
      <c r="BA135" s="134"/>
      <c r="BB135" s="27" t="str">
        <f>IF(AZ135="","",IF(BA135=2,0,IF(BA135=0,2,1)))</f>
        <v/>
      </c>
      <c r="BC135" s="27" t="s">
        <v>58</v>
      </c>
    </row>
    <row r="136" spans="1:66" s="70" customFormat="1" ht="15">
      <c r="A136" s="25">
        <v>2</v>
      </c>
      <c r="B136" s="135"/>
      <c r="C136" s="134"/>
      <c r="D136" s="27" t="str">
        <f>IF(B136="","",IF(C136=2,0,IF(C136=0,2,1)))</f>
        <v/>
      </c>
      <c r="E136" s="27" t="s">
        <v>58</v>
      </c>
      <c r="F136" s="13"/>
      <c r="G136" s="135"/>
      <c r="H136" s="134"/>
      <c r="I136" s="27" t="str">
        <f>IF(G136="","",IF(H136=2,0,IF(H136=0,2,1)))</f>
        <v/>
      </c>
      <c r="J136" s="27" t="s">
        <v>58</v>
      </c>
      <c r="K136" s="13"/>
      <c r="L136" s="135"/>
      <c r="M136" s="134"/>
      <c r="N136" s="27" t="str">
        <f>IF(L136="","",IF(M136=2,0,IF(M136=0,2,1)))</f>
        <v/>
      </c>
      <c r="O136" s="27" t="s">
        <v>58</v>
      </c>
      <c r="P136" s="13"/>
      <c r="Q136" s="135"/>
      <c r="R136" s="134"/>
      <c r="S136" s="27" t="str">
        <f>IF(Q136="","",IF(R136=2,0,IF(R136=0,2,1)))</f>
        <v/>
      </c>
      <c r="T136" s="27" t="s">
        <v>58</v>
      </c>
      <c r="U136" s="13"/>
      <c r="V136" s="135"/>
      <c r="W136" s="134"/>
      <c r="X136" s="27" t="str">
        <f>IF(V136="","",IF(W136=2,0,IF(W136=0,2,1)))</f>
        <v/>
      </c>
      <c r="Y136" s="27" t="s">
        <v>58</v>
      </c>
      <c r="Z136" s="13"/>
      <c r="AA136" s="135"/>
      <c r="AB136" s="134"/>
      <c r="AC136" s="27" t="str">
        <f>IF(AA136="","",IF(AB136=2,0,IF(AB136=0,2,1)))</f>
        <v/>
      </c>
      <c r="AD136" s="27" t="s">
        <v>58</v>
      </c>
      <c r="AE136" s="13"/>
      <c r="AF136" s="135"/>
      <c r="AG136" s="134"/>
      <c r="AH136" s="27" t="str">
        <f>IF(AF136="","",IF(AG136=2,0,IF(AG136=0,2,1)))</f>
        <v/>
      </c>
      <c r="AI136" s="27" t="s">
        <v>58</v>
      </c>
      <c r="AJ136" s="13"/>
      <c r="AK136" s="135"/>
      <c r="AL136" s="134"/>
      <c r="AM136" s="27" t="str">
        <f>IF(AK136="","",IF(AL136=2,0,IF(AL136=0,2,1)))</f>
        <v/>
      </c>
      <c r="AN136" s="27" t="s">
        <v>58</v>
      </c>
      <c r="AP136" s="135"/>
      <c r="AQ136" s="134"/>
      <c r="AR136" s="27" t="str">
        <f>IF(AP136="","",IF(AQ136=2,0,IF(AQ136=0,2,1)))</f>
        <v/>
      </c>
      <c r="AS136" s="27" t="s">
        <v>58</v>
      </c>
      <c r="AU136" s="135"/>
      <c r="AV136" s="134"/>
      <c r="AW136" s="27" t="str">
        <f>IF(AU136="","",IF(AV136=2,0,IF(AV136=0,2,1)))</f>
        <v/>
      </c>
      <c r="AX136" s="27" t="s">
        <v>58</v>
      </c>
      <c r="AZ136" s="135"/>
      <c r="BA136" s="134"/>
      <c r="BB136" s="27" t="str">
        <f>IF(AZ136="","",IF(BA136=2,0,IF(BA136=0,2,1)))</f>
        <v/>
      </c>
      <c r="BC136" s="27" t="s">
        <v>58</v>
      </c>
    </row>
    <row r="137" spans="1:66" s="70" customFormat="1" ht="15">
      <c r="A137" s="25">
        <v>3</v>
      </c>
      <c r="B137" s="135"/>
      <c r="C137" s="134"/>
      <c r="D137" s="27" t="str">
        <f t="shared" ref="D137:D144" si="94">IF(B137="","",IF(C137=2,0,IF(C137=0,2,1)))</f>
        <v/>
      </c>
      <c r="E137" s="27" t="s">
        <v>58</v>
      </c>
      <c r="F137" s="13"/>
      <c r="G137" s="135"/>
      <c r="H137" s="134"/>
      <c r="I137" s="27" t="str">
        <f t="shared" ref="I137:I144" si="95">IF(G137="","",IF(H137=2,0,IF(H137=0,2,1)))</f>
        <v/>
      </c>
      <c r="J137" s="27" t="s">
        <v>58</v>
      </c>
      <c r="K137" s="13"/>
      <c r="L137" s="135"/>
      <c r="M137" s="134"/>
      <c r="N137" s="27" t="str">
        <f t="shared" ref="N137:N144" si="96">IF(L137="","",IF(M137=2,0,IF(M137=0,2,1)))</f>
        <v/>
      </c>
      <c r="O137" s="27" t="s">
        <v>58</v>
      </c>
      <c r="P137" s="13"/>
      <c r="Q137" s="135"/>
      <c r="R137" s="134"/>
      <c r="S137" s="27" t="str">
        <f t="shared" ref="S137:S144" si="97">IF(Q137="","",IF(R137=2,0,IF(R137=0,2,1)))</f>
        <v/>
      </c>
      <c r="T137" s="27" t="s">
        <v>58</v>
      </c>
      <c r="U137" s="13"/>
      <c r="V137" s="135"/>
      <c r="W137" s="134"/>
      <c r="X137" s="27" t="str">
        <f t="shared" ref="X137:X144" si="98">IF(V137="","",IF(W137=2,0,IF(W137=0,2,1)))</f>
        <v/>
      </c>
      <c r="Y137" s="27" t="s">
        <v>58</v>
      </c>
      <c r="Z137" s="13"/>
      <c r="AA137" s="135"/>
      <c r="AB137" s="134"/>
      <c r="AC137" s="27" t="str">
        <f t="shared" ref="AC137:AC144" si="99">IF(AA137="","",IF(AB137=2,0,IF(AB137=0,2,1)))</f>
        <v/>
      </c>
      <c r="AD137" s="27" t="s">
        <v>58</v>
      </c>
      <c r="AE137" s="13"/>
      <c r="AF137" s="135"/>
      <c r="AG137" s="134"/>
      <c r="AH137" s="27" t="str">
        <f t="shared" ref="AH137:AH144" si="100">IF(AF137="","",IF(AG137=2,0,IF(AG137=0,2,1)))</f>
        <v/>
      </c>
      <c r="AI137" s="27" t="s">
        <v>58</v>
      </c>
      <c r="AJ137" s="13"/>
      <c r="AK137" s="135"/>
      <c r="AL137" s="134"/>
      <c r="AM137" s="27" t="str">
        <f t="shared" ref="AM137:AM144" si="101">IF(AK137="","",IF(AL137=2,0,IF(AL137=0,2,1)))</f>
        <v/>
      </c>
      <c r="AN137" s="27" t="s">
        <v>58</v>
      </c>
      <c r="AP137" s="135"/>
      <c r="AQ137" s="134"/>
      <c r="AR137" s="27" t="str">
        <f t="shared" ref="AR137:AR144" si="102">IF(AP137="","",IF(AQ137=2,0,IF(AQ137=0,2,1)))</f>
        <v/>
      </c>
      <c r="AS137" s="27" t="s">
        <v>58</v>
      </c>
      <c r="AU137" s="135"/>
      <c r="AV137" s="134"/>
      <c r="AW137" s="27" t="str">
        <f t="shared" ref="AW137:AW144" si="103">IF(AU137="","",IF(AV137=2,0,IF(AV137=0,2,1)))</f>
        <v/>
      </c>
      <c r="AX137" s="27" t="s">
        <v>58</v>
      </c>
      <c r="AZ137" s="135"/>
      <c r="BA137" s="134"/>
      <c r="BB137" s="27" t="str">
        <f t="shared" ref="BB137:BB144" si="104">IF(AZ137="","",IF(BA137=2,0,IF(BA137=0,2,1)))</f>
        <v/>
      </c>
      <c r="BC137" s="27" t="s">
        <v>58</v>
      </c>
    </row>
    <row r="138" spans="1:66" s="70" customFormat="1" ht="15">
      <c r="A138" s="25">
        <v>4</v>
      </c>
      <c r="B138" s="135"/>
      <c r="C138" s="134"/>
      <c r="D138" s="27" t="str">
        <f t="shared" si="94"/>
        <v/>
      </c>
      <c r="E138" s="27" t="s">
        <v>58</v>
      </c>
      <c r="F138" s="13"/>
      <c r="G138" s="135"/>
      <c r="H138" s="134"/>
      <c r="I138" s="27" t="str">
        <f t="shared" si="95"/>
        <v/>
      </c>
      <c r="J138" s="27" t="s">
        <v>58</v>
      </c>
      <c r="K138" s="13"/>
      <c r="L138" s="135"/>
      <c r="M138" s="134"/>
      <c r="N138" s="27" t="str">
        <f t="shared" si="96"/>
        <v/>
      </c>
      <c r="O138" s="27" t="s">
        <v>58</v>
      </c>
      <c r="P138" s="13"/>
      <c r="Q138" s="135"/>
      <c r="R138" s="134"/>
      <c r="S138" s="27" t="str">
        <f t="shared" si="97"/>
        <v/>
      </c>
      <c r="T138" s="27" t="s">
        <v>58</v>
      </c>
      <c r="U138" s="13"/>
      <c r="V138" s="135"/>
      <c r="W138" s="134"/>
      <c r="X138" s="27" t="str">
        <f t="shared" si="98"/>
        <v/>
      </c>
      <c r="Y138" s="27" t="s">
        <v>58</v>
      </c>
      <c r="Z138" s="13"/>
      <c r="AA138" s="135"/>
      <c r="AB138" s="134"/>
      <c r="AC138" s="27" t="str">
        <f t="shared" si="99"/>
        <v/>
      </c>
      <c r="AD138" s="27" t="s">
        <v>58</v>
      </c>
      <c r="AE138" s="13"/>
      <c r="AF138" s="135"/>
      <c r="AG138" s="134"/>
      <c r="AH138" s="27" t="str">
        <f t="shared" si="100"/>
        <v/>
      </c>
      <c r="AI138" s="27" t="s">
        <v>58</v>
      </c>
      <c r="AJ138" s="13"/>
      <c r="AK138" s="135"/>
      <c r="AL138" s="134"/>
      <c r="AM138" s="27" t="str">
        <f t="shared" si="101"/>
        <v/>
      </c>
      <c r="AN138" s="27" t="s">
        <v>58</v>
      </c>
      <c r="AP138" s="135"/>
      <c r="AQ138" s="134"/>
      <c r="AR138" s="27" t="str">
        <f t="shared" si="102"/>
        <v/>
      </c>
      <c r="AS138" s="27" t="s">
        <v>58</v>
      </c>
      <c r="AU138" s="135"/>
      <c r="AV138" s="134"/>
      <c r="AW138" s="27" t="str">
        <f t="shared" si="103"/>
        <v/>
      </c>
      <c r="AX138" s="27" t="s">
        <v>58</v>
      </c>
      <c r="AZ138" s="135"/>
      <c r="BA138" s="134"/>
      <c r="BB138" s="27" t="str">
        <f t="shared" si="104"/>
        <v/>
      </c>
      <c r="BC138" s="27" t="s">
        <v>58</v>
      </c>
    </row>
    <row r="139" spans="1:66" s="70" customFormat="1" ht="15">
      <c r="A139" s="25">
        <v>5</v>
      </c>
      <c r="B139" s="135"/>
      <c r="C139" s="134"/>
      <c r="D139" s="27" t="str">
        <f t="shared" si="94"/>
        <v/>
      </c>
      <c r="E139" s="27" t="s">
        <v>58</v>
      </c>
      <c r="F139" s="13"/>
      <c r="G139" s="135"/>
      <c r="H139" s="134"/>
      <c r="I139" s="27" t="str">
        <f t="shared" si="95"/>
        <v/>
      </c>
      <c r="J139" s="27" t="s">
        <v>58</v>
      </c>
      <c r="K139" s="13"/>
      <c r="L139" s="135"/>
      <c r="M139" s="134"/>
      <c r="N139" s="27" t="str">
        <f t="shared" si="96"/>
        <v/>
      </c>
      <c r="O139" s="27" t="s">
        <v>58</v>
      </c>
      <c r="P139" s="13"/>
      <c r="Q139" s="135"/>
      <c r="R139" s="134"/>
      <c r="S139" s="27" t="str">
        <f t="shared" si="97"/>
        <v/>
      </c>
      <c r="T139" s="27" t="s">
        <v>58</v>
      </c>
      <c r="U139" s="13"/>
      <c r="V139" s="135"/>
      <c r="W139" s="134"/>
      <c r="X139" s="27" t="str">
        <f t="shared" si="98"/>
        <v/>
      </c>
      <c r="Y139" s="27" t="s">
        <v>58</v>
      </c>
      <c r="Z139" s="13"/>
      <c r="AA139" s="135"/>
      <c r="AB139" s="134"/>
      <c r="AC139" s="27" t="str">
        <f t="shared" si="99"/>
        <v/>
      </c>
      <c r="AD139" s="27" t="s">
        <v>58</v>
      </c>
      <c r="AE139" s="13"/>
      <c r="AF139" s="135"/>
      <c r="AG139" s="134"/>
      <c r="AH139" s="27" t="str">
        <f t="shared" si="100"/>
        <v/>
      </c>
      <c r="AI139" s="27" t="s">
        <v>58</v>
      </c>
      <c r="AJ139" s="13"/>
      <c r="AK139" s="135"/>
      <c r="AL139" s="134"/>
      <c r="AM139" s="27" t="str">
        <f t="shared" si="101"/>
        <v/>
      </c>
      <c r="AN139" s="27" t="s">
        <v>58</v>
      </c>
      <c r="AP139" s="135"/>
      <c r="AQ139" s="134"/>
      <c r="AR139" s="27" t="str">
        <f t="shared" si="102"/>
        <v/>
      </c>
      <c r="AS139" s="27" t="s">
        <v>58</v>
      </c>
      <c r="AU139" s="135"/>
      <c r="AV139" s="134"/>
      <c r="AW139" s="27" t="str">
        <f t="shared" si="103"/>
        <v/>
      </c>
      <c r="AX139" s="27" t="s">
        <v>58</v>
      </c>
      <c r="AZ139" s="135"/>
      <c r="BA139" s="134"/>
      <c r="BB139" s="27" t="str">
        <f t="shared" si="104"/>
        <v/>
      </c>
      <c r="BC139" s="27" t="s">
        <v>58</v>
      </c>
    </row>
    <row r="140" spans="1:66" s="70" customFormat="1" ht="15">
      <c r="A140" s="25">
        <v>6</v>
      </c>
      <c r="B140" s="135"/>
      <c r="C140" s="134"/>
      <c r="D140" s="27" t="str">
        <f t="shared" si="94"/>
        <v/>
      </c>
      <c r="E140" s="27" t="s">
        <v>58</v>
      </c>
      <c r="F140" s="13"/>
      <c r="G140" s="135"/>
      <c r="H140" s="134"/>
      <c r="I140" s="27" t="str">
        <f t="shared" si="95"/>
        <v/>
      </c>
      <c r="J140" s="27" t="s">
        <v>58</v>
      </c>
      <c r="K140" s="13"/>
      <c r="L140" s="135"/>
      <c r="M140" s="134"/>
      <c r="N140" s="27" t="str">
        <f t="shared" si="96"/>
        <v/>
      </c>
      <c r="O140" s="27" t="s">
        <v>58</v>
      </c>
      <c r="P140" s="13"/>
      <c r="Q140" s="135"/>
      <c r="R140" s="134"/>
      <c r="S140" s="27" t="str">
        <f t="shared" si="97"/>
        <v/>
      </c>
      <c r="T140" s="27" t="s">
        <v>58</v>
      </c>
      <c r="U140" s="13"/>
      <c r="V140" s="135"/>
      <c r="W140" s="134"/>
      <c r="X140" s="27" t="str">
        <f t="shared" si="98"/>
        <v/>
      </c>
      <c r="Y140" s="27" t="s">
        <v>58</v>
      </c>
      <c r="Z140" s="13"/>
      <c r="AA140" s="135"/>
      <c r="AB140" s="134"/>
      <c r="AC140" s="27" t="str">
        <f t="shared" si="99"/>
        <v/>
      </c>
      <c r="AD140" s="27" t="s">
        <v>58</v>
      </c>
      <c r="AE140" s="13"/>
      <c r="AF140" s="135"/>
      <c r="AG140" s="134"/>
      <c r="AH140" s="27" t="str">
        <f t="shared" si="100"/>
        <v/>
      </c>
      <c r="AI140" s="27" t="s">
        <v>58</v>
      </c>
      <c r="AJ140" s="13"/>
      <c r="AK140" s="135"/>
      <c r="AL140" s="134"/>
      <c r="AM140" s="27" t="str">
        <f t="shared" si="101"/>
        <v/>
      </c>
      <c r="AN140" s="27" t="s">
        <v>58</v>
      </c>
      <c r="AP140" s="135"/>
      <c r="AQ140" s="134"/>
      <c r="AR140" s="27" t="str">
        <f t="shared" si="102"/>
        <v/>
      </c>
      <c r="AS140" s="27" t="s">
        <v>58</v>
      </c>
      <c r="AU140" s="135"/>
      <c r="AV140" s="134"/>
      <c r="AW140" s="27" t="str">
        <f t="shared" si="103"/>
        <v/>
      </c>
      <c r="AX140" s="27" t="s">
        <v>58</v>
      </c>
      <c r="AZ140" s="135"/>
      <c r="BA140" s="134"/>
      <c r="BB140" s="27" t="str">
        <f t="shared" si="104"/>
        <v/>
      </c>
      <c r="BC140" s="27" t="s">
        <v>58</v>
      </c>
    </row>
    <row r="141" spans="1:66" s="70" customFormat="1" ht="15">
      <c r="A141" s="25">
        <v>7</v>
      </c>
      <c r="B141" s="135"/>
      <c r="C141" s="134"/>
      <c r="D141" s="27" t="str">
        <f t="shared" si="94"/>
        <v/>
      </c>
      <c r="E141" s="27" t="s">
        <v>58</v>
      </c>
      <c r="F141" s="71"/>
      <c r="G141" s="135"/>
      <c r="H141" s="134"/>
      <c r="I141" s="27" t="str">
        <f t="shared" si="95"/>
        <v/>
      </c>
      <c r="J141" s="27" t="s">
        <v>58</v>
      </c>
      <c r="K141" s="13"/>
      <c r="L141" s="135"/>
      <c r="M141" s="134"/>
      <c r="N141" s="27" t="str">
        <f t="shared" si="96"/>
        <v/>
      </c>
      <c r="O141" s="27" t="s">
        <v>58</v>
      </c>
      <c r="P141" s="13"/>
      <c r="Q141" s="135"/>
      <c r="R141" s="134"/>
      <c r="S141" s="27" t="str">
        <f t="shared" si="97"/>
        <v/>
      </c>
      <c r="T141" s="27" t="s">
        <v>58</v>
      </c>
      <c r="U141" s="13"/>
      <c r="V141" s="135"/>
      <c r="W141" s="134"/>
      <c r="X141" s="27" t="str">
        <f t="shared" si="98"/>
        <v/>
      </c>
      <c r="Y141" s="27" t="s">
        <v>58</v>
      </c>
      <c r="Z141" s="13"/>
      <c r="AA141" s="135"/>
      <c r="AB141" s="134"/>
      <c r="AC141" s="27" t="str">
        <f t="shared" si="99"/>
        <v/>
      </c>
      <c r="AD141" s="27" t="s">
        <v>58</v>
      </c>
      <c r="AE141" s="13"/>
      <c r="AF141" s="135"/>
      <c r="AG141" s="134"/>
      <c r="AH141" s="27" t="str">
        <f t="shared" si="100"/>
        <v/>
      </c>
      <c r="AI141" s="27" t="s">
        <v>58</v>
      </c>
      <c r="AJ141" s="13"/>
      <c r="AK141" s="135"/>
      <c r="AL141" s="134"/>
      <c r="AM141" s="27" t="str">
        <f t="shared" si="101"/>
        <v/>
      </c>
      <c r="AN141" s="27" t="s">
        <v>58</v>
      </c>
      <c r="AP141" s="135"/>
      <c r="AQ141" s="134"/>
      <c r="AR141" s="27" t="str">
        <f t="shared" si="102"/>
        <v/>
      </c>
      <c r="AS141" s="27" t="s">
        <v>58</v>
      </c>
      <c r="AU141" s="135"/>
      <c r="AV141" s="134"/>
      <c r="AW141" s="27" t="str">
        <f t="shared" si="103"/>
        <v/>
      </c>
      <c r="AX141" s="27" t="s">
        <v>58</v>
      </c>
      <c r="AZ141" s="135"/>
      <c r="BA141" s="134"/>
      <c r="BB141" s="27" t="str">
        <f t="shared" si="104"/>
        <v/>
      </c>
      <c r="BC141" s="27" t="s">
        <v>58</v>
      </c>
    </row>
    <row r="142" spans="1:66" s="70" customFormat="1" ht="15">
      <c r="A142" s="25">
        <v>8</v>
      </c>
      <c r="B142" s="135"/>
      <c r="C142" s="134"/>
      <c r="D142" s="27" t="str">
        <f t="shared" si="94"/>
        <v/>
      </c>
      <c r="E142" s="27" t="s">
        <v>58</v>
      </c>
      <c r="F142" s="71"/>
      <c r="G142" s="135"/>
      <c r="H142" s="134"/>
      <c r="I142" s="27" t="str">
        <f t="shared" si="95"/>
        <v/>
      </c>
      <c r="J142" s="27" t="s">
        <v>58</v>
      </c>
      <c r="K142" s="13"/>
      <c r="L142" s="135"/>
      <c r="M142" s="134"/>
      <c r="N142" s="27" t="str">
        <f t="shared" si="96"/>
        <v/>
      </c>
      <c r="O142" s="27" t="s">
        <v>58</v>
      </c>
      <c r="P142" s="13"/>
      <c r="Q142" s="135"/>
      <c r="R142" s="134"/>
      <c r="S142" s="27" t="str">
        <f t="shared" si="97"/>
        <v/>
      </c>
      <c r="T142" s="27" t="s">
        <v>58</v>
      </c>
      <c r="U142" s="13"/>
      <c r="V142" s="135"/>
      <c r="W142" s="134"/>
      <c r="X142" s="27" t="str">
        <f t="shared" si="98"/>
        <v/>
      </c>
      <c r="Y142" s="27" t="s">
        <v>58</v>
      </c>
      <c r="Z142" s="13"/>
      <c r="AA142" s="135"/>
      <c r="AB142" s="134"/>
      <c r="AC142" s="27" t="str">
        <f t="shared" si="99"/>
        <v/>
      </c>
      <c r="AD142" s="27" t="s">
        <v>58</v>
      </c>
      <c r="AE142" s="13"/>
      <c r="AF142" s="135"/>
      <c r="AG142" s="134"/>
      <c r="AH142" s="27" t="str">
        <f t="shared" si="100"/>
        <v/>
      </c>
      <c r="AI142" s="27" t="s">
        <v>58</v>
      </c>
      <c r="AJ142" s="13"/>
      <c r="AK142" s="135"/>
      <c r="AL142" s="134"/>
      <c r="AM142" s="27" t="str">
        <f t="shared" si="101"/>
        <v/>
      </c>
      <c r="AN142" s="27" t="s">
        <v>58</v>
      </c>
      <c r="AP142" s="135"/>
      <c r="AQ142" s="134"/>
      <c r="AR142" s="27" t="str">
        <f t="shared" si="102"/>
        <v/>
      </c>
      <c r="AS142" s="27" t="s">
        <v>58</v>
      </c>
      <c r="AU142" s="135"/>
      <c r="AV142" s="134"/>
      <c r="AW142" s="27" t="str">
        <f t="shared" si="103"/>
        <v/>
      </c>
      <c r="AX142" s="27" t="s">
        <v>58</v>
      </c>
      <c r="AZ142" s="135"/>
      <c r="BA142" s="134"/>
      <c r="BB142" s="27" t="str">
        <f t="shared" si="104"/>
        <v/>
      </c>
      <c r="BC142" s="27" t="s">
        <v>58</v>
      </c>
    </row>
    <row r="143" spans="1:66" s="70" customFormat="1" ht="15">
      <c r="A143" s="25">
        <v>9</v>
      </c>
      <c r="B143" s="135"/>
      <c r="C143" s="134"/>
      <c r="D143" s="27" t="str">
        <f t="shared" si="94"/>
        <v/>
      </c>
      <c r="E143" s="27" t="s">
        <v>58</v>
      </c>
      <c r="F143" s="13"/>
      <c r="G143" s="135"/>
      <c r="H143" s="134"/>
      <c r="I143" s="27" t="str">
        <f t="shared" si="95"/>
        <v/>
      </c>
      <c r="J143" s="27" t="s">
        <v>58</v>
      </c>
      <c r="K143" s="13"/>
      <c r="L143" s="135"/>
      <c r="M143" s="134"/>
      <c r="N143" s="27" t="str">
        <f t="shared" si="96"/>
        <v/>
      </c>
      <c r="O143" s="27" t="s">
        <v>58</v>
      </c>
      <c r="P143" s="13"/>
      <c r="Q143" s="135"/>
      <c r="R143" s="134"/>
      <c r="S143" s="27" t="str">
        <f t="shared" si="97"/>
        <v/>
      </c>
      <c r="T143" s="27" t="s">
        <v>58</v>
      </c>
      <c r="U143" s="13"/>
      <c r="V143" s="135"/>
      <c r="W143" s="134"/>
      <c r="X143" s="27" t="str">
        <f t="shared" si="98"/>
        <v/>
      </c>
      <c r="Y143" s="27" t="s">
        <v>58</v>
      </c>
      <c r="Z143" s="13"/>
      <c r="AA143" s="135"/>
      <c r="AB143" s="134"/>
      <c r="AC143" s="27" t="str">
        <f t="shared" si="99"/>
        <v/>
      </c>
      <c r="AD143" s="27" t="s">
        <v>58</v>
      </c>
      <c r="AE143" s="13"/>
      <c r="AF143" s="135"/>
      <c r="AG143" s="134"/>
      <c r="AH143" s="27" t="str">
        <f t="shared" si="100"/>
        <v/>
      </c>
      <c r="AI143" s="27" t="s">
        <v>58</v>
      </c>
      <c r="AJ143" s="13"/>
      <c r="AK143" s="135"/>
      <c r="AL143" s="134"/>
      <c r="AM143" s="27" t="str">
        <f t="shared" si="101"/>
        <v/>
      </c>
      <c r="AN143" s="27" t="s">
        <v>58</v>
      </c>
      <c r="AP143" s="135"/>
      <c r="AQ143" s="134"/>
      <c r="AR143" s="27" t="str">
        <f t="shared" si="102"/>
        <v/>
      </c>
      <c r="AS143" s="27" t="s">
        <v>58</v>
      </c>
      <c r="AU143" s="135"/>
      <c r="AV143" s="134"/>
      <c r="AW143" s="27" t="str">
        <f t="shared" si="103"/>
        <v/>
      </c>
      <c r="AX143" s="27" t="s">
        <v>58</v>
      </c>
      <c r="AZ143" s="135"/>
      <c r="BA143" s="134"/>
      <c r="BB143" s="27" t="str">
        <f t="shared" si="104"/>
        <v/>
      </c>
      <c r="BC143" s="27" t="s">
        <v>58</v>
      </c>
    </row>
    <row r="144" spans="1:66" s="70" customFormat="1" ht="15">
      <c r="A144" s="25">
        <v>10</v>
      </c>
      <c r="B144" s="135"/>
      <c r="C144" s="134"/>
      <c r="D144" s="27" t="str">
        <f t="shared" si="94"/>
        <v/>
      </c>
      <c r="E144" s="27" t="s">
        <v>58</v>
      </c>
      <c r="F144" s="13"/>
      <c r="G144" s="135"/>
      <c r="H144" s="134"/>
      <c r="I144" s="27" t="str">
        <f t="shared" si="95"/>
        <v/>
      </c>
      <c r="J144" s="27" t="s">
        <v>58</v>
      </c>
      <c r="K144" s="13"/>
      <c r="L144" s="135"/>
      <c r="M144" s="134"/>
      <c r="N144" s="27" t="str">
        <f t="shared" si="96"/>
        <v/>
      </c>
      <c r="O144" s="27" t="s">
        <v>58</v>
      </c>
      <c r="P144" s="13"/>
      <c r="Q144" s="135"/>
      <c r="R144" s="134"/>
      <c r="S144" s="27" t="str">
        <f t="shared" si="97"/>
        <v/>
      </c>
      <c r="T144" s="27" t="s">
        <v>58</v>
      </c>
      <c r="U144" s="13"/>
      <c r="V144" s="135"/>
      <c r="W144" s="134"/>
      <c r="X144" s="27" t="str">
        <f t="shared" si="98"/>
        <v/>
      </c>
      <c r="Y144" s="27" t="s">
        <v>58</v>
      </c>
      <c r="Z144" s="13"/>
      <c r="AA144" s="135"/>
      <c r="AB144" s="134"/>
      <c r="AC144" s="27" t="str">
        <f t="shared" si="99"/>
        <v/>
      </c>
      <c r="AD144" s="27" t="s">
        <v>58</v>
      </c>
      <c r="AE144" s="13"/>
      <c r="AF144" s="135"/>
      <c r="AG144" s="134"/>
      <c r="AH144" s="27" t="str">
        <f t="shared" si="100"/>
        <v/>
      </c>
      <c r="AI144" s="27" t="s">
        <v>58</v>
      </c>
      <c r="AJ144" s="13"/>
      <c r="AK144" s="135"/>
      <c r="AL144" s="134"/>
      <c r="AM144" s="27" t="str">
        <f t="shared" si="101"/>
        <v/>
      </c>
      <c r="AN144" s="27" t="s">
        <v>58</v>
      </c>
      <c r="AP144" s="135"/>
      <c r="AQ144" s="134"/>
      <c r="AR144" s="27" t="str">
        <f t="shared" si="102"/>
        <v/>
      </c>
      <c r="AS144" s="27" t="s">
        <v>58</v>
      </c>
      <c r="AU144" s="135"/>
      <c r="AV144" s="134"/>
      <c r="AW144" s="27" t="str">
        <f t="shared" si="103"/>
        <v/>
      </c>
      <c r="AX144" s="27" t="s">
        <v>58</v>
      </c>
      <c r="AZ144" s="135"/>
      <c r="BA144" s="134"/>
      <c r="BB144" s="27" t="str">
        <f t="shared" si="104"/>
        <v/>
      </c>
      <c r="BC144" s="27" t="s">
        <v>58</v>
      </c>
    </row>
    <row r="145" spans="1:55" ht="15">
      <c r="A145" s="25">
        <f t="shared" ref="A145:BC145" si="105">SUBTOTAL(109,A134:A144)</f>
        <v>55</v>
      </c>
      <c r="B145" s="69">
        <f t="shared" si="105"/>
        <v>0</v>
      </c>
      <c r="C145" s="27">
        <f t="shared" si="105"/>
        <v>0</v>
      </c>
      <c r="D145" s="27">
        <f t="shared" si="105"/>
        <v>0</v>
      </c>
      <c r="E145" s="27">
        <f t="shared" si="105"/>
        <v>0</v>
      </c>
      <c r="F145" s="25">
        <f t="shared" si="105"/>
        <v>0</v>
      </c>
      <c r="G145" s="72">
        <f t="shared" si="105"/>
        <v>0</v>
      </c>
      <c r="H145" s="35">
        <f t="shared" si="105"/>
        <v>0</v>
      </c>
      <c r="I145" s="27">
        <f t="shared" si="105"/>
        <v>0</v>
      </c>
      <c r="J145" s="27">
        <f t="shared" si="105"/>
        <v>0</v>
      </c>
      <c r="K145" s="25">
        <f t="shared" si="105"/>
        <v>0</v>
      </c>
      <c r="L145" s="72">
        <f t="shared" si="105"/>
        <v>0</v>
      </c>
      <c r="M145" s="35">
        <f t="shared" si="105"/>
        <v>0</v>
      </c>
      <c r="N145" s="27">
        <f t="shared" si="105"/>
        <v>0</v>
      </c>
      <c r="O145" s="27">
        <f t="shared" si="105"/>
        <v>0</v>
      </c>
      <c r="P145" s="25">
        <f t="shared" si="105"/>
        <v>0</v>
      </c>
      <c r="Q145" s="72">
        <f t="shared" si="105"/>
        <v>0</v>
      </c>
      <c r="R145" s="35">
        <f t="shared" si="105"/>
        <v>0</v>
      </c>
      <c r="S145" s="27">
        <f t="shared" si="105"/>
        <v>0</v>
      </c>
      <c r="T145" s="27">
        <f t="shared" si="105"/>
        <v>0</v>
      </c>
      <c r="U145" s="25">
        <f t="shared" si="105"/>
        <v>0</v>
      </c>
      <c r="V145" s="72">
        <f t="shared" si="105"/>
        <v>0</v>
      </c>
      <c r="W145" s="35">
        <f t="shared" si="105"/>
        <v>0</v>
      </c>
      <c r="X145" s="27">
        <f t="shared" si="105"/>
        <v>0</v>
      </c>
      <c r="Y145" s="27">
        <f t="shared" si="105"/>
        <v>0</v>
      </c>
      <c r="Z145" s="25">
        <f t="shared" si="105"/>
        <v>0</v>
      </c>
      <c r="AA145" s="72">
        <f t="shared" si="105"/>
        <v>0</v>
      </c>
      <c r="AB145" s="35">
        <f t="shared" si="105"/>
        <v>0</v>
      </c>
      <c r="AC145" s="27">
        <f t="shared" si="105"/>
        <v>0</v>
      </c>
      <c r="AD145" s="27">
        <f t="shared" si="105"/>
        <v>0</v>
      </c>
      <c r="AE145" s="25">
        <f t="shared" si="105"/>
        <v>0</v>
      </c>
      <c r="AF145" s="72">
        <f t="shared" si="105"/>
        <v>0</v>
      </c>
      <c r="AG145" s="35">
        <f t="shared" si="105"/>
        <v>0</v>
      </c>
      <c r="AH145" s="27">
        <f t="shared" si="105"/>
        <v>0</v>
      </c>
      <c r="AI145" s="27">
        <f t="shared" si="105"/>
        <v>0</v>
      </c>
      <c r="AJ145" s="25">
        <f t="shared" si="105"/>
        <v>0</v>
      </c>
      <c r="AK145" s="72">
        <f t="shared" si="105"/>
        <v>0</v>
      </c>
      <c r="AL145" s="35">
        <f t="shared" si="105"/>
        <v>0</v>
      </c>
      <c r="AM145" s="27">
        <f t="shared" si="105"/>
        <v>0</v>
      </c>
      <c r="AN145" s="27">
        <f t="shared" si="105"/>
        <v>0</v>
      </c>
      <c r="AO145" s="7">
        <f t="shared" si="105"/>
        <v>0</v>
      </c>
      <c r="AP145" s="72">
        <f t="shared" si="105"/>
        <v>0</v>
      </c>
      <c r="AQ145" s="35">
        <f t="shared" si="105"/>
        <v>0</v>
      </c>
      <c r="AR145" s="27">
        <f t="shared" si="105"/>
        <v>0</v>
      </c>
      <c r="AS145" s="27">
        <f t="shared" si="105"/>
        <v>0</v>
      </c>
      <c r="AT145" s="7">
        <f t="shared" si="105"/>
        <v>0</v>
      </c>
      <c r="AU145" s="72">
        <f t="shared" si="105"/>
        <v>0</v>
      </c>
      <c r="AV145" s="35">
        <f t="shared" si="105"/>
        <v>0</v>
      </c>
      <c r="AW145" s="27">
        <f t="shared" si="105"/>
        <v>0</v>
      </c>
      <c r="AX145" s="27">
        <f t="shared" si="105"/>
        <v>0</v>
      </c>
      <c r="AY145" s="7">
        <f t="shared" si="105"/>
        <v>0</v>
      </c>
      <c r="AZ145" s="72">
        <f t="shared" si="105"/>
        <v>0</v>
      </c>
      <c r="BA145" s="35">
        <f t="shared" si="105"/>
        <v>0</v>
      </c>
      <c r="BB145" s="27">
        <f t="shared" si="105"/>
        <v>0</v>
      </c>
      <c r="BC145" s="27">
        <f t="shared" si="105"/>
        <v>0</v>
      </c>
    </row>
    <row r="146" spans="1:55" s="96" customFormat="1" ht="15">
      <c r="A146" s="98"/>
      <c r="B146" s="93">
        <f>IF(B135="",0,B145/COUNT(B135:B144)/3)</f>
        <v>0</v>
      </c>
      <c r="C146" s="98"/>
      <c r="D146" s="98"/>
      <c r="E146" s="98"/>
      <c r="F146" s="95"/>
      <c r="G146" s="93">
        <f>IF(G135="",0,G145/COUNT(G135:G144)/3)</f>
        <v>0</v>
      </c>
      <c r="H146" s="99"/>
      <c r="I146" s="99"/>
      <c r="J146" s="98"/>
      <c r="K146" s="95"/>
      <c r="L146" s="93">
        <f>IF(L135="",0,L145/COUNT(L135:L144)/3)</f>
        <v>0</v>
      </c>
      <c r="M146" s="99"/>
      <c r="N146" s="99"/>
      <c r="O146" s="98"/>
      <c r="P146" s="95"/>
      <c r="Q146" s="93">
        <f>IF(Q135="",0,Q145/COUNT(Q135:Q144)/3)</f>
        <v>0</v>
      </c>
      <c r="R146" s="99"/>
      <c r="S146" s="99"/>
      <c r="T146" s="98"/>
      <c r="U146" s="95"/>
      <c r="V146" s="93">
        <f>IF(V135="",0,V145/COUNT(V135:V144)/3)</f>
        <v>0</v>
      </c>
      <c r="W146" s="99"/>
      <c r="X146" s="99"/>
      <c r="Y146" s="98"/>
      <c r="Z146" s="95"/>
      <c r="AA146" s="93">
        <f>IF(AA135="",0,AA145/COUNT(AA135:AA144)/3)</f>
        <v>0</v>
      </c>
      <c r="AB146" s="99"/>
      <c r="AC146" s="99"/>
      <c r="AD146" s="98"/>
      <c r="AE146" s="95"/>
      <c r="AF146" s="93">
        <f>IF(AF135="",0,AF145/COUNT(AF135:AF144)/3)</f>
        <v>0</v>
      </c>
      <c r="AG146" s="99"/>
      <c r="AH146" s="99"/>
      <c r="AI146" s="98"/>
      <c r="AJ146" s="95"/>
      <c r="AK146" s="93">
        <f>IF(AK135="",0,AK145/COUNT(AK135:AK144)/3)</f>
        <v>0</v>
      </c>
      <c r="AL146" s="99"/>
      <c r="AM146" s="99"/>
      <c r="AN146" s="98"/>
      <c r="AO146" s="95"/>
      <c r="AP146" s="93">
        <f>IF(AP135="",0,AP145/COUNT(AP135:AP144)/3)</f>
        <v>0</v>
      </c>
      <c r="AQ146" s="99"/>
      <c r="AR146" s="99"/>
      <c r="AS146" s="98"/>
      <c r="AT146" s="95"/>
      <c r="AU146" s="93">
        <f>IF(AU135="",0,AU145/COUNT(AU135:AU144)/3)</f>
        <v>0</v>
      </c>
      <c r="AV146" s="99"/>
      <c r="AW146" s="99"/>
      <c r="AX146" s="98"/>
      <c r="AY146" s="95"/>
      <c r="AZ146" s="93">
        <f>IF(AZ135="",0,AZ145/COUNT(AZ135:AZ144)/3)</f>
        <v>0</v>
      </c>
      <c r="BA146" s="99"/>
      <c r="BB146" s="99"/>
      <c r="BC146" s="98"/>
    </row>
    <row r="147" spans="1:55">
      <c r="B147" s="70">
        <f>B145+B127+B109+B91+B73+B55+B37+B19</f>
        <v>0</v>
      </c>
      <c r="G147" s="70">
        <f>G145+G127+G109+G91+G73+G55+G37+H19</f>
        <v>0</v>
      </c>
      <c r="L147" s="70">
        <f>L145+L127+L109+L91+L73+L55+L37+N19</f>
        <v>0</v>
      </c>
      <c r="Q147" s="70">
        <f>Q145+Q127+Q109+Q91+Q73+Q55+Q37+T19</f>
        <v>0</v>
      </c>
      <c r="V147" s="70">
        <f>V145+V127+V109+V91+V73+V55+V37+Z19</f>
        <v>0</v>
      </c>
      <c r="AA147" s="70">
        <f>AA145+AA127+AA109+AA91+AA73+AA55+AA37+AF19</f>
        <v>0</v>
      </c>
      <c r="AF147" s="70">
        <f>AF145+AF127+AF109+AF91+AF73+AF55+AF37+AL19</f>
        <v>0</v>
      </c>
      <c r="AK147" s="70">
        <f>AK145+AK127+AK109+AK91+AK73+AK55+AK37+AR19</f>
        <v>0</v>
      </c>
      <c r="AP147" s="70">
        <f>AP145+AP127+AP109+AP91+AP73+AP55+AP37+AX19</f>
        <v>0</v>
      </c>
      <c r="AU147" s="70">
        <f>AU145+AU127+AU109+AU91+AU73+AU55+AU37+BD19</f>
        <v>0</v>
      </c>
      <c r="AZ147" s="70">
        <f>AZ145+AZ127+AZ109+AZ91+AZ73+AZ55+AZ37+BJ19</f>
        <v>0</v>
      </c>
    </row>
    <row r="148" spans="1:55">
      <c r="B148" s="70"/>
      <c r="G148" s="70"/>
      <c r="L148" s="70"/>
      <c r="Q148" s="70"/>
      <c r="V148" s="70"/>
      <c r="AA148" s="70"/>
      <c r="AF148" s="70"/>
      <c r="AK148" s="70"/>
      <c r="AP148" s="70"/>
      <c r="AU148" s="70"/>
      <c r="AZ148" s="70"/>
    </row>
    <row r="149" spans="1:55" s="17" customFormat="1" ht="12">
      <c r="A149" s="317" t="s">
        <v>6</v>
      </c>
      <c r="B149" s="317"/>
      <c r="D149" s="317" t="s">
        <v>17</v>
      </c>
      <c r="E149" s="317"/>
      <c r="G149" s="317" t="s">
        <v>33</v>
      </c>
      <c r="H149" s="317"/>
      <c r="J149" s="317" t="s">
        <v>18</v>
      </c>
      <c r="K149" s="317"/>
      <c r="L149" s="174"/>
      <c r="M149" s="317" t="s">
        <v>15</v>
      </c>
      <c r="N149" s="317"/>
      <c r="P149" s="317" t="s">
        <v>13</v>
      </c>
      <c r="Q149" s="317"/>
      <c r="S149" s="317" t="s">
        <v>20</v>
      </c>
      <c r="T149" s="317"/>
      <c r="V149" s="317" t="s">
        <v>26</v>
      </c>
      <c r="W149" s="317"/>
      <c r="Y149" s="317" t="s">
        <v>28</v>
      </c>
      <c r="Z149" s="317"/>
      <c r="AA149" s="174"/>
      <c r="AB149" s="317" t="s">
        <v>21</v>
      </c>
      <c r="AC149" s="317"/>
      <c r="AE149" s="317" t="s">
        <v>29</v>
      </c>
      <c r="AF149" s="317"/>
      <c r="AK149" s="174"/>
      <c r="AP149" s="174"/>
      <c r="AU149" s="174"/>
      <c r="AZ149" s="174"/>
    </row>
    <row r="150" spans="1:55" s="172" customFormat="1">
      <c r="A150" s="170" t="s">
        <v>408</v>
      </c>
      <c r="B150" s="171" t="s">
        <v>128</v>
      </c>
      <c r="D150" s="170" t="s">
        <v>408</v>
      </c>
      <c r="E150" s="171" t="s">
        <v>128</v>
      </c>
      <c r="G150" s="170" t="s">
        <v>408</v>
      </c>
      <c r="H150" s="171" t="s">
        <v>128</v>
      </c>
      <c r="J150" s="170" t="s">
        <v>408</v>
      </c>
      <c r="K150" s="171" t="s">
        <v>128</v>
      </c>
      <c r="L150" s="173"/>
      <c r="M150" s="170" t="s">
        <v>408</v>
      </c>
      <c r="N150" s="171" t="s">
        <v>128</v>
      </c>
      <c r="P150" s="170" t="s">
        <v>408</v>
      </c>
      <c r="Q150" s="171" t="s">
        <v>128</v>
      </c>
      <c r="S150" s="170" t="s">
        <v>408</v>
      </c>
      <c r="T150" s="171" t="s">
        <v>128</v>
      </c>
      <c r="V150" s="170" t="s">
        <v>408</v>
      </c>
      <c r="W150" s="171" t="s">
        <v>128</v>
      </c>
      <c r="Y150" s="170" t="s">
        <v>408</v>
      </c>
      <c r="Z150" s="171" t="s">
        <v>128</v>
      </c>
      <c r="AA150" s="173"/>
      <c r="AB150" s="170" t="s">
        <v>408</v>
      </c>
      <c r="AC150" s="171" t="s">
        <v>128</v>
      </c>
      <c r="AE150" s="170" t="s">
        <v>408</v>
      </c>
      <c r="AF150" s="171" t="s">
        <v>128</v>
      </c>
      <c r="AK150" s="173"/>
      <c r="AP150" s="173"/>
      <c r="AU150" s="173"/>
      <c r="AZ150" s="173"/>
    </row>
    <row r="151" spans="1:55" s="172" customFormat="1">
      <c r="A151" s="172">
        <v>1</v>
      </c>
      <c r="B151" s="175">
        <v>2</v>
      </c>
      <c r="D151" s="172">
        <v>1</v>
      </c>
      <c r="E151" s="175">
        <v>2</v>
      </c>
      <c r="G151" s="172">
        <v>1</v>
      </c>
      <c r="H151" s="175">
        <v>0</v>
      </c>
      <c r="J151" s="172">
        <v>1</v>
      </c>
      <c r="K151" s="175">
        <v>2</v>
      </c>
      <c r="L151" s="173"/>
      <c r="M151" s="172">
        <v>1</v>
      </c>
      <c r="N151" s="175">
        <v>2</v>
      </c>
      <c r="P151" s="172">
        <v>1</v>
      </c>
      <c r="Q151" s="175">
        <v>0</v>
      </c>
      <c r="S151" s="172">
        <v>1</v>
      </c>
      <c r="T151" s="175">
        <v>0</v>
      </c>
      <c r="V151" s="172">
        <v>1</v>
      </c>
      <c r="W151" s="175">
        <v>0</v>
      </c>
      <c r="Y151" s="172">
        <v>1</v>
      </c>
      <c r="Z151" s="175">
        <v>0</v>
      </c>
      <c r="AA151" s="173"/>
      <c r="AB151" s="172">
        <v>1</v>
      </c>
      <c r="AC151" s="175">
        <v>2</v>
      </c>
      <c r="AE151" s="172">
        <v>1</v>
      </c>
      <c r="AF151" s="175">
        <v>0</v>
      </c>
      <c r="AK151" s="173"/>
      <c r="AP151" s="173"/>
      <c r="AU151" s="173"/>
      <c r="AZ151" s="173"/>
    </row>
    <row r="152" spans="1:55" s="172" customFormat="1">
      <c r="A152" s="172">
        <v>2</v>
      </c>
      <c r="B152" s="175">
        <v>2</v>
      </c>
      <c r="D152" s="172">
        <v>2</v>
      </c>
      <c r="E152" s="175">
        <v>2</v>
      </c>
      <c r="G152" s="172">
        <v>2</v>
      </c>
      <c r="H152" s="175">
        <v>0</v>
      </c>
      <c r="J152" s="172">
        <v>2</v>
      </c>
      <c r="K152" s="175">
        <v>0</v>
      </c>
      <c r="L152" s="173"/>
      <c r="M152" s="172">
        <v>2</v>
      </c>
      <c r="N152" s="175">
        <v>2</v>
      </c>
      <c r="P152" s="172">
        <v>2</v>
      </c>
      <c r="Q152" s="175"/>
      <c r="S152" s="172">
        <v>2</v>
      </c>
      <c r="T152" s="175">
        <v>0</v>
      </c>
      <c r="V152" s="172">
        <v>2</v>
      </c>
      <c r="W152" s="175">
        <v>2</v>
      </c>
      <c r="Y152" s="172">
        <v>2</v>
      </c>
      <c r="Z152" s="175"/>
      <c r="AA152" s="173"/>
      <c r="AB152" s="172">
        <v>2</v>
      </c>
      <c r="AC152" s="175">
        <v>2</v>
      </c>
      <c r="AE152" s="172">
        <v>2</v>
      </c>
      <c r="AF152" s="175">
        <v>0</v>
      </c>
      <c r="AK152" s="173"/>
      <c r="AP152" s="173"/>
      <c r="AU152" s="173"/>
      <c r="AZ152" s="173"/>
    </row>
    <row r="153" spans="1:55" s="172" customFormat="1">
      <c r="A153" s="172">
        <v>3</v>
      </c>
      <c r="B153" s="175"/>
      <c r="D153" s="172">
        <v>3</v>
      </c>
      <c r="E153" s="175"/>
      <c r="G153" s="172">
        <v>3</v>
      </c>
      <c r="H153" s="175"/>
      <c r="J153" s="172">
        <v>3</v>
      </c>
      <c r="K153" s="175"/>
      <c r="L153" s="173"/>
      <c r="M153" s="172">
        <v>3</v>
      </c>
      <c r="N153" s="175"/>
      <c r="P153" s="172">
        <v>3</v>
      </c>
      <c r="Q153" s="175"/>
      <c r="S153" s="172">
        <v>3</v>
      </c>
      <c r="T153" s="175"/>
      <c r="V153" s="172">
        <v>3</v>
      </c>
      <c r="W153" s="175"/>
      <c r="Y153" s="172">
        <v>3</v>
      </c>
      <c r="Z153" s="175"/>
      <c r="AA153" s="173"/>
      <c r="AB153" s="172">
        <v>3</v>
      </c>
      <c r="AC153" s="175"/>
      <c r="AE153" s="172">
        <v>3</v>
      </c>
      <c r="AF153" s="175"/>
      <c r="AK153" s="173"/>
      <c r="AP153" s="173"/>
      <c r="AU153" s="173"/>
      <c r="AZ153" s="173"/>
    </row>
    <row r="154" spans="1:55" s="172" customFormat="1">
      <c r="A154" s="172">
        <v>4</v>
      </c>
      <c r="B154" s="175"/>
      <c r="D154" s="172">
        <v>4</v>
      </c>
      <c r="E154" s="175"/>
      <c r="G154" s="172">
        <v>4</v>
      </c>
      <c r="H154" s="175"/>
      <c r="J154" s="172">
        <v>4</v>
      </c>
      <c r="K154" s="175"/>
      <c r="L154" s="173"/>
      <c r="M154" s="172">
        <v>4</v>
      </c>
      <c r="N154" s="175"/>
      <c r="P154" s="172">
        <v>4</v>
      </c>
      <c r="Q154" s="175"/>
      <c r="S154" s="172">
        <v>4</v>
      </c>
      <c r="T154" s="175"/>
      <c r="V154" s="172">
        <v>4</v>
      </c>
      <c r="W154" s="175"/>
      <c r="Y154" s="172">
        <v>4</v>
      </c>
      <c r="Z154" s="175"/>
      <c r="AA154" s="173"/>
      <c r="AB154" s="172">
        <v>4</v>
      </c>
      <c r="AC154" s="175"/>
      <c r="AE154" s="172">
        <v>4</v>
      </c>
      <c r="AF154" s="175"/>
      <c r="AK154" s="173"/>
      <c r="AP154" s="173"/>
      <c r="AU154" s="173"/>
      <c r="AZ154" s="173"/>
    </row>
    <row r="155" spans="1:55" s="172" customFormat="1">
      <c r="A155" s="172">
        <v>5</v>
      </c>
      <c r="B155" s="175"/>
      <c r="D155" s="172">
        <v>5</v>
      </c>
      <c r="E155" s="175"/>
      <c r="G155" s="172">
        <v>5</v>
      </c>
      <c r="H155" s="175"/>
      <c r="J155" s="172">
        <v>5</v>
      </c>
      <c r="K155" s="175"/>
      <c r="L155" s="173"/>
      <c r="M155" s="172">
        <v>5</v>
      </c>
      <c r="N155" s="175"/>
      <c r="P155" s="172">
        <v>5</v>
      </c>
      <c r="Q155" s="175"/>
      <c r="S155" s="172">
        <v>5</v>
      </c>
      <c r="T155" s="175"/>
      <c r="V155" s="172">
        <v>5</v>
      </c>
      <c r="W155" s="175"/>
      <c r="Y155" s="172">
        <v>5</v>
      </c>
      <c r="Z155" s="175"/>
      <c r="AA155" s="173"/>
      <c r="AB155" s="172">
        <v>5</v>
      </c>
      <c r="AC155" s="175"/>
      <c r="AE155" s="172">
        <v>5</v>
      </c>
      <c r="AF155" s="175"/>
      <c r="AK155" s="173"/>
      <c r="AP155" s="173"/>
      <c r="AU155" s="173"/>
      <c r="AZ155" s="173"/>
    </row>
    <row r="156" spans="1:55" s="172" customFormat="1">
      <c r="A156" s="172">
        <v>6</v>
      </c>
      <c r="B156" s="175"/>
      <c r="D156" s="172">
        <v>6</v>
      </c>
      <c r="E156" s="175"/>
      <c r="G156" s="172">
        <v>6</v>
      </c>
      <c r="H156" s="175"/>
      <c r="J156" s="172">
        <v>6</v>
      </c>
      <c r="K156" s="175"/>
      <c r="L156" s="173"/>
      <c r="M156" s="172">
        <v>6</v>
      </c>
      <c r="N156" s="175"/>
      <c r="P156" s="172">
        <v>6</v>
      </c>
      <c r="Q156" s="175"/>
      <c r="S156" s="172">
        <v>6</v>
      </c>
      <c r="T156" s="175"/>
      <c r="V156" s="172">
        <v>6</v>
      </c>
      <c r="W156" s="175"/>
      <c r="Y156" s="172">
        <v>6</v>
      </c>
      <c r="Z156" s="175"/>
      <c r="AA156" s="173"/>
      <c r="AB156" s="172">
        <v>6</v>
      </c>
      <c r="AC156" s="175"/>
      <c r="AE156" s="172">
        <v>6</v>
      </c>
      <c r="AF156" s="175"/>
      <c r="AK156" s="173"/>
      <c r="AP156" s="173"/>
      <c r="AU156" s="173"/>
      <c r="AZ156" s="173"/>
    </row>
    <row r="157" spans="1:55" s="172" customFormat="1">
      <c r="A157" s="172">
        <v>7</v>
      </c>
      <c r="B157" s="175"/>
      <c r="D157" s="172">
        <v>7</v>
      </c>
      <c r="E157" s="175"/>
      <c r="G157" s="172">
        <v>7</v>
      </c>
      <c r="H157" s="175"/>
      <c r="J157" s="172">
        <v>7</v>
      </c>
      <c r="K157" s="175"/>
      <c r="L157" s="173"/>
      <c r="M157" s="172">
        <v>7</v>
      </c>
      <c r="N157" s="175"/>
      <c r="P157" s="172">
        <v>7</v>
      </c>
      <c r="Q157" s="175"/>
      <c r="S157" s="172">
        <v>7</v>
      </c>
      <c r="T157" s="175"/>
      <c r="V157" s="172">
        <v>7</v>
      </c>
      <c r="W157" s="175"/>
      <c r="Y157" s="172">
        <v>7</v>
      </c>
      <c r="Z157" s="175"/>
      <c r="AA157" s="173"/>
      <c r="AB157" s="172">
        <v>7</v>
      </c>
      <c r="AC157" s="175"/>
      <c r="AE157" s="172">
        <v>7</v>
      </c>
      <c r="AF157" s="175"/>
      <c r="AK157" s="173"/>
      <c r="AP157" s="173"/>
      <c r="AU157" s="173"/>
      <c r="AZ157" s="173"/>
    </row>
    <row r="158" spans="1:55" s="172" customFormat="1">
      <c r="A158" s="172">
        <v>8</v>
      </c>
      <c r="B158" s="175"/>
      <c r="D158" s="172">
        <v>8</v>
      </c>
      <c r="E158" s="175"/>
      <c r="G158" s="172">
        <v>8</v>
      </c>
      <c r="H158" s="175"/>
      <c r="J158" s="172">
        <v>8</v>
      </c>
      <c r="K158" s="175"/>
      <c r="L158" s="173"/>
      <c r="M158" s="172">
        <v>8</v>
      </c>
      <c r="N158" s="175"/>
      <c r="P158" s="172">
        <v>8</v>
      </c>
      <c r="Q158" s="175"/>
      <c r="S158" s="172">
        <v>8</v>
      </c>
      <c r="T158" s="175"/>
      <c r="V158" s="172">
        <v>8</v>
      </c>
      <c r="W158" s="175"/>
      <c r="Y158" s="172">
        <v>8</v>
      </c>
      <c r="Z158" s="175"/>
      <c r="AA158" s="173"/>
      <c r="AB158" s="172">
        <v>8</v>
      </c>
      <c r="AC158" s="175"/>
      <c r="AE158" s="172">
        <v>8</v>
      </c>
      <c r="AF158" s="175"/>
      <c r="AK158" s="173"/>
      <c r="AP158" s="173"/>
      <c r="AU158" s="173"/>
      <c r="AZ158" s="173"/>
    </row>
    <row r="159" spans="1:55" s="172" customFormat="1">
      <c r="A159" s="172">
        <v>9</v>
      </c>
      <c r="B159" s="175"/>
      <c r="D159" s="172">
        <v>9</v>
      </c>
      <c r="E159" s="175"/>
      <c r="G159" s="172">
        <v>9</v>
      </c>
      <c r="H159" s="175"/>
      <c r="J159" s="172">
        <v>9</v>
      </c>
      <c r="K159" s="175"/>
      <c r="L159" s="173"/>
      <c r="M159" s="172">
        <v>9</v>
      </c>
      <c r="N159" s="175"/>
      <c r="P159" s="172">
        <v>9</v>
      </c>
      <c r="Q159" s="175"/>
      <c r="S159" s="172">
        <v>9</v>
      </c>
      <c r="T159" s="175"/>
      <c r="V159" s="172">
        <v>9</v>
      </c>
      <c r="W159" s="175"/>
      <c r="Y159" s="172">
        <v>9</v>
      </c>
      <c r="Z159" s="175"/>
      <c r="AA159" s="173"/>
      <c r="AB159" s="172">
        <v>9</v>
      </c>
      <c r="AC159" s="175"/>
      <c r="AE159" s="172">
        <v>9</v>
      </c>
      <c r="AF159" s="175"/>
      <c r="AK159" s="173"/>
      <c r="AP159" s="173"/>
      <c r="AU159" s="173"/>
      <c r="AZ159" s="173"/>
    </row>
    <row r="160" spans="1:55" s="172" customFormat="1">
      <c r="A160" s="172">
        <v>10</v>
      </c>
      <c r="B160" s="175"/>
      <c r="D160" s="172">
        <v>10</v>
      </c>
      <c r="E160" s="175"/>
      <c r="G160" s="172">
        <v>10</v>
      </c>
      <c r="H160" s="175"/>
      <c r="J160" s="172">
        <v>10</v>
      </c>
      <c r="K160" s="175"/>
      <c r="L160" s="173"/>
      <c r="M160" s="172">
        <v>10</v>
      </c>
      <c r="N160" s="175"/>
      <c r="P160" s="172">
        <v>10</v>
      </c>
      <c r="Q160" s="175"/>
      <c r="S160" s="172">
        <v>10</v>
      </c>
      <c r="T160" s="175"/>
      <c r="V160" s="172">
        <v>10</v>
      </c>
      <c r="W160" s="175"/>
      <c r="Y160" s="172">
        <v>10</v>
      </c>
      <c r="Z160" s="175"/>
      <c r="AA160" s="173"/>
      <c r="AB160" s="172">
        <v>10</v>
      </c>
      <c r="AC160" s="175"/>
      <c r="AE160" s="172">
        <v>10</v>
      </c>
      <c r="AF160" s="175"/>
      <c r="AK160" s="173"/>
      <c r="AP160" s="173"/>
      <c r="AU160" s="173"/>
      <c r="AZ160" s="173"/>
    </row>
    <row r="161" spans="1:66">
      <c r="A161" s="170"/>
      <c r="B161" s="176">
        <f>SUBTOTAL(109,RPTSPAG[SP])</f>
        <v>4</v>
      </c>
      <c r="D161" s="170"/>
      <c r="E161" s="176">
        <f>SUBTOTAL(109,RPTSPLE[SP])</f>
        <v>4</v>
      </c>
      <c r="G161" s="170"/>
      <c r="H161" s="176">
        <f>SUBTOTAL(109,RPTSPAD[SP])</f>
        <v>0</v>
      </c>
      <c r="J161" s="170"/>
      <c r="K161" s="176">
        <f>SUBTOTAL(109,RPTSPZE[SP])</f>
        <v>2</v>
      </c>
      <c r="L161" s="70"/>
      <c r="M161" s="170"/>
      <c r="N161" s="176">
        <f>SUBTOTAL(109,RPTSPFU[SP])</f>
        <v>4</v>
      </c>
      <c r="P161" s="170"/>
      <c r="Q161" s="176">
        <f>SUBTOTAL(109,RPTSPTH[SP])</f>
        <v>0</v>
      </c>
      <c r="S161" s="170"/>
      <c r="T161" s="176">
        <f>SUBTOTAL(109,RPTSPHW[SP])</f>
        <v>0</v>
      </c>
      <c r="V161" s="170"/>
      <c r="W161" s="176">
        <f>SUBTOTAL(109,RPTSPJI[SP])</f>
        <v>2</v>
      </c>
      <c r="Y161" s="170"/>
      <c r="Z161" s="176">
        <f>SUBTOTAL(109,RPTSPPB[SP])</f>
        <v>0</v>
      </c>
      <c r="AA161" s="70"/>
      <c r="AB161" s="170"/>
      <c r="AC161" s="176">
        <f>SUBTOTAL(109,RPTSPWW[SP])</f>
        <v>4</v>
      </c>
      <c r="AE161" s="170"/>
      <c r="AF161" s="176">
        <f>SUBTOTAL(109,RPTSPÖD[SP])</f>
        <v>0</v>
      </c>
      <c r="AK161" s="70"/>
      <c r="AP161" s="70"/>
      <c r="AU161" s="70"/>
      <c r="AZ161" s="70"/>
    </row>
    <row r="162" spans="1:66">
      <c r="B162" s="70"/>
      <c r="G162" s="70"/>
      <c r="L162" s="70"/>
      <c r="Q162" s="70"/>
      <c r="V162" s="70"/>
      <c r="AA162" s="70"/>
      <c r="AF162" s="70"/>
      <c r="AK162" s="70"/>
      <c r="AP162" s="70"/>
      <c r="AU162" s="70"/>
      <c r="AZ162" s="70"/>
    </row>
    <row r="163" spans="1:66">
      <c r="B163" s="70"/>
      <c r="G163" s="70"/>
      <c r="L163" s="70"/>
      <c r="Q163" s="70"/>
      <c r="V163" s="70"/>
      <c r="AA163" s="70"/>
      <c r="AF163" s="70"/>
      <c r="AK163" s="70"/>
      <c r="AP163" s="70"/>
      <c r="AU163" s="70"/>
      <c r="AZ163" s="70"/>
    </row>
    <row r="164" spans="1:66">
      <c r="B164" s="70"/>
      <c r="G164" s="70"/>
      <c r="L164" s="70"/>
      <c r="Q164" s="70"/>
      <c r="V164" s="70"/>
      <c r="AA164" s="70"/>
      <c r="AF164" s="70"/>
      <c r="AK164" s="70"/>
      <c r="AP164" s="70"/>
      <c r="AU164" s="70"/>
      <c r="AZ164" s="70"/>
    </row>
    <row r="165" spans="1:66">
      <c r="B165" s="70"/>
      <c r="G165" s="70"/>
      <c r="L165" s="70"/>
      <c r="Q165" s="70"/>
      <c r="V165" s="70"/>
      <c r="AA165" s="70"/>
      <c r="AF165" s="70"/>
      <c r="AK165" s="70"/>
      <c r="AP165" s="70"/>
      <c r="AU165" s="70"/>
      <c r="AZ165" s="70"/>
    </row>
    <row r="166" spans="1:66" ht="6.75" customHeight="1">
      <c r="A166" s="76"/>
      <c r="B166" s="76"/>
      <c r="C166" s="76"/>
      <c r="D166" s="76"/>
      <c r="E166" s="76"/>
      <c r="F166" s="76"/>
      <c r="G166" s="76"/>
      <c r="H166" s="76"/>
      <c r="I166" s="76"/>
      <c r="J166" s="76"/>
      <c r="K166" s="76"/>
      <c r="L166" s="76"/>
      <c r="M166" s="76"/>
      <c r="N166" s="76"/>
      <c r="O166" s="76"/>
      <c r="P166" s="76"/>
      <c r="Q166" s="76"/>
      <c r="R166" s="76"/>
      <c r="S166" s="76"/>
      <c r="T166" s="76"/>
      <c r="U166" s="76"/>
      <c r="V166" s="76"/>
      <c r="W166" s="76"/>
      <c r="X166" s="76"/>
      <c r="Y166" s="76"/>
      <c r="Z166" s="76"/>
      <c r="AA166" s="76"/>
      <c r="AB166" s="76"/>
      <c r="AC166" s="76"/>
      <c r="AD166" s="76"/>
      <c r="AE166" s="76"/>
      <c r="AF166" s="76"/>
      <c r="AG166" s="76"/>
      <c r="AH166" s="76"/>
      <c r="AI166" s="76"/>
      <c r="AJ166" s="76"/>
      <c r="AK166" s="76"/>
      <c r="AL166" s="76"/>
      <c r="AM166" s="76"/>
      <c r="AN166" s="76"/>
      <c r="AO166" s="76"/>
      <c r="AP166" s="76"/>
      <c r="AQ166" s="76"/>
      <c r="AR166" s="76"/>
      <c r="AS166" s="76"/>
      <c r="AT166" s="76"/>
      <c r="AU166" s="76"/>
      <c r="AV166" s="76"/>
      <c r="AW166" s="76"/>
      <c r="AX166" s="76"/>
      <c r="AY166" s="76"/>
      <c r="AZ166" s="76"/>
      <c r="BA166" s="76"/>
      <c r="BB166" s="76"/>
      <c r="BC166" s="76"/>
    </row>
    <row r="167" spans="1:66">
      <c r="A167" s="130" t="s">
        <v>127</v>
      </c>
      <c r="B167" s="130"/>
      <c r="C167" s="130"/>
      <c r="D167" s="130"/>
      <c r="E167" s="130"/>
      <c r="F167" s="130"/>
      <c r="G167" s="130"/>
      <c r="H167" s="130"/>
      <c r="I167" s="130"/>
      <c r="J167" s="130"/>
      <c r="K167" s="130"/>
      <c r="L167" s="130"/>
      <c r="M167" s="130"/>
      <c r="N167" s="130"/>
      <c r="O167" s="130"/>
      <c r="P167" s="130"/>
      <c r="Q167" s="130"/>
      <c r="R167" s="130"/>
      <c r="S167" s="130"/>
      <c r="T167" s="130"/>
      <c r="U167" s="130"/>
      <c r="V167" s="130"/>
      <c r="W167" s="130"/>
      <c r="X167" s="130"/>
      <c r="Y167" s="130"/>
      <c r="Z167" s="130"/>
      <c r="AA167" s="130"/>
      <c r="AB167" s="130"/>
      <c r="AC167" s="130"/>
      <c r="AD167" s="130"/>
      <c r="AE167" s="130"/>
      <c r="AF167" s="130"/>
      <c r="AG167" s="130"/>
      <c r="AH167" s="130"/>
      <c r="AI167" s="130"/>
      <c r="AJ167" s="130"/>
      <c r="AK167" s="130"/>
      <c r="AL167" s="130"/>
      <c r="AM167" s="130"/>
      <c r="AN167" s="130"/>
      <c r="AO167" s="130"/>
      <c r="AP167" s="130"/>
      <c r="AQ167" s="130"/>
      <c r="AR167" s="130"/>
      <c r="AS167" s="130"/>
      <c r="AT167" s="130"/>
      <c r="AU167" s="130"/>
      <c r="AV167" s="130"/>
      <c r="AW167" s="130"/>
      <c r="AX167" s="130"/>
      <c r="AY167" s="130"/>
      <c r="AZ167" s="130"/>
      <c r="BA167" s="130"/>
      <c r="BB167" s="130"/>
      <c r="BC167" s="130"/>
      <c r="BI167" s="36"/>
    </row>
    <row r="168" spans="1:66" s="79" customFormat="1" ht="12.75" customHeight="1">
      <c r="A168" s="77"/>
      <c r="B168" s="77"/>
      <c r="C168" s="78">
        <f>C145+C127+C109+C91+C73+C55+C37+D19</f>
        <v>0</v>
      </c>
      <c r="D168" s="77"/>
      <c r="E168" s="77"/>
      <c r="F168" s="77"/>
      <c r="G168" s="78"/>
      <c r="H168" s="78">
        <f>H145+H127+H109+H91+H73+H55+H37+J19</f>
        <v>0</v>
      </c>
      <c r="I168" s="77"/>
      <c r="J168" s="77"/>
      <c r="K168" s="77"/>
      <c r="L168" s="77"/>
      <c r="M168" s="78">
        <f>M145+M127+M109+M91+M73+M55+M37+P19</f>
        <v>0</v>
      </c>
      <c r="N168" s="77"/>
      <c r="O168" s="77"/>
      <c r="P168" s="77"/>
      <c r="Q168" s="77"/>
      <c r="R168" s="78">
        <f>R145+R127+R109+R91+R73+R55+R37+V19</f>
        <v>0</v>
      </c>
      <c r="S168" s="77"/>
      <c r="T168" s="77"/>
      <c r="U168" s="77"/>
      <c r="V168" s="77"/>
      <c r="W168" s="78">
        <f>W145+W127+W109+W91+W73+W55+W37+AB19</f>
        <v>0</v>
      </c>
      <c r="X168" s="77"/>
      <c r="Y168" s="77"/>
      <c r="Z168" s="77"/>
      <c r="AA168" s="77"/>
      <c r="AB168" s="78">
        <f>AB145+AB127+AB109+AB91+AB73+AB55+AB37+AH19</f>
        <v>0</v>
      </c>
      <c r="AC168" s="77"/>
      <c r="AD168" s="77"/>
      <c r="AE168" s="77"/>
      <c r="AF168" s="77"/>
      <c r="AG168" s="78">
        <f>AG145+AG127+AG109+AG91+AG73+AG55+AG37+AN19</f>
        <v>0</v>
      </c>
      <c r="AH168" s="77"/>
      <c r="AI168" s="77"/>
      <c r="AJ168" s="77"/>
      <c r="AK168" s="77"/>
      <c r="AL168" s="78">
        <f>AL145+AL127+AL109+AL91+AL73+AL55+AL37+AT19</f>
        <v>0</v>
      </c>
      <c r="AM168" s="77"/>
      <c r="AN168" s="77"/>
      <c r="AO168" s="77"/>
      <c r="AP168" s="77"/>
      <c r="AQ168" s="78">
        <f>AQ145+AQ127+AQ109+AQ91+AQ73+AQ55+AQ37+AZ19</f>
        <v>0</v>
      </c>
      <c r="AR168" s="77"/>
      <c r="AS168" s="77"/>
      <c r="AT168" s="77"/>
      <c r="AU168" s="77"/>
      <c r="AV168" s="78">
        <f>AV145+AV127+AV109+AV91+AV73+AV55+AV37+BF19</f>
        <v>0</v>
      </c>
      <c r="AW168" s="77"/>
      <c r="AX168" s="77"/>
      <c r="AY168" s="77"/>
      <c r="AZ168" s="77"/>
      <c r="BA168" s="78">
        <f>BA145+BA127+BA109+BA91+BA73+BA55+BA37+BL19</f>
        <v>0</v>
      </c>
      <c r="BB168" s="77"/>
      <c r="BC168" s="77"/>
      <c r="BD168" s="77"/>
      <c r="BE168" s="77"/>
      <c r="BF168" s="77"/>
      <c r="BG168" s="77"/>
      <c r="BH168" s="77"/>
      <c r="BI168" s="77"/>
      <c r="BJ168" s="77"/>
      <c r="BK168" s="77"/>
      <c r="BL168" s="77"/>
      <c r="BM168" s="77"/>
      <c r="BN168" s="77"/>
    </row>
    <row r="169" spans="1:66" ht="15.75">
      <c r="A169" s="30"/>
      <c r="B169" s="30"/>
      <c r="C169" s="30"/>
      <c r="D169" s="31"/>
      <c r="E169" s="31"/>
      <c r="F169" s="30"/>
      <c r="G169" s="30"/>
      <c r="H169" s="30"/>
      <c r="I169" s="30"/>
      <c r="Q169" s="30"/>
      <c r="R169" s="31"/>
      <c r="S169" s="31"/>
      <c r="T169" s="30"/>
      <c r="U169" s="30"/>
      <c r="V169" s="30"/>
      <c r="W169" s="30"/>
      <c r="X169" s="30"/>
      <c r="Y169" s="31"/>
      <c r="Z169" s="31"/>
      <c r="AA169" s="30"/>
      <c r="AB169" s="30"/>
      <c r="AC169" s="30"/>
      <c r="AD169" s="30"/>
      <c r="AE169" s="30"/>
      <c r="AF169" s="31"/>
      <c r="AG169" s="31"/>
      <c r="AH169" s="30"/>
      <c r="AI169" s="30"/>
      <c r="AJ169" s="30"/>
      <c r="AK169" s="30"/>
      <c r="AL169" s="30"/>
      <c r="AM169" s="31"/>
      <c r="AN169" s="31"/>
      <c r="AO169" s="30"/>
      <c r="AP169" s="30"/>
      <c r="AQ169" s="30"/>
      <c r="AR169" s="30"/>
      <c r="AS169" s="30"/>
      <c r="AT169" s="31"/>
      <c r="AU169" s="31"/>
      <c r="AV169" s="30"/>
      <c r="AW169" s="30"/>
      <c r="AX169" s="30"/>
      <c r="AY169" s="30"/>
      <c r="AZ169" s="30"/>
      <c r="BA169" s="31"/>
      <c r="BB169" s="31"/>
      <c r="BC169" s="30"/>
      <c r="BD169" s="30"/>
      <c r="BE169" s="30"/>
      <c r="BF169" s="30"/>
      <c r="BG169" s="30"/>
      <c r="BH169" s="31"/>
      <c r="BI169" s="31"/>
      <c r="BJ169" s="30"/>
      <c r="BK169" s="30"/>
      <c r="BL169" s="30"/>
      <c r="BM169" s="30"/>
      <c r="BN169" s="30"/>
    </row>
    <row r="171" spans="1:66">
      <c r="B171" s="319"/>
      <c r="C171" s="319"/>
      <c r="D171" s="319"/>
      <c r="E171" s="319"/>
      <c r="F171" s="319"/>
      <c r="G171" s="319"/>
    </row>
    <row r="172" spans="1:66">
      <c r="B172" s="319"/>
      <c r="C172" s="319"/>
      <c r="D172" s="319"/>
      <c r="E172" s="319"/>
      <c r="F172" s="319"/>
      <c r="G172" s="319"/>
    </row>
    <row r="173" spans="1:66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66">
      <c r="B174" s="3"/>
    </row>
    <row r="175" spans="1:66">
      <c r="B175" s="3"/>
    </row>
    <row r="176" spans="1:66">
      <c r="B176" s="3"/>
    </row>
    <row r="177" spans="2:2">
      <c r="B177" s="3"/>
    </row>
    <row r="178" spans="2:2">
      <c r="B178" s="3"/>
    </row>
    <row r="179" spans="2:2">
      <c r="B179" s="3"/>
    </row>
    <row r="180" spans="2:2">
      <c r="B180" s="3"/>
    </row>
    <row r="181" spans="2:2">
      <c r="B181" s="3"/>
    </row>
  </sheetData>
  <sheetProtection formatCells="0" formatColumns="0" formatRows="0" insertColumns="0" insertRows="0" insertHyperlinks="0" deleteColumns="0" deleteRows="0" sort="0" autoFilter="0" pivotTables="0"/>
  <mergeCells count="102">
    <mergeCell ref="AU133:AX133"/>
    <mergeCell ref="AU115:AX115"/>
    <mergeCell ref="AZ115:BC115"/>
    <mergeCell ref="AA115:AD115"/>
    <mergeCell ref="AF115:AI115"/>
    <mergeCell ref="AK115:AN115"/>
    <mergeCell ref="AP115:AS115"/>
    <mergeCell ref="AF7:AJ7"/>
    <mergeCell ref="A1:BN2"/>
    <mergeCell ref="B7:F7"/>
    <mergeCell ref="H7:L7"/>
    <mergeCell ref="N7:R7"/>
    <mergeCell ref="T7:X7"/>
    <mergeCell ref="Z7:AD7"/>
    <mergeCell ref="AL7:AP7"/>
    <mergeCell ref="AR7:AV7"/>
    <mergeCell ref="AX7:BB7"/>
    <mergeCell ref="BD7:BH7"/>
    <mergeCell ref="BJ7:BN7"/>
    <mergeCell ref="B43:E43"/>
    <mergeCell ref="G43:J43"/>
    <mergeCell ref="L43:O43"/>
    <mergeCell ref="Q43:T43"/>
    <mergeCell ref="AP97:AS97"/>
    <mergeCell ref="AU97:AX97"/>
    <mergeCell ref="AZ97:BC97"/>
    <mergeCell ref="AA97:AD97"/>
    <mergeCell ref="AF97:AI97"/>
    <mergeCell ref="AK97:AN97"/>
    <mergeCell ref="V97:Y97"/>
    <mergeCell ref="B97:E97"/>
    <mergeCell ref="G97:J97"/>
    <mergeCell ref="L97:O97"/>
    <mergeCell ref="Q97:T97"/>
    <mergeCell ref="AU43:AX43"/>
    <mergeCell ref="AZ43:BC43"/>
    <mergeCell ref="AA43:AD43"/>
    <mergeCell ref="AF43:AI43"/>
    <mergeCell ref="AK43:AN43"/>
    <mergeCell ref="AP43:AS43"/>
    <mergeCell ref="G61:J61"/>
    <mergeCell ref="L61:O61"/>
    <mergeCell ref="Q61:T61"/>
    <mergeCell ref="V61:Y61"/>
    <mergeCell ref="AP79:AS79"/>
    <mergeCell ref="AU79:AX79"/>
    <mergeCell ref="AZ79:BC79"/>
    <mergeCell ref="AZ61:BC61"/>
    <mergeCell ref="AK61:AN61"/>
    <mergeCell ref="AP61:AS61"/>
    <mergeCell ref="AU61:AX61"/>
    <mergeCell ref="B171:G171"/>
    <mergeCell ref="B172:G172"/>
    <mergeCell ref="B133:E133"/>
    <mergeCell ref="G133:J133"/>
    <mergeCell ref="L133:O133"/>
    <mergeCell ref="Q133:T133"/>
    <mergeCell ref="V133:Y133"/>
    <mergeCell ref="B115:E115"/>
    <mergeCell ref="G115:J115"/>
    <mergeCell ref="L115:O115"/>
    <mergeCell ref="Q115:T115"/>
    <mergeCell ref="V115:Y115"/>
    <mergeCell ref="AZ133:BC133"/>
    <mergeCell ref="AA133:AD133"/>
    <mergeCell ref="AF133:AI133"/>
    <mergeCell ref="AK133:AN133"/>
    <mergeCell ref="AP133:AS133"/>
    <mergeCell ref="A149:B149"/>
    <mergeCell ref="AP25:AS25"/>
    <mergeCell ref="V25:Y25"/>
    <mergeCell ref="AU25:AX25"/>
    <mergeCell ref="AZ25:BC25"/>
    <mergeCell ref="AA25:AD25"/>
    <mergeCell ref="AF25:AI25"/>
    <mergeCell ref="AK25:AN25"/>
    <mergeCell ref="B25:E25"/>
    <mergeCell ref="G25:J25"/>
    <mergeCell ref="L25:O25"/>
    <mergeCell ref="Q25:T25"/>
    <mergeCell ref="AF79:AI79"/>
    <mergeCell ref="B79:E79"/>
    <mergeCell ref="V43:Y43"/>
    <mergeCell ref="B61:E61"/>
    <mergeCell ref="G79:J79"/>
    <mergeCell ref="L79:O79"/>
    <mergeCell ref="Q79:T79"/>
    <mergeCell ref="V79:Y79"/>
    <mergeCell ref="AA79:AD79"/>
    <mergeCell ref="AA61:AD61"/>
    <mergeCell ref="AF61:AI61"/>
    <mergeCell ref="AK79:AN79"/>
    <mergeCell ref="S149:T149"/>
    <mergeCell ref="V149:W149"/>
    <mergeCell ref="Y149:Z149"/>
    <mergeCell ref="AB149:AC149"/>
    <mergeCell ref="AE149:AF149"/>
    <mergeCell ref="D149:E149"/>
    <mergeCell ref="G149:H149"/>
    <mergeCell ref="J149:K149"/>
    <mergeCell ref="M149:N149"/>
    <mergeCell ref="P149:Q149"/>
  </mergeCells>
  <phoneticPr fontId="17" type="noConversion"/>
  <pageMargins left="0.39374999999999999" right="0" top="0" bottom="0" header="0.51180555555555562" footer="0.51180555555555562"/>
  <pageSetup paperSize="9" scale="17" firstPageNumber="0" fitToHeight="0" orientation="landscape" horizontalDpi="300" verticalDpi="300" r:id="rId1"/>
  <headerFooter alignWithMargins="0"/>
  <colBreaks count="2" manualBreakCount="2">
    <brk id="30" max="1048575" man="1"/>
    <brk id="60" max="1048575" man="1"/>
  </colBreaks>
  <drawing r:id="rId2"/>
  <tableParts count="99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  <tablePart r:id="rId49"/>
    <tablePart r:id="rId50"/>
    <tablePart r:id="rId51"/>
    <tablePart r:id="rId52"/>
    <tablePart r:id="rId53"/>
    <tablePart r:id="rId54"/>
    <tablePart r:id="rId55"/>
    <tablePart r:id="rId56"/>
    <tablePart r:id="rId57"/>
    <tablePart r:id="rId58"/>
    <tablePart r:id="rId59"/>
    <tablePart r:id="rId60"/>
    <tablePart r:id="rId61"/>
    <tablePart r:id="rId62"/>
    <tablePart r:id="rId63"/>
    <tablePart r:id="rId64"/>
    <tablePart r:id="rId65"/>
    <tablePart r:id="rId66"/>
    <tablePart r:id="rId67"/>
    <tablePart r:id="rId68"/>
    <tablePart r:id="rId69"/>
    <tablePart r:id="rId70"/>
    <tablePart r:id="rId71"/>
    <tablePart r:id="rId72"/>
    <tablePart r:id="rId73"/>
    <tablePart r:id="rId74"/>
    <tablePart r:id="rId75"/>
    <tablePart r:id="rId76"/>
    <tablePart r:id="rId77"/>
    <tablePart r:id="rId78"/>
    <tablePart r:id="rId79"/>
    <tablePart r:id="rId80"/>
    <tablePart r:id="rId81"/>
    <tablePart r:id="rId82"/>
    <tablePart r:id="rId83"/>
    <tablePart r:id="rId84"/>
    <tablePart r:id="rId85"/>
    <tablePart r:id="rId86"/>
    <tablePart r:id="rId87"/>
    <tablePart r:id="rId88"/>
    <tablePart r:id="rId89"/>
    <tablePart r:id="rId90"/>
    <tablePart r:id="rId91"/>
    <tablePart r:id="rId92"/>
    <tablePart r:id="rId93"/>
    <tablePart r:id="rId94"/>
    <tablePart r:id="rId95"/>
    <tablePart r:id="rId96"/>
    <tablePart r:id="rId97"/>
    <tablePart r:id="rId98"/>
    <tablePart r:id="rId99"/>
    <tablePart r:id="rId100"/>
    <tablePart r:id="rId101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C7F1E-B351-4572-8B70-ACF50992680B}">
  <sheetPr codeName="Tabelle2">
    <tabColor rgb="FF92D050"/>
    <pageSetUpPr fitToPage="1"/>
  </sheetPr>
  <dimension ref="A1:X79"/>
  <sheetViews>
    <sheetView tabSelected="1" zoomScale="85" zoomScaleNormal="85" workbookViewId="0">
      <selection activeCell="A5" sqref="A5"/>
    </sheetView>
  </sheetViews>
  <sheetFormatPr baseColWidth="10" defaultRowHeight="12.75"/>
  <cols>
    <col min="1" max="1" width="7.85546875" style="80" customWidth="1"/>
    <col min="2" max="2" width="26" style="80" customWidth="1"/>
    <col min="3" max="3" width="12.5703125" style="80" customWidth="1"/>
    <col min="4" max="5" width="11.85546875" style="80" customWidth="1"/>
    <col min="6" max="6" width="6.5703125" style="80" customWidth="1"/>
    <col min="7" max="7" width="3.28515625" style="80" customWidth="1"/>
    <col min="8" max="8" width="3.42578125" style="80" customWidth="1"/>
    <col min="9" max="9" width="2.85546875" style="80" customWidth="1"/>
    <col min="10" max="10" width="7.85546875" style="80" customWidth="1"/>
    <col min="11" max="11" width="26" style="80" customWidth="1"/>
    <col min="12" max="12" width="12.5703125" style="80" customWidth="1"/>
    <col min="13" max="14" width="11.85546875" style="80" customWidth="1"/>
    <col min="15" max="15" width="5.28515625" style="80" customWidth="1"/>
    <col min="16" max="16" width="6.140625" style="80" customWidth="1"/>
    <col min="17" max="17" width="11.42578125" style="80"/>
    <col min="18" max="18" width="7.85546875" style="80" customWidth="1"/>
    <col min="19" max="19" width="26" style="80" customWidth="1"/>
    <col min="20" max="22" width="11.42578125" style="80"/>
    <col min="23" max="23" width="6.5703125" style="80" customWidth="1"/>
    <col min="24" max="254" width="11.42578125" style="80"/>
    <col min="255" max="255" width="5.85546875" style="80" customWidth="1"/>
    <col min="256" max="256" width="18" style="80" customWidth="1"/>
    <col min="257" max="257" width="11.42578125" style="80"/>
    <col min="258" max="258" width="7.85546875" style="80" customWidth="1"/>
    <col min="259" max="259" width="4.28515625" style="80" customWidth="1"/>
    <col min="260" max="260" width="4.5703125" style="80" customWidth="1"/>
    <col min="261" max="261" width="11.42578125" style="80"/>
    <col min="262" max="262" width="7.5703125" style="80" customWidth="1"/>
    <col min="263" max="263" width="3.42578125" style="80" customWidth="1"/>
    <col min="264" max="264" width="2.85546875" style="80" customWidth="1"/>
    <col min="265" max="265" width="6.28515625" style="80" customWidth="1"/>
    <col min="266" max="266" width="18.42578125" style="80" customWidth="1"/>
    <col min="267" max="267" width="11.42578125" style="80"/>
    <col min="268" max="268" width="8.7109375" style="80" customWidth="1"/>
    <col min="269" max="269" width="5.28515625" style="80" customWidth="1"/>
    <col min="270" max="270" width="4.140625" style="80" customWidth="1"/>
    <col min="271" max="510" width="11.42578125" style="80"/>
    <col min="511" max="511" width="5.85546875" style="80" customWidth="1"/>
    <col min="512" max="512" width="18" style="80" customWidth="1"/>
    <col min="513" max="513" width="11.42578125" style="80"/>
    <col min="514" max="514" width="7.85546875" style="80" customWidth="1"/>
    <col min="515" max="515" width="4.28515625" style="80" customWidth="1"/>
    <col min="516" max="516" width="4.5703125" style="80" customWidth="1"/>
    <col min="517" max="517" width="11.42578125" style="80"/>
    <col min="518" max="518" width="7.5703125" style="80" customWidth="1"/>
    <col min="519" max="519" width="3.42578125" style="80" customWidth="1"/>
    <col min="520" max="520" width="2.85546875" style="80" customWidth="1"/>
    <col min="521" max="521" width="6.28515625" style="80" customWidth="1"/>
    <col min="522" max="522" width="18.42578125" style="80" customWidth="1"/>
    <col min="523" max="523" width="11.42578125" style="80"/>
    <col min="524" max="524" width="8.7109375" style="80" customWidth="1"/>
    <col min="525" max="525" width="5.28515625" style="80" customWidth="1"/>
    <col min="526" max="526" width="4.140625" style="80" customWidth="1"/>
    <col min="527" max="766" width="11.42578125" style="80"/>
    <col min="767" max="767" width="5.85546875" style="80" customWidth="1"/>
    <col min="768" max="768" width="18" style="80" customWidth="1"/>
    <col min="769" max="769" width="11.42578125" style="80"/>
    <col min="770" max="770" width="7.85546875" style="80" customWidth="1"/>
    <col min="771" max="771" width="4.28515625" style="80" customWidth="1"/>
    <col min="772" max="772" width="4.5703125" style="80" customWidth="1"/>
    <col min="773" max="773" width="11.42578125" style="80"/>
    <col min="774" max="774" width="7.5703125" style="80" customWidth="1"/>
    <col min="775" max="775" width="3.42578125" style="80" customWidth="1"/>
    <col min="776" max="776" width="2.85546875" style="80" customWidth="1"/>
    <col min="777" max="777" width="6.28515625" style="80" customWidth="1"/>
    <col min="778" max="778" width="18.42578125" style="80" customWidth="1"/>
    <col min="779" max="779" width="11.42578125" style="80"/>
    <col min="780" max="780" width="8.7109375" style="80" customWidth="1"/>
    <col min="781" max="781" width="5.28515625" style="80" customWidth="1"/>
    <col min="782" max="782" width="4.140625" style="80" customWidth="1"/>
    <col min="783" max="1022" width="11.42578125" style="80"/>
    <col min="1023" max="1023" width="5.85546875" style="80" customWidth="1"/>
    <col min="1024" max="1024" width="18" style="80" customWidth="1"/>
    <col min="1025" max="1025" width="11.42578125" style="80"/>
    <col min="1026" max="1026" width="7.85546875" style="80" customWidth="1"/>
    <col min="1027" max="1027" width="4.28515625" style="80" customWidth="1"/>
    <col min="1028" max="1028" width="4.5703125" style="80" customWidth="1"/>
    <col min="1029" max="1029" width="11.42578125" style="80"/>
    <col min="1030" max="1030" width="7.5703125" style="80" customWidth="1"/>
    <col min="1031" max="1031" width="3.42578125" style="80" customWidth="1"/>
    <col min="1032" max="1032" width="2.85546875" style="80" customWidth="1"/>
    <col min="1033" max="1033" width="6.28515625" style="80" customWidth="1"/>
    <col min="1034" max="1034" width="18.42578125" style="80" customWidth="1"/>
    <col min="1035" max="1035" width="11.42578125" style="80"/>
    <col min="1036" max="1036" width="8.7109375" style="80" customWidth="1"/>
    <col min="1037" max="1037" width="5.28515625" style="80" customWidth="1"/>
    <col min="1038" max="1038" width="4.140625" style="80" customWidth="1"/>
    <col min="1039" max="1278" width="11.42578125" style="80"/>
    <col min="1279" max="1279" width="5.85546875" style="80" customWidth="1"/>
    <col min="1280" max="1280" width="18" style="80" customWidth="1"/>
    <col min="1281" max="1281" width="11.42578125" style="80"/>
    <col min="1282" max="1282" width="7.85546875" style="80" customWidth="1"/>
    <col min="1283" max="1283" width="4.28515625" style="80" customWidth="1"/>
    <col min="1284" max="1284" width="4.5703125" style="80" customWidth="1"/>
    <col min="1285" max="1285" width="11.42578125" style="80"/>
    <col min="1286" max="1286" width="7.5703125" style="80" customWidth="1"/>
    <col min="1287" max="1287" width="3.42578125" style="80" customWidth="1"/>
    <col min="1288" max="1288" width="2.85546875" style="80" customWidth="1"/>
    <col min="1289" max="1289" width="6.28515625" style="80" customWidth="1"/>
    <col min="1290" max="1290" width="18.42578125" style="80" customWidth="1"/>
    <col min="1291" max="1291" width="11.42578125" style="80"/>
    <col min="1292" max="1292" width="8.7109375" style="80" customWidth="1"/>
    <col min="1293" max="1293" width="5.28515625" style="80" customWidth="1"/>
    <col min="1294" max="1294" width="4.140625" style="80" customWidth="1"/>
    <col min="1295" max="1534" width="11.42578125" style="80"/>
    <col min="1535" max="1535" width="5.85546875" style="80" customWidth="1"/>
    <col min="1536" max="1536" width="18" style="80" customWidth="1"/>
    <col min="1537" max="1537" width="11.42578125" style="80"/>
    <col min="1538" max="1538" width="7.85546875" style="80" customWidth="1"/>
    <col min="1539" max="1539" width="4.28515625" style="80" customWidth="1"/>
    <col min="1540" max="1540" width="4.5703125" style="80" customWidth="1"/>
    <col min="1541" max="1541" width="11.42578125" style="80"/>
    <col min="1542" max="1542" width="7.5703125" style="80" customWidth="1"/>
    <col min="1543" max="1543" width="3.42578125" style="80" customWidth="1"/>
    <col min="1544" max="1544" width="2.85546875" style="80" customWidth="1"/>
    <col min="1545" max="1545" width="6.28515625" style="80" customWidth="1"/>
    <col min="1546" max="1546" width="18.42578125" style="80" customWidth="1"/>
    <col min="1547" max="1547" width="11.42578125" style="80"/>
    <col min="1548" max="1548" width="8.7109375" style="80" customWidth="1"/>
    <col min="1549" max="1549" width="5.28515625" style="80" customWidth="1"/>
    <col min="1550" max="1550" width="4.140625" style="80" customWidth="1"/>
    <col min="1551" max="1790" width="11.42578125" style="80"/>
    <col min="1791" max="1791" width="5.85546875" style="80" customWidth="1"/>
    <col min="1792" max="1792" width="18" style="80" customWidth="1"/>
    <col min="1793" max="1793" width="11.42578125" style="80"/>
    <col min="1794" max="1794" width="7.85546875" style="80" customWidth="1"/>
    <col min="1795" max="1795" width="4.28515625" style="80" customWidth="1"/>
    <col min="1796" max="1796" width="4.5703125" style="80" customWidth="1"/>
    <col min="1797" max="1797" width="11.42578125" style="80"/>
    <col min="1798" max="1798" width="7.5703125" style="80" customWidth="1"/>
    <col min="1799" max="1799" width="3.42578125" style="80" customWidth="1"/>
    <col min="1800" max="1800" width="2.85546875" style="80" customWidth="1"/>
    <col min="1801" max="1801" width="6.28515625" style="80" customWidth="1"/>
    <col min="1802" max="1802" width="18.42578125" style="80" customWidth="1"/>
    <col min="1803" max="1803" width="11.42578125" style="80"/>
    <col min="1804" max="1804" width="8.7109375" style="80" customWidth="1"/>
    <col min="1805" max="1805" width="5.28515625" style="80" customWidth="1"/>
    <col min="1806" max="1806" width="4.140625" style="80" customWidth="1"/>
    <col min="1807" max="2046" width="11.42578125" style="80"/>
    <col min="2047" max="2047" width="5.85546875" style="80" customWidth="1"/>
    <col min="2048" max="2048" width="18" style="80" customWidth="1"/>
    <col min="2049" max="2049" width="11.42578125" style="80"/>
    <col min="2050" max="2050" width="7.85546875" style="80" customWidth="1"/>
    <col min="2051" max="2051" width="4.28515625" style="80" customWidth="1"/>
    <col min="2052" max="2052" width="4.5703125" style="80" customWidth="1"/>
    <col min="2053" max="2053" width="11.42578125" style="80"/>
    <col min="2054" max="2054" width="7.5703125" style="80" customWidth="1"/>
    <col min="2055" max="2055" width="3.42578125" style="80" customWidth="1"/>
    <col min="2056" max="2056" width="2.85546875" style="80" customWidth="1"/>
    <col min="2057" max="2057" width="6.28515625" style="80" customWidth="1"/>
    <col min="2058" max="2058" width="18.42578125" style="80" customWidth="1"/>
    <col min="2059" max="2059" width="11.42578125" style="80"/>
    <col min="2060" max="2060" width="8.7109375" style="80" customWidth="1"/>
    <col min="2061" max="2061" width="5.28515625" style="80" customWidth="1"/>
    <col min="2062" max="2062" width="4.140625" style="80" customWidth="1"/>
    <col min="2063" max="2302" width="11.42578125" style="80"/>
    <col min="2303" max="2303" width="5.85546875" style="80" customWidth="1"/>
    <col min="2304" max="2304" width="18" style="80" customWidth="1"/>
    <col min="2305" max="2305" width="11.42578125" style="80"/>
    <col min="2306" max="2306" width="7.85546875" style="80" customWidth="1"/>
    <col min="2307" max="2307" width="4.28515625" style="80" customWidth="1"/>
    <col min="2308" max="2308" width="4.5703125" style="80" customWidth="1"/>
    <col min="2309" max="2309" width="11.42578125" style="80"/>
    <col min="2310" max="2310" width="7.5703125" style="80" customWidth="1"/>
    <col min="2311" max="2311" width="3.42578125" style="80" customWidth="1"/>
    <col min="2312" max="2312" width="2.85546875" style="80" customWidth="1"/>
    <col min="2313" max="2313" width="6.28515625" style="80" customWidth="1"/>
    <col min="2314" max="2314" width="18.42578125" style="80" customWidth="1"/>
    <col min="2315" max="2315" width="11.42578125" style="80"/>
    <col min="2316" max="2316" width="8.7109375" style="80" customWidth="1"/>
    <col min="2317" max="2317" width="5.28515625" style="80" customWidth="1"/>
    <col min="2318" max="2318" width="4.140625" style="80" customWidth="1"/>
    <col min="2319" max="2558" width="11.42578125" style="80"/>
    <col min="2559" max="2559" width="5.85546875" style="80" customWidth="1"/>
    <col min="2560" max="2560" width="18" style="80" customWidth="1"/>
    <col min="2561" max="2561" width="11.42578125" style="80"/>
    <col min="2562" max="2562" width="7.85546875" style="80" customWidth="1"/>
    <col min="2563" max="2563" width="4.28515625" style="80" customWidth="1"/>
    <col min="2564" max="2564" width="4.5703125" style="80" customWidth="1"/>
    <col min="2565" max="2565" width="11.42578125" style="80"/>
    <col min="2566" max="2566" width="7.5703125" style="80" customWidth="1"/>
    <col min="2567" max="2567" width="3.42578125" style="80" customWidth="1"/>
    <col min="2568" max="2568" width="2.85546875" style="80" customWidth="1"/>
    <col min="2569" max="2569" width="6.28515625" style="80" customWidth="1"/>
    <col min="2570" max="2570" width="18.42578125" style="80" customWidth="1"/>
    <col min="2571" max="2571" width="11.42578125" style="80"/>
    <col min="2572" max="2572" width="8.7109375" style="80" customWidth="1"/>
    <col min="2573" max="2573" width="5.28515625" style="80" customWidth="1"/>
    <col min="2574" max="2574" width="4.140625" style="80" customWidth="1"/>
    <col min="2575" max="2814" width="11.42578125" style="80"/>
    <col min="2815" max="2815" width="5.85546875" style="80" customWidth="1"/>
    <col min="2816" max="2816" width="18" style="80" customWidth="1"/>
    <col min="2817" max="2817" width="11.42578125" style="80"/>
    <col min="2818" max="2818" width="7.85546875" style="80" customWidth="1"/>
    <col min="2819" max="2819" width="4.28515625" style="80" customWidth="1"/>
    <col min="2820" max="2820" width="4.5703125" style="80" customWidth="1"/>
    <col min="2821" max="2821" width="11.42578125" style="80"/>
    <col min="2822" max="2822" width="7.5703125" style="80" customWidth="1"/>
    <col min="2823" max="2823" width="3.42578125" style="80" customWidth="1"/>
    <col min="2824" max="2824" width="2.85546875" style="80" customWidth="1"/>
    <col min="2825" max="2825" width="6.28515625" style="80" customWidth="1"/>
    <col min="2826" max="2826" width="18.42578125" style="80" customWidth="1"/>
    <col min="2827" max="2827" width="11.42578125" style="80"/>
    <col min="2828" max="2828" width="8.7109375" style="80" customWidth="1"/>
    <col min="2829" max="2829" width="5.28515625" style="80" customWidth="1"/>
    <col min="2830" max="2830" width="4.140625" style="80" customWidth="1"/>
    <col min="2831" max="3070" width="11.42578125" style="80"/>
    <col min="3071" max="3071" width="5.85546875" style="80" customWidth="1"/>
    <col min="3072" max="3072" width="18" style="80" customWidth="1"/>
    <col min="3073" max="3073" width="11.42578125" style="80"/>
    <col min="3074" max="3074" width="7.85546875" style="80" customWidth="1"/>
    <col min="3075" max="3075" width="4.28515625" style="80" customWidth="1"/>
    <col min="3076" max="3076" width="4.5703125" style="80" customWidth="1"/>
    <col min="3077" max="3077" width="11.42578125" style="80"/>
    <col min="3078" max="3078" width="7.5703125" style="80" customWidth="1"/>
    <col min="3079" max="3079" width="3.42578125" style="80" customWidth="1"/>
    <col min="3080" max="3080" width="2.85546875" style="80" customWidth="1"/>
    <col min="3081" max="3081" width="6.28515625" style="80" customWidth="1"/>
    <col min="3082" max="3082" width="18.42578125" style="80" customWidth="1"/>
    <col min="3083" max="3083" width="11.42578125" style="80"/>
    <col min="3084" max="3084" width="8.7109375" style="80" customWidth="1"/>
    <col min="3085" max="3085" width="5.28515625" style="80" customWidth="1"/>
    <col min="3086" max="3086" width="4.140625" style="80" customWidth="1"/>
    <col min="3087" max="3326" width="11.42578125" style="80"/>
    <col min="3327" max="3327" width="5.85546875" style="80" customWidth="1"/>
    <col min="3328" max="3328" width="18" style="80" customWidth="1"/>
    <col min="3329" max="3329" width="11.42578125" style="80"/>
    <col min="3330" max="3330" width="7.85546875" style="80" customWidth="1"/>
    <col min="3331" max="3331" width="4.28515625" style="80" customWidth="1"/>
    <col min="3332" max="3332" width="4.5703125" style="80" customWidth="1"/>
    <col min="3333" max="3333" width="11.42578125" style="80"/>
    <col min="3334" max="3334" width="7.5703125" style="80" customWidth="1"/>
    <col min="3335" max="3335" width="3.42578125" style="80" customWidth="1"/>
    <col min="3336" max="3336" width="2.85546875" style="80" customWidth="1"/>
    <col min="3337" max="3337" width="6.28515625" style="80" customWidth="1"/>
    <col min="3338" max="3338" width="18.42578125" style="80" customWidth="1"/>
    <col min="3339" max="3339" width="11.42578125" style="80"/>
    <col min="3340" max="3340" width="8.7109375" style="80" customWidth="1"/>
    <col min="3341" max="3341" width="5.28515625" style="80" customWidth="1"/>
    <col min="3342" max="3342" width="4.140625" style="80" customWidth="1"/>
    <col min="3343" max="3582" width="11.42578125" style="80"/>
    <col min="3583" max="3583" width="5.85546875" style="80" customWidth="1"/>
    <col min="3584" max="3584" width="18" style="80" customWidth="1"/>
    <col min="3585" max="3585" width="11.42578125" style="80"/>
    <col min="3586" max="3586" width="7.85546875" style="80" customWidth="1"/>
    <col min="3587" max="3587" width="4.28515625" style="80" customWidth="1"/>
    <col min="3588" max="3588" width="4.5703125" style="80" customWidth="1"/>
    <col min="3589" max="3589" width="11.42578125" style="80"/>
    <col min="3590" max="3590" width="7.5703125" style="80" customWidth="1"/>
    <col min="3591" max="3591" width="3.42578125" style="80" customWidth="1"/>
    <col min="3592" max="3592" width="2.85546875" style="80" customWidth="1"/>
    <col min="3593" max="3593" width="6.28515625" style="80" customWidth="1"/>
    <col min="3594" max="3594" width="18.42578125" style="80" customWidth="1"/>
    <col min="3595" max="3595" width="11.42578125" style="80"/>
    <col min="3596" max="3596" width="8.7109375" style="80" customWidth="1"/>
    <col min="3597" max="3597" width="5.28515625" style="80" customWidth="1"/>
    <col min="3598" max="3598" width="4.140625" style="80" customWidth="1"/>
    <col min="3599" max="3838" width="11.42578125" style="80"/>
    <col min="3839" max="3839" width="5.85546875" style="80" customWidth="1"/>
    <col min="3840" max="3840" width="18" style="80" customWidth="1"/>
    <col min="3841" max="3841" width="11.42578125" style="80"/>
    <col min="3842" max="3842" width="7.85546875" style="80" customWidth="1"/>
    <col min="3843" max="3843" width="4.28515625" style="80" customWidth="1"/>
    <col min="3844" max="3844" width="4.5703125" style="80" customWidth="1"/>
    <col min="3845" max="3845" width="11.42578125" style="80"/>
    <col min="3846" max="3846" width="7.5703125" style="80" customWidth="1"/>
    <col min="3847" max="3847" width="3.42578125" style="80" customWidth="1"/>
    <col min="3848" max="3848" width="2.85546875" style="80" customWidth="1"/>
    <col min="3849" max="3849" width="6.28515625" style="80" customWidth="1"/>
    <col min="3850" max="3850" width="18.42578125" style="80" customWidth="1"/>
    <col min="3851" max="3851" width="11.42578125" style="80"/>
    <col min="3852" max="3852" width="8.7109375" style="80" customWidth="1"/>
    <col min="3853" max="3853" width="5.28515625" style="80" customWidth="1"/>
    <col min="3854" max="3854" width="4.140625" style="80" customWidth="1"/>
    <col min="3855" max="4094" width="11.42578125" style="80"/>
    <col min="4095" max="4095" width="5.85546875" style="80" customWidth="1"/>
    <col min="4096" max="4096" width="18" style="80" customWidth="1"/>
    <col min="4097" max="4097" width="11.42578125" style="80"/>
    <col min="4098" max="4098" width="7.85546875" style="80" customWidth="1"/>
    <col min="4099" max="4099" width="4.28515625" style="80" customWidth="1"/>
    <col min="4100" max="4100" width="4.5703125" style="80" customWidth="1"/>
    <col min="4101" max="4101" width="11.42578125" style="80"/>
    <col min="4102" max="4102" width="7.5703125" style="80" customWidth="1"/>
    <col min="4103" max="4103" width="3.42578125" style="80" customWidth="1"/>
    <col min="4104" max="4104" width="2.85546875" style="80" customWidth="1"/>
    <col min="4105" max="4105" width="6.28515625" style="80" customWidth="1"/>
    <col min="4106" max="4106" width="18.42578125" style="80" customWidth="1"/>
    <col min="4107" max="4107" width="11.42578125" style="80"/>
    <col min="4108" max="4108" width="8.7109375" style="80" customWidth="1"/>
    <col min="4109" max="4109" width="5.28515625" style="80" customWidth="1"/>
    <col min="4110" max="4110" width="4.140625" style="80" customWidth="1"/>
    <col min="4111" max="4350" width="11.42578125" style="80"/>
    <col min="4351" max="4351" width="5.85546875" style="80" customWidth="1"/>
    <col min="4352" max="4352" width="18" style="80" customWidth="1"/>
    <col min="4353" max="4353" width="11.42578125" style="80"/>
    <col min="4354" max="4354" width="7.85546875" style="80" customWidth="1"/>
    <col min="4355" max="4355" width="4.28515625" style="80" customWidth="1"/>
    <col min="4356" max="4356" width="4.5703125" style="80" customWidth="1"/>
    <col min="4357" max="4357" width="11.42578125" style="80"/>
    <col min="4358" max="4358" width="7.5703125" style="80" customWidth="1"/>
    <col min="4359" max="4359" width="3.42578125" style="80" customWidth="1"/>
    <col min="4360" max="4360" width="2.85546875" style="80" customWidth="1"/>
    <col min="4361" max="4361" width="6.28515625" style="80" customWidth="1"/>
    <col min="4362" max="4362" width="18.42578125" style="80" customWidth="1"/>
    <col min="4363" max="4363" width="11.42578125" style="80"/>
    <col min="4364" max="4364" width="8.7109375" style="80" customWidth="1"/>
    <col min="4365" max="4365" width="5.28515625" style="80" customWidth="1"/>
    <col min="4366" max="4366" width="4.140625" style="80" customWidth="1"/>
    <col min="4367" max="4606" width="11.42578125" style="80"/>
    <col min="4607" max="4607" width="5.85546875" style="80" customWidth="1"/>
    <col min="4608" max="4608" width="18" style="80" customWidth="1"/>
    <col min="4609" max="4609" width="11.42578125" style="80"/>
    <col min="4610" max="4610" width="7.85546875" style="80" customWidth="1"/>
    <col min="4611" max="4611" width="4.28515625" style="80" customWidth="1"/>
    <col min="4612" max="4612" width="4.5703125" style="80" customWidth="1"/>
    <col min="4613" max="4613" width="11.42578125" style="80"/>
    <col min="4614" max="4614" width="7.5703125" style="80" customWidth="1"/>
    <col min="4615" max="4615" width="3.42578125" style="80" customWidth="1"/>
    <col min="4616" max="4616" width="2.85546875" style="80" customWidth="1"/>
    <col min="4617" max="4617" width="6.28515625" style="80" customWidth="1"/>
    <col min="4618" max="4618" width="18.42578125" style="80" customWidth="1"/>
    <col min="4619" max="4619" width="11.42578125" style="80"/>
    <col min="4620" max="4620" width="8.7109375" style="80" customWidth="1"/>
    <col min="4621" max="4621" width="5.28515625" style="80" customWidth="1"/>
    <col min="4622" max="4622" width="4.140625" style="80" customWidth="1"/>
    <col min="4623" max="4862" width="11.42578125" style="80"/>
    <col min="4863" max="4863" width="5.85546875" style="80" customWidth="1"/>
    <col min="4864" max="4864" width="18" style="80" customWidth="1"/>
    <col min="4865" max="4865" width="11.42578125" style="80"/>
    <col min="4866" max="4866" width="7.85546875" style="80" customWidth="1"/>
    <col min="4867" max="4867" width="4.28515625" style="80" customWidth="1"/>
    <col min="4868" max="4868" width="4.5703125" style="80" customWidth="1"/>
    <col min="4869" max="4869" width="11.42578125" style="80"/>
    <col min="4870" max="4870" width="7.5703125" style="80" customWidth="1"/>
    <col min="4871" max="4871" width="3.42578125" style="80" customWidth="1"/>
    <col min="4872" max="4872" width="2.85546875" style="80" customWidth="1"/>
    <col min="4873" max="4873" width="6.28515625" style="80" customWidth="1"/>
    <col min="4874" max="4874" width="18.42578125" style="80" customWidth="1"/>
    <col min="4875" max="4875" width="11.42578125" style="80"/>
    <col min="4876" max="4876" width="8.7109375" style="80" customWidth="1"/>
    <col min="4877" max="4877" width="5.28515625" style="80" customWidth="1"/>
    <col min="4878" max="4878" width="4.140625" style="80" customWidth="1"/>
    <col min="4879" max="5118" width="11.42578125" style="80"/>
    <col min="5119" max="5119" width="5.85546875" style="80" customWidth="1"/>
    <col min="5120" max="5120" width="18" style="80" customWidth="1"/>
    <col min="5121" max="5121" width="11.42578125" style="80"/>
    <col min="5122" max="5122" width="7.85546875" style="80" customWidth="1"/>
    <col min="5123" max="5123" width="4.28515625" style="80" customWidth="1"/>
    <col min="5124" max="5124" width="4.5703125" style="80" customWidth="1"/>
    <col min="5125" max="5125" width="11.42578125" style="80"/>
    <col min="5126" max="5126" width="7.5703125" style="80" customWidth="1"/>
    <col min="5127" max="5127" width="3.42578125" style="80" customWidth="1"/>
    <col min="5128" max="5128" width="2.85546875" style="80" customWidth="1"/>
    <col min="5129" max="5129" width="6.28515625" style="80" customWidth="1"/>
    <col min="5130" max="5130" width="18.42578125" style="80" customWidth="1"/>
    <col min="5131" max="5131" width="11.42578125" style="80"/>
    <col min="5132" max="5132" width="8.7109375" style="80" customWidth="1"/>
    <col min="5133" max="5133" width="5.28515625" style="80" customWidth="1"/>
    <col min="5134" max="5134" width="4.140625" style="80" customWidth="1"/>
    <col min="5135" max="5374" width="11.42578125" style="80"/>
    <col min="5375" max="5375" width="5.85546875" style="80" customWidth="1"/>
    <col min="5376" max="5376" width="18" style="80" customWidth="1"/>
    <col min="5377" max="5377" width="11.42578125" style="80"/>
    <col min="5378" max="5378" width="7.85546875" style="80" customWidth="1"/>
    <col min="5379" max="5379" width="4.28515625" style="80" customWidth="1"/>
    <col min="5380" max="5380" width="4.5703125" style="80" customWidth="1"/>
    <col min="5381" max="5381" width="11.42578125" style="80"/>
    <col min="5382" max="5382" width="7.5703125" style="80" customWidth="1"/>
    <col min="5383" max="5383" width="3.42578125" style="80" customWidth="1"/>
    <col min="5384" max="5384" width="2.85546875" style="80" customWidth="1"/>
    <col min="5385" max="5385" width="6.28515625" style="80" customWidth="1"/>
    <col min="5386" max="5386" width="18.42578125" style="80" customWidth="1"/>
    <col min="5387" max="5387" width="11.42578125" style="80"/>
    <col min="5388" max="5388" width="8.7109375" style="80" customWidth="1"/>
    <col min="5389" max="5389" width="5.28515625" style="80" customWidth="1"/>
    <col min="5390" max="5390" width="4.140625" style="80" customWidth="1"/>
    <col min="5391" max="5630" width="11.42578125" style="80"/>
    <col min="5631" max="5631" width="5.85546875" style="80" customWidth="1"/>
    <col min="5632" max="5632" width="18" style="80" customWidth="1"/>
    <col min="5633" max="5633" width="11.42578125" style="80"/>
    <col min="5634" max="5634" width="7.85546875" style="80" customWidth="1"/>
    <col min="5635" max="5635" width="4.28515625" style="80" customWidth="1"/>
    <col min="5636" max="5636" width="4.5703125" style="80" customWidth="1"/>
    <col min="5637" max="5637" width="11.42578125" style="80"/>
    <col min="5638" max="5638" width="7.5703125" style="80" customWidth="1"/>
    <col min="5639" max="5639" width="3.42578125" style="80" customWidth="1"/>
    <col min="5640" max="5640" width="2.85546875" style="80" customWidth="1"/>
    <col min="5641" max="5641" width="6.28515625" style="80" customWidth="1"/>
    <col min="5642" max="5642" width="18.42578125" style="80" customWidth="1"/>
    <col min="5643" max="5643" width="11.42578125" style="80"/>
    <col min="5644" max="5644" width="8.7109375" style="80" customWidth="1"/>
    <col min="5645" max="5645" width="5.28515625" style="80" customWidth="1"/>
    <col min="5646" max="5646" width="4.140625" style="80" customWidth="1"/>
    <col min="5647" max="5886" width="11.42578125" style="80"/>
    <col min="5887" max="5887" width="5.85546875" style="80" customWidth="1"/>
    <col min="5888" max="5888" width="18" style="80" customWidth="1"/>
    <col min="5889" max="5889" width="11.42578125" style="80"/>
    <col min="5890" max="5890" width="7.85546875" style="80" customWidth="1"/>
    <col min="5891" max="5891" width="4.28515625" style="80" customWidth="1"/>
    <col min="5892" max="5892" width="4.5703125" style="80" customWidth="1"/>
    <col min="5893" max="5893" width="11.42578125" style="80"/>
    <col min="5894" max="5894" width="7.5703125" style="80" customWidth="1"/>
    <col min="5895" max="5895" width="3.42578125" style="80" customWidth="1"/>
    <col min="5896" max="5896" width="2.85546875" style="80" customWidth="1"/>
    <col min="5897" max="5897" width="6.28515625" style="80" customWidth="1"/>
    <col min="5898" max="5898" width="18.42578125" style="80" customWidth="1"/>
    <col min="5899" max="5899" width="11.42578125" style="80"/>
    <col min="5900" max="5900" width="8.7109375" style="80" customWidth="1"/>
    <col min="5901" max="5901" width="5.28515625" style="80" customWidth="1"/>
    <col min="5902" max="5902" width="4.140625" style="80" customWidth="1"/>
    <col min="5903" max="6142" width="11.42578125" style="80"/>
    <col min="6143" max="6143" width="5.85546875" style="80" customWidth="1"/>
    <col min="6144" max="6144" width="18" style="80" customWidth="1"/>
    <col min="6145" max="6145" width="11.42578125" style="80"/>
    <col min="6146" max="6146" width="7.85546875" style="80" customWidth="1"/>
    <col min="6147" max="6147" width="4.28515625" style="80" customWidth="1"/>
    <col min="6148" max="6148" width="4.5703125" style="80" customWidth="1"/>
    <col min="6149" max="6149" width="11.42578125" style="80"/>
    <col min="6150" max="6150" width="7.5703125" style="80" customWidth="1"/>
    <col min="6151" max="6151" width="3.42578125" style="80" customWidth="1"/>
    <col min="6152" max="6152" width="2.85546875" style="80" customWidth="1"/>
    <col min="6153" max="6153" width="6.28515625" style="80" customWidth="1"/>
    <col min="6154" max="6154" width="18.42578125" style="80" customWidth="1"/>
    <col min="6155" max="6155" width="11.42578125" style="80"/>
    <col min="6156" max="6156" width="8.7109375" style="80" customWidth="1"/>
    <col min="6157" max="6157" width="5.28515625" style="80" customWidth="1"/>
    <col min="6158" max="6158" width="4.140625" style="80" customWidth="1"/>
    <col min="6159" max="6398" width="11.42578125" style="80"/>
    <col min="6399" max="6399" width="5.85546875" style="80" customWidth="1"/>
    <col min="6400" max="6400" width="18" style="80" customWidth="1"/>
    <col min="6401" max="6401" width="11.42578125" style="80"/>
    <col min="6402" max="6402" width="7.85546875" style="80" customWidth="1"/>
    <col min="6403" max="6403" width="4.28515625" style="80" customWidth="1"/>
    <col min="6404" max="6404" width="4.5703125" style="80" customWidth="1"/>
    <col min="6405" max="6405" width="11.42578125" style="80"/>
    <col min="6406" max="6406" width="7.5703125" style="80" customWidth="1"/>
    <col min="6407" max="6407" width="3.42578125" style="80" customWidth="1"/>
    <col min="6408" max="6408" width="2.85546875" style="80" customWidth="1"/>
    <col min="6409" max="6409" width="6.28515625" style="80" customWidth="1"/>
    <col min="6410" max="6410" width="18.42578125" style="80" customWidth="1"/>
    <col min="6411" max="6411" width="11.42578125" style="80"/>
    <col min="6412" max="6412" width="8.7109375" style="80" customWidth="1"/>
    <col min="6413" max="6413" width="5.28515625" style="80" customWidth="1"/>
    <col min="6414" max="6414" width="4.140625" style="80" customWidth="1"/>
    <col min="6415" max="6654" width="11.42578125" style="80"/>
    <col min="6655" max="6655" width="5.85546875" style="80" customWidth="1"/>
    <col min="6656" max="6656" width="18" style="80" customWidth="1"/>
    <col min="6657" max="6657" width="11.42578125" style="80"/>
    <col min="6658" max="6658" width="7.85546875" style="80" customWidth="1"/>
    <col min="6659" max="6659" width="4.28515625" style="80" customWidth="1"/>
    <col min="6660" max="6660" width="4.5703125" style="80" customWidth="1"/>
    <col min="6661" max="6661" width="11.42578125" style="80"/>
    <col min="6662" max="6662" width="7.5703125" style="80" customWidth="1"/>
    <col min="6663" max="6663" width="3.42578125" style="80" customWidth="1"/>
    <col min="6664" max="6664" width="2.85546875" style="80" customWidth="1"/>
    <col min="6665" max="6665" width="6.28515625" style="80" customWidth="1"/>
    <col min="6666" max="6666" width="18.42578125" style="80" customWidth="1"/>
    <col min="6667" max="6667" width="11.42578125" style="80"/>
    <col min="6668" max="6668" width="8.7109375" style="80" customWidth="1"/>
    <col min="6669" max="6669" width="5.28515625" style="80" customWidth="1"/>
    <col min="6670" max="6670" width="4.140625" style="80" customWidth="1"/>
    <col min="6671" max="6910" width="11.42578125" style="80"/>
    <col min="6911" max="6911" width="5.85546875" style="80" customWidth="1"/>
    <col min="6912" max="6912" width="18" style="80" customWidth="1"/>
    <col min="6913" max="6913" width="11.42578125" style="80"/>
    <col min="6914" max="6914" width="7.85546875" style="80" customWidth="1"/>
    <col min="6915" max="6915" width="4.28515625" style="80" customWidth="1"/>
    <col min="6916" max="6916" width="4.5703125" style="80" customWidth="1"/>
    <col min="6917" max="6917" width="11.42578125" style="80"/>
    <col min="6918" max="6918" width="7.5703125" style="80" customWidth="1"/>
    <col min="6919" max="6919" width="3.42578125" style="80" customWidth="1"/>
    <col min="6920" max="6920" width="2.85546875" style="80" customWidth="1"/>
    <col min="6921" max="6921" width="6.28515625" style="80" customWidth="1"/>
    <col min="6922" max="6922" width="18.42578125" style="80" customWidth="1"/>
    <col min="6923" max="6923" width="11.42578125" style="80"/>
    <col min="6924" max="6924" width="8.7109375" style="80" customWidth="1"/>
    <col min="6925" max="6925" width="5.28515625" style="80" customWidth="1"/>
    <col min="6926" max="6926" width="4.140625" style="80" customWidth="1"/>
    <col min="6927" max="7166" width="11.42578125" style="80"/>
    <col min="7167" max="7167" width="5.85546875" style="80" customWidth="1"/>
    <col min="7168" max="7168" width="18" style="80" customWidth="1"/>
    <col min="7169" max="7169" width="11.42578125" style="80"/>
    <col min="7170" max="7170" width="7.85546875" style="80" customWidth="1"/>
    <col min="7171" max="7171" width="4.28515625" style="80" customWidth="1"/>
    <col min="7172" max="7172" width="4.5703125" style="80" customWidth="1"/>
    <col min="7173" max="7173" width="11.42578125" style="80"/>
    <col min="7174" max="7174" width="7.5703125" style="80" customWidth="1"/>
    <col min="7175" max="7175" width="3.42578125" style="80" customWidth="1"/>
    <col min="7176" max="7176" width="2.85546875" style="80" customWidth="1"/>
    <col min="7177" max="7177" width="6.28515625" style="80" customWidth="1"/>
    <col min="7178" max="7178" width="18.42578125" style="80" customWidth="1"/>
    <col min="7179" max="7179" width="11.42578125" style="80"/>
    <col min="7180" max="7180" width="8.7109375" style="80" customWidth="1"/>
    <col min="7181" max="7181" width="5.28515625" style="80" customWidth="1"/>
    <col min="7182" max="7182" width="4.140625" style="80" customWidth="1"/>
    <col min="7183" max="7422" width="11.42578125" style="80"/>
    <col min="7423" max="7423" width="5.85546875" style="80" customWidth="1"/>
    <col min="7424" max="7424" width="18" style="80" customWidth="1"/>
    <col min="7425" max="7425" width="11.42578125" style="80"/>
    <col min="7426" max="7426" width="7.85546875" style="80" customWidth="1"/>
    <col min="7427" max="7427" width="4.28515625" style="80" customWidth="1"/>
    <col min="7428" max="7428" width="4.5703125" style="80" customWidth="1"/>
    <col min="7429" max="7429" width="11.42578125" style="80"/>
    <col min="7430" max="7430" width="7.5703125" style="80" customWidth="1"/>
    <col min="7431" max="7431" width="3.42578125" style="80" customWidth="1"/>
    <col min="7432" max="7432" width="2.85546875" style="80" customWidth="1"/>
    <col min="7433" max="7433" width="6.28515625" style="80" customWidth="1"/>
    <col min="7434" max="7434" width="18.42578125" style="80" customWidth="1"/>
    <col min="7435" max="7435" width="11.42578125" style="80"/>
    <col min="7436" max="7436" width="8.7109375" style="80" customWidth="1"/>
    <col min="7437" max="7437" width="5.28515625" style="80" customWidth="1"/>
    <col min="7438" max="7438" width="4.140625" style="80" customWidth="1"/>
    <col min="7439" max="7678" width="11.42578125" style="80"/>
    <col min="7679" max="7679" width="5.85546875" style="80" customWidth="1"/>
    <col min="7680" max="7680" width="18" style="80" customWidth="1"/>
    <col min="7681" max="7681" width="11.42578125" style="80"/>
    <col min="7682" max="7682" width="7.85546875" style="80" customWidth="1"/>
    <col min="7683" max="7683" width="4.28515625" style="80" customWidth="1"/>
    <col min="7684" max="7684" width="4.5703125" style="80" customWidth="1"/>
    <col min="7685" max="7685" width="11.42578125" style="80"/>
    <col min="7686" max="7686" width="7.5703125" style="80" customWidth="1"/>
    <col min="7687" max="7687" width="3.42578125" style="80" customWidth="1"/>
    <col min="7688" max="7688" width="2.85546875" style="80" customWidth="1"/>
    <col min="7689" max="7689" width="6.28515625" style="80" customWidth="1"/>
    <col min="7690" max="7690" width="18.42578125" style="80" customWidth="1"/>
    <col min="7691" max="7691" width="11.42578125" style="80"/>
    <col min="7692" max="7692" width="8.7109375" style="80" customWidth="1"/>
    <col min="7693" max="7693" width="5.28515625" style="80" customWidth="1"/>
    <col min="7694" max="7694" width="4.140625" style="80" customWidth="1"/>
    <col min="7695" max="7934" width="11.42578125" style="80"/>
    <col min="7935" max="7935" width="5.85546875" style="80" customWidth="1"/>
    <col min="7936" max="7936" width="18" style="80" customWidth="1"/>
    <col min="7937" max="7937" width="11.42578125" style="80"/>
    <col min="7938" max="7938" width="7.85546875" style="80" customWidth="1"/>
    <col min="7939" max="7939" width="4.28515625" style="80" customWidth="1"/>
    <col min="7940" max="7940" width="4.5703125" style="80" customWidth="1"/>
    <col min="7941" max="7941" width="11.42578125" style="80"/>
    <col min="7942" max="7942" width="7.5703125" style="80" customWidth="1"/>
    <col min="7943" max="7943" width="3.42578125" style="80" customWidth="1"/>
    <col min="7944" max="7944" width="2.85546875" style="80" customWidth="1"/>
    <col min="7945" max="7945" width="6.28515625" style="80" customWidth="1"/>
    <col min="7946" max="7946" width="18.42578125" style="80" customWidth="1"/>
    <col min="7947" max="7947" width="11.42578125" style="80"/>
    <col min="7948" max="7948" width="8.7109375" style="80" customWidth="1"/>
    <col min="7949" max="7949" width="5.28515625" style="80" customWidth="1"/>
    <col min="7950" max="7950" width="4.140625" style="80" customWidth="1"/>
    <col min="7951" max="8190" width="11.42578125" style="80"/>
    <col min="8191" max="8191" width="5.85546875" style="80" customWidth="1"/>
    <col min="8192" max="8192" width="18" style="80" customWidth="1"/>
    <col min="8193" max="8193" width="11.42578125" style="80"/>
    <col min="8194" max="8194" width="7.85546875" style="80" customWidth="1"/>
    <col min="8195" max="8195" width="4.28515625" style="80" customWidth="1"/>
    <col min="8196" max="8196" width="4.5703125" style="80" customWidth="1"/>
    <col min="8197" max="8197" width="11.42578125" style="80"/>
    <col min="8198" max="8198" width="7.5703125" style="80" customWidth="1"/>
    <col min="8199" max="8199" width="3.42578125" style="80" customWidth="1"/>
    <col min="8200" max="8200" width="2.85546875" style="80" customWidth="1"/>
    <col min="8201" max="8201" width="6.28515625" style="80" customWidth="1"/>
    <col min="8202" max="8202" width="18.42578125" style="80" customWidth="1"/>
    <col min="8203" max="8203" width="11.42578125" style="80"/>
    <col min="8204" max="8204" width="8.7109375" style="80" customWidth="1"/>
    <col min="8205" max="8205" width="5.28515625" style="80" customWidth="1"/>
    <col min="8206" max="8206" width="4.140625" style="80" customWidth="1"/>
    <col min="8207" max="8446" width="11.42578125" style="80"/>
    <col min="8447" max="8447" width="5.85546875" style="80" customWidth="1"/>
    <col min="8448" max="8448" width="18" style="80" customWidth="1"/>
    <col min="8449" max="8449" width="11.42578125" style="80"/>
    <col min="8450" max="8450" width="7.85546875" style="80" customWidth="1"/>
    <col min="8451" max="8451" width="4.28515625" style="80" customWidth="1"/>
    <col min="8452" max="8452" width="4.5703125" style="80" customWidth="1"/>
    <col min="8453" max="8453" width="11.42578125" style="80"/>
    <col min="8454" max="8454" width="7.5703125" style="80" customWidth="1"/>
    <col min="8455" max="8455" width="3.42578125" style="80" customWidth="1"/>
    <col min="8456" max="8456" width="2.85546875" style="80" customWidth="1"/>
    <col min="8457" max="8457" width="6.28515625" style="80" customWidth="1"/>
    <col min="8458" max="8458" width="18.42578125" style="80" customWidth="1"/>
    <col min="8459" max="8459" width="11.42578125" style="80"/>
    <col min="8460" max="8460" width="8.7109375" style="80" customWidth="1"/>
    <col min="8461" max="8461" width="5.28515625" style="80" customWidth="1"/>
    <col min="8462" max="8462" width="4.140625" style="80" customWidth="1"/>
    <col min="8463" max="8702" width="11.42578125" style="80"/>
    <col min="8703" max="8703" width="5.85546875" style="80" customWidth="1"/>
    <col min="8704" max="8704" width="18" style="80" customWidth="1"/>
    <col min="8705" max="8705" width="11.42578125" style="80"/>
    <col min="8706" max="8706" width="7.85546875" style="80" customWidth="1"/>
    <col min="8707" max="8707" width="4.28515625" style="80" customWidth="1"/>
    <col min="8708" max="8708" width="4.5703125" style="80" customWidth="1"/>
    <col min="8709" max="8709" width="11.42578125" style="80"/>
    <col min="8710" max="8710" width="7.5703125" style="80" customWidth="1"/>
    <col min="8711" max="8711" width="3.42578125" style="80" customWidth="1"/>
    <col min="8712" max="8712" width="2.85546875" style="80" customWidth="1"/>
    <col min="8713" max="8713" width="6.28515625" style="80" customWidth="1"/>
    <col min="8714" max="8714" width="18.42578125" style="80" customWidth="1"/>
    <col min="8715" max="8715" width="11.42578125" style="80"/>
    <col min="8716" max="8716" width="8.7109375" style="80" customWidth="1"/>
    <col min="8717" max="8717" width="5.28515625" style="80" customWidth="1"/>
    <col min="8718" max="8718" width="4.140625" style="80" customWidth="1"/>
    <col min="8719" max="8958" width="11.42578125" style="80"/>
    <col min="8959" max="8959" width="5.85546875" style="80" customWidth="1"/>
    <col min="8960" max="8960" width="18" style="80" customWidth="1"/>
    <col min="8961" max="8961" width="11.42578125" style="80"/>
    <col min="8962" max="8962" width="7.85546875" style="80" customWidth="1"/>
    <col min="8963" max="8963" width="4.28515625" style="80" customWidth="1"/>
    <col min="8964" max="8964" width="4.5703125" style="80" customWidth="1"/>
    <col min="8965" max="8965" width="11.42578125" style="80"/>
    <col min="8966" max="8966" width="7.5703125" style="80" customWidth="1"/>
    <col min="8967" max="8967" width="3.42578125" style="80" customWidth="1"/>
    <col min="8968" max="8968" width="2.85546875" style="80" customWidth="1"/>
    <col min="8969" max="8969" width="6.28515625" style="80" customWidth="1"/>
    <col min="8970" max="8970" width="18.42578125" style="80" customWidth="1"/>
    <col min="8971" max="8971" width="11.42578125" style="80"/>
    <col min="8972" max="8972" width="8.7109375" style="80" customWidth="1"/>
    <col min="8973" max="8973" width="5.28515625" style="80" customWidth="1"/>
    <col min="8974" max="8974" width="4.140625" style="80" customWidth="1"/>
    <col min="8975" max="9214" width="11.42578125" style="80"/>
    <col min="9215" max="9215" width="5.85546875" style="80" customWidth="1"/>
    <col min="9216" max="9216" width="18" style="80" customWidth="1"/>
    <col min="9217" max="9217" width="11.42578125" style="80"/>
    <col min="9218" max="9218" width="7.85546875" style="80" customWidth="1"/>
    <col min="9219" max="9219" width="4.28515625" style="80" customWidth="1"/>
    <col min="9220" max="9220" width="4.5703125" style="80" customWidth="1"/>
    <col min="9221" max="9221" width="11.42578125" style="80"/>
    <col min="9222" max="9222" width="7.5703125" style="80" customWidth="1"/>
    <col min="9223" max="9223" width="3.42578125" style="80" customWidth="1"/>
    <col min="9224" max="9224" width="2.85546875" style="80" customWidth="1"/>
    <col min="9225" max="9225" width="6.28515625" style="80" customWidth="1"/>
    <col min="9226" max="9226" width="18.42578125" style="80" customWidth="1"/>
    <col min="9227" max="9227" width="11.42578125" style="80"/>
    <col min="9228" max="9228" width="8.7109375" style="80" customWidth="1"/>
    <col min="9229" max="9229" width="5.28515625" style="80" customWidth="1"/>
    <col min="9230" max="9230" width="4.140625" style="80" customWidth="1"/>
    <col min="9231" max="9470" width="11.42578125" style="80"/>
    <col min="9471" max="9471" width="5.85546875" style="80" customWidth="1"/>
    <col min="9472" max="9472" width="18" style="80" customWidth="1"/>
    <col min="9473" max="9473" width="11.42578125" style="80"/>
    <col min="9474" max="9474" width="7.85546875" style="80" customWidth="1"/>
    <col min="9475" max="9475" width="4.28515625" style="80" customWidth="1"/>
    <col min="9476" max="9476" width="4.5703125" style="80" customWidth="1"/>
    <col min="9477" max="9477" width="11.42578125" style="80"/>
    <col min="9478" max="9478" width="7.5703125" style="80" customWidth="1"/>
    <col min="9479" max="9479" width="3.42578125" style="80" customWidth="1"/>
    <col min="9480" max="9480" width="2.85546875" style="80" customWidth="1"/>
    <col min="9481" max="9481" width="6.28515625" style="80" customWidth="1"/>
    <col min="9482" max="9482" width="18.42578125" style="80" customWidth="1"/>
    <col min="9483" max="9483" width="11.42578125" style="80"/>
    <col min="9484" max="9484" width="8.7109375" style="80" customWidth="1"/>
    <col min="9485" max="9485" width="5.28515625" style="80" customWidth="1"/>
    <col min="9486" max="9486" width="4.140625" style="80" customWidth="1"/>
    <col min="9487" max="9726" width="11.42578125" style="80"/>
    <col min="9727" max="9727" width="5.85546875" style="80" customWidth="1"/>
    <col min="9728" max="9728" width="18" style="80" customWidth="1"/>
    <col min="9729" max="9729" width="11.42578125" style="80"/>
    <col min="9730" max="9730" width="7.85546875" style="80" customWidth="1"/>
    <col min="9731" max="9731" width="4.28515625" style="80" customWidth="1"/>
    <col min="9732" max="9732" width="4.5703125" style="80" customWidth="1"/>
    <col min="9733" max="9733" width="11.42578125" style="80"/>
    <col min="9734" max="9734" width="7.5703125" style="80" customWidth="1"/>
    <col min="9735" max="9735" width="3.42578125" style="80" customWidth="1"/>
    <col min="9736" max="9736" width="2.85546875" style="80" customWidth="1"/>
    <col min="9737" max="9737" width="6.28515625" style="80" customWidth="1"/>
    <col min="9738" max="9738" width="18.42578125" style="80" customWidth="1"/>
    <col min="9739" max="9739" width="11.42578125" style="80"/>
    <col min="9740" max="9740" width="8.7109375" style="80" customWidth="1"/>
    <col min="9741" max="9741" width="5.28515625" style="80" customWidth="1"/>
    <col min="9742" max="9742" width="4.140625" style="80" customWidth="1"/>
    <col min="9743" max="9982" width="11.42578125" style="80"/>
    <col min="9983" max="9983" width="5.85546875" style="80" customWidth="1"/>
    <col min="9984" max="9984" width="18" style="80" customWidth="1"/>
    <col min="9985" max="9985" width="11.42578125" style="80"/>
    <col min="9986" max="9986" width="7.85546875" style="80" customWidth="1"/>
    <col min="9987" max="9987" width="4.28515625" style="80" customWidth="1"/>
    <col min="9988" max="9988" width="4.5703125" style="80" customWidth="1"/>
    <col min="9989" max="9989" width="11.42578125" style="80"/>
    <col min="9990" max="9990" width="7.5703125" style="80" customWidth="1"/>
    <col min="9991" max="9991" width="3.42578125" style="80" customWidth="1"/>
    <col min="9992" max="9992" width="2.85546875" style="80" customWidth="1"/>
    <col min="9993" max="9993" width="6.28515625" style="80" customWidth="1"/>
    <col min="9994" max="9994" width="18.42578125" style="80" customWidth="1"/>
    <col min="9995" max="9995" width="11.42578125" style="80"/>
    <col min="9996" max="9996" width="8.7109375" style="80" customWidth="1"/>
    <col min="9997" max="9997" width="5.28515625" style="80" customWidth="1"/>
    <col min="9998" max="9998" width="4.140625" style="80" customWidth="1"/>
    <col min="9999" max="10238" width="11.42578125" style="80"/>
    <col min="10239" max="10239" width="5.85546875" style="80" customWidth="1"/>
    <col min="10240" max="10240" width="18" style="80" customWidth="1"/>
    <col min="10241" max="10241" width="11.42578125" style="80"/>
    <col min="10242" max="10242" width="7.85546875" style="80" customWidth="1"/>
    <col min="10243" max="10243" width="4.28515625" style="80" customWidth="1"/>
    <col min="10244" max="10244" width="4.5703125" style="80" customWidth="1"/>
    <col min="10245" max="10245" width="11.42578125" style="80"/>
    <col min="10246" max="10246" width="7.5703125" style="80" customWidth="1"/>
    <col min="10247" max="10247" width="3.42578125" style="80" customWidth="1"/>
    <col min="10248" max="10248" width="2.85546875" style="80" customWidth="1"/>
    <col min="10249" max="10249" width="6.28515625" style="80" customWidth="1"/>
    <col min="10250" max="10250" width="18.42578125" style="80" customWidth="1"/>
    <col min="10251" max="10251" width="11.42578125" style="80"/>
    <col min="10252" max="10252" width="8.7109375" style="80" customWidth="1"/>
    <col min="10253" max="10253" width="5.28515625" style="80" customWidth="1"/>
    <col min="10254" max="10254" width="4.140625" style="80" customWidth="1"/>
    <col min="10255" max="10494" width="11.42578125" style="80"/>
    <col min="10495" max="10495" width="5.85546875" style="80" customWidth="1"/>
    <col min="10496" max="10496" width="18" style="80" customWidth="1"/>
    <col min="10497" max="10497" width="11.42578125" style="80"/>
    <col min="10498" max="10498" width="7.85546875" style="80" customWidth="1"/>
    <col min="10499" max="10499" width="4.28515625" style="80" customWidth="1"/>
    <col min="10500" max="10500" width="4.5703125" style="80" customWidth="1"/>
    <col min="10501" max="10501" width="11.42578125" style="80"/>
    <col min="10502" max="10502" width="7.5703125" style="80" customWidth="1"/>
    <col min="10503" max="10503" width="3.42578125" style="80" customWidth="1"/>
    <col min="10504" max="10504" width="2.85546875" style="80" customWidth="1"/>
    <col min="10505" max="10505" width="6.28515625" style="80" customWidth="1"/>
    <col min="10506" max="10506" width="18.42578125" style="80" customWidth="1"/>
    <col min="10507" max="10507" width="11.42578125" style="80"/>
    <col min="10508" max="10508" width="8.7109375" style="80" customWidth="1"/>
    <col min="10509" max="10509" width="5.28515625" style="80" customWidth="1"/>
    <col min="10510" max="10510" width="4.140625" style="80" customWidth="1"/>
    <col min="10511" max="10750" width="11.42578125" style="80"/>
    <col min="10751" max="10751" width="5.85546875" style="80" customWidth="1"/>
    <col min="10752" max="10752" width="18" style="80" customWidth="1"/>
    <col min="10753" max="10753" width="11.42578125" style="80"/>
    <col min="10754" max="10754" width="7.85546875" style="80" customWidth="1"/>
    <col min="10755" max="10755" width="4.28515625" style="80" customWidth="1"/>
    <col min="10756" max="10756" width="4.5703125" style="80" customWidth="1"/>
    <col min="10757" max="10757" width="11.42578125" style="80"/>
    <col min="10758" max="10758" width="7.5703125" style="80" customWidth="1"/>
    <col min="10759" max="10759" width="3.42578125" style="80" customWidth="1"/>
    <col min="10760" max="10760" width="2.85546875" style="80" customWidth="1"/>
    <col min="10761" max="10761" width="6.28515625" style="80" customWidth="1"/>
    <col min="10762" max="10762" width="18.42578125" style="80" customWidth="1"/>
    <col min="10763" max="10763" width="11.42578125" style="80"/>
    <col min="10764" max="10764" width="8.7109375" style="80" customWidth="1"/>
    <col min="10765" max="10765" width="5.28515625" style="80" customWidth="1"/>
    <col min="10766" max="10766" width="4.140625" style="80" customWidth="1"/>
    <col min="10767" max="11006" width="11.42578125" style="80"/>
    <col min="11007" max="11007" width="5.85546875" style="80" customWidth="1"/>
    <col min="11008" max="11008" width="18" style="80" customWidth="1"/>
    <col min="11009" max="11009" width="11.42578125" style="80"/>
    <col min="11010" max="11010" width="7.85546875" style="80" customWidth="1"/>
    <col min="11011" max="11011" width="4.28515625" style="80" customWidth="1"/>
    <col min="11012" max="11012" width="4.5703125" style="80" customWidth="1"/>
    <col min="11013" max="11013" width="11.42578125" style="80"/>
    <col min="11014" max="11014" width="7.5703125" style="80" customWidth="1"/>
    <col min="11015" max="11015" width="3.42578125" style="80" customWidth="1"/>
    <col min="11016" max="11016" width="2.85546875" style="80" customWidth="1"/>
    <col min="11017" max="11017" width="6.28515625" style="80" customWidth="1"/>
    <col min="11018" max="11018" width="18.42578125" style="80" customWidth="1"/>
    <col min="11019" max="11019" width="11.42578125" style="80"/>
    <col min="11020" max="11020" width="8.7109375" style="80" customWidth="1"/>
    <col min="11021" max="11021" width="5.28515625" style="80" customWidth="1"/>
    <col min="11022" max="11022" width="4.140625" style="80" customWidth="1"/>
    <col min="11023" max="11262" width="11.42578125" style="80"/>
    <col min="11263" max="11263" width="5.85546875" style="80" customWidth="1"/>
    <col min="11264" max="11264" width="18" style="80" customWidth="1"/>
    <col min="11265" max="11265" width="11.42578125" style="80"/>
    <col min="11266" max="11266" width="7.85546875" style="80" customWidth="1"/>
    <col min="11267" max="11267" width="4.28515625" style="80" customWidth="1"/>
    <col min="11268" max="11268" width="4.5703125" style="80" customWidth="1"/>
    <col min="11269" max="11269" width="11.42578125" style="80"/>
    <col min="11270" max="11270" width="7.5703125" style="80" customWidth="1"/>
    <col min="11271" max="11271" width="3.42578125" style="80" customWidth="1"/>
    <col min="11272" max="11272" width="2.85546875" style="80" customWidth="1"/>
    <col min="11273" max="11273" width="6.28515625" style="80" customWidth="1"/>
    <col min="11274" max="11274" width="18.42578125" style="80" customWidth="1"/>
    <col min="11275" max="11275" width="11.42578125" style="80"/>
    <col min="11276" max="11276" width="8.7109375" style="80" customWidth="1"/>
    <col min="11277" max="11277" width="5.28515625" style="80" customWidth="1"/>
    <col min="11278" max="11278" width="4.140625" style="80" customWidth="1"/>
    <col min="11279" max="11518" width="11.42578125" style="80"/>
    <col min="11519" max="11519" width="5.85546875" style="80" customWidth="1"/>
    <col min="11520" max="11520" width="18" style="80" customWidth="1"/>
    <col min="11521" max="11521" width="11.42578125" style="80"/>
    <col min="11522" max="11522" width="7.85546875" style="80" customWidth="1"/>
    <col min="11523" max="11523" width="4.28515625" style="80" customWidth="1"/>
    <col min="11524" max="11524" width="4.5703125" style="80" customWidth="1"/>
    <col min="11525" max="11525" width="11.42578125" style="80"/>
    <col min="11526" max="11526" width="7.5703125" style="80" customWidth="1"/>
    <col min="11527" max="11527" width="3.42578125" style="80" customWidth="1"/>
    <col min="11528" max="11528" width="2.85546875" style="80" customWidth="1"/>
    <col min="11529" max="11529" width="6.28515625" style="80" customWidth="1"/>
    <col min="11530" max="11530" width="18.42578125" style="80" customWidth="1"/>
    <col min="11531" max="11531" width="11.42578125" style="80"/>
    <col min="11532" max="11532" width="8.7109375" style="80" customWidth="1"/>
    <col min="11533" max="11533" width="5.28515625" style="80" customWidth="1"/>
    <col min="11534" max="11534" width="4.140625" style="80" customWidth="1"/>
    <col min="11535" max="11774" width="11.42578125" style="80"/>
    <col min="11775" max="11775" width="5.85546875" style="80" customWidth="1"/>
    <col min="11776" max="11776" width="18" style="80" customWidth="1"/>
    <col min="11777" max="11777" width="11.42578125" style="80"/>
    <col min="11778" max="11778" width="7.85546875" style="80" customWidth="1"/>
    <col min="11779" max="11779" width="4.28515625" style="80" customWidth="1"/>
    <col min="11780" max="11780" width="4.5703125" style="80" customWidth="1"/>
    <col min="11781" max="11781" width="11.42578125" style="80"/>
    <col min="11782" max="11782" width="7.5703125" style="80" customWidth="1"/>
    <col min="11783" max="11783" width="3.42578125" style="80" customWidth="1"/>
    <col min="11784" max="11784" width="2.85546875" style="80" customWidth="1"/>
    <col min="11785" max="11785" width="6.28515625" style="80" customWidth="1"/>
    <col min="11786" max="11786" width="18.42578125" style="80" customWidth="1"/>
    <col min="11787" max="11787" width="11.42578125" style="80"/>
    <col min="11788" max="11788" width="8.7109375" style="80" customWidth="1"/>
    <col min="11789" max="11789" width="5.28515625" style="80" customWidth="1"/>
    <col min="11790" max="11790" width="4.140625" style="80" customWidth="1"/>
    <col min="11791" max="12030" width="11.42578125" style="80"/>
    <col min="12031" max="12031" width="5.85546875" style="80" customWidth="1"/>
    <col min="12032" max="12032" width="18" style="80" customWidth="1"/>
    <col min="12033" max="12033" width="11.42578125" style="80"/>
    <col min="12034" max="12034" width="7.85546875" style="80" customWidth="1"/>
    <col min="12035" max="12035" width="4.28515625" style="80" customWidth="1"/>
    <col min="12036" max="12036" width="4.5703125" style="80" customWidth="1"/>
    <col min="12037" max="12037" width="11.42578125" style="80"/>
    <col min="12038" max="12038" width="7.5703125" style="80" customWidth="1"/>
    <col min="12039" max="12039" width="3.42578125" style="80" customWidth="1"/>
    <col min="12040" max="12040" width="2.85546875" style="80" customWidth="1"/>
    <col min="12041" max="12041" width="6.28515625" style="80" customWidth="1"/>
    <col min="12042" max="12042" width="18.42578125" style="80" customWidth="1"/>
    <col min="12043" max="12043" width="11.42578125" style="80"/>
    <col min="12044" max="12044" width="8.7109375" style="80" customWidth="1"/>
    <col min="12045" max="12045" width="5.28515625" style="80" customWidth="1"/>
    <col min="12046" max="12046" width="4.140625" style="80" customWidth="1"/>
    <col min="12047" max="12286" width="11.42578125" style="80"/>
    <col min="12287" max="12287" width="5.85546875" style="80" customWidth="1"/>
    <col min="12288" max="12288" width="18" style="80" customWidth="1"/>
    <col min="12289" max="12289" width="11.42578125" style="80"/>
    <col min="12290" max="12290" width="7.85546875" style="80" customWidth="1"/>
    <col min="12291" max="12291" width="4.28515625" style="80" customWidth="1"/>
    <col min="12292" max="12292" width="4.5703125" style="80" customWidth="1"/>
    <col min="12293" max="12293" width="11.42578125" style="80"/>
    <col min="12294" max="12294" width="7.5703125" style="80" customWidth="1"/>
    <col min="12295" max="12295" width="3.42578125" style="80" customWidth="1"/>
    <col min="12296" max="12296" width="2.85546875" style="80" customWidth="1"/>
    <col min="12297" max="12297" width="6.28515625" style="80" customWidth="1"/>
    <col min="12298" max="12298" width="18.42578125" style="80" customWidth="1"/>
    <col min="12299" max="12299" width="11.42578125" style="80"/>
    <col min="12300" max="12300" width="8.7109375" style="80" customWidth="1"/>
    <col min="12301" max="12301" width="5.28515625" style="80" customWidth="1"/>
    <col min="12302" max="12302" width="4.140625" style="80" customWidth="1"/>
    <col min="12303" max="12542" width="11.42578125" style="80"/>
    <col min="12543" max="12543" width="5.85546875" style="80" customWidth="1"/>
    <col min="12544" max="12544" width="18" style="80" customWidth="1"/>
    <col min="12545" max="12545" width="11.42578125" style="80"/>
    <col min="12546" max="12546" width="7.85546875" style="80" customWidth="1"/>
    <col min="12547" max="12547" width="4.28515625" style="80" customWidth="1"/>
    <col min="12548" max="12548" width="4.5703125" style="80" customWidth="1"/>
    <col min="12549" max="12549" width="11.42578125" style="80"/>
    <col min="12550" max="12550" width="7.5703125" style="80" customWidth="1"/>
    <col min="12551" max="12551" width="3.42578125" style="80" customWidth="1"/>
    <col min="12552" max="12552" width="2.85546875" style="80" customWidth="1"/>
    <col min="12553" max="12553" width="6.28515625" style="80" customWidth="1"/>
    <col min="12554" max="12554" width="18.42578125" style="80" customWidth="1"/>
    <col min="12555" max="12555" width="11.42578125" style="80"/>
    <col min="12556" max="12556" width="8.7109375" style="80" customWidth="1"/>
    <col min="12557" max="12557" width="5.28515625" style="80" customWidth="1"/>
    <col min="12558" max="12558" width="4.140625" style="80" customWidth="1"/>
    <col min="12559" max="12798" width="11.42578125" style="80"/>
    <col min="12799" max="12799" width="5.85546875" style="80" customWidth="1"/>
    <col min="12800" max="12800" width="18" style="80" customWidth="1"/>
    <col min="12801" max="12801" width="11.42578125" style="80"/>
    <col min="12802" max="12802" width="7.85546875" style="80" customWidth="1"/>
    <col min="12803" max="12803" width="4.28515625" style="80" customWidth="1"/>
    <col min="12804" max="12804" width="4.5703125" style="80" customWidth="1"/>
    <col min="12805" max="12805" width="11.42578125" style="80"/>
    <col min="12806" max="12806" width="7.5703125" style="80" customWidth="1"/>
    <col min="12807" max="12807" width="3.42578125" style="80" customWidth="1"/>
    <col min="12808" max="12808" width="2.85546875" style="80" customWidth="1"/>
    <col min="12809" max="12809" width="6.28515625" style="80" customWidth="1"/>
    <col min="12810" max="12810" width="18.42578125" style="80" customWidth="1"/>
    <col min="12811" max="12811" width="11.42578125" style="80"/>
    <col min="12812" max="12812" width="8.7109375" style="80" customWidth="1"/>
    <col min="12813" max="12813" width="5.28515625" style="80" customWidth="1"/>
    <col min="12814" max="12814" width="4.140625" style="80" customWidth="1"/>
    <col min="12815" max="13054" width="11.42578125" style="80"/>
    <col min="13055" max="13055" width="5.85546875" style="80" customWidth="1"/>
    <col min="13056" max="13056" width="18" style="80" customWidth="1"/>
    <col min="13057" max="13057" width="11.42578125" style="80"/>
    <col min="13058" max="13058" width="7.85546875" style="80" customWidth="1"/>
    <col min="13059" max="13059" width="4.28515625" style="80" customWidth="1"/>
    <col min="13060" max="13060" width="4.5703125" style="80" customWidth="1"/>
    <col min="13061" max="13061" width="11.42578125" style="80"/>
    <col min="13062" max="13062" width="7.5703125" style="80" customWidth="1"/>
    <col min="13063" max="13063" width="3.42578125" style="80" customWidth="1"/>
    <col min="13064" max="13064" width="2.85546875" style="80" customWidth="1"/>
    <col min="13065" max="13065" width="6.28515625" style="80" customWidth="1"/>
    <col min="13066" max="13066" width="18.42578125" style="80" customWidth="1"/>
    <col min="13067" max="13067" width="11.42578125" style="80"/>
    <col min="13068" max="13068" width="8.7109375" style="80" customWidth="1"/>
    <col min="13069" max="13069" width="5.28515625" style="80" customWidth="1"/>
    <col min="13070" max="13070" width="4.140625" style="80" customWidth="1"/>
    <col min="13071" max="13310" width="11.42578125" style="80"/>
    <col min="13311" max="13311" width="5.85546875" style="80" customWidth="1"/>
    <col min="13312" max="13312" width="18" style="80" customWidth="1"/>
    <col min="13313" max="13313" width="11.42578125" style="80"/>
    <col min="13314" max="13314" width="7.85546875" style="80" customWidth="1"/>
    <col min="13315" max="13315" width="4.28515625" style="80" customWidth="1"/>
    <col min="13316" max="13316" width="4.5703125" style="80" customWidth="1"/>
    <col min="13317" max="13317" width="11.42578125" style="80"/>
    <col min="13318" max="13318" width="7.5703125" style="80" customWidth="1"/>
    <col min="13319" max="13319" width="3.42578125" style="80" customWidth="1"/>
    <col min="13320" max="13320" width="2.85546875" style="80" customWidth="1"/>
    <col min="13321" max="13321" width="6.28515625" style="80" customWidth="1"/>
    <col min="13322" max="13322" width="18.42578125" style="80" customWidth="1"/>
    <col min="13323" max="13323" width="11.42578125" style="80"/>
    <col min="13324" max="13324" width="8.7109375" style="80" customWidth="1"/>
    <col min="13325" max="13325" width="5.28515625" style="80" customWidth="1"/>
    <col min="13326" max="13326" width="4.140625" style="80" customWidth="1"/>
    <col min="13327" max="13566" width="11.42578125" style="80"/>
    <col min="13567" max="13567" width="5.85546875" style="80" customWidth="1"/>
    <col min="13568" max="13568" width="18" style="80" customWidth="1"/>
    <col min="13569" max="13569" width="11.42578125" style="80"/>
    <col min="13570" max="13570" width="7.85546875" style="80" customWidth="1"/>
    <col min="13571" max="13571" width="4.28515625" style="80" customWidth="1"/>
    <col min="13572" max="13572" width="4.5703125" style="80" customWidth="1"/>
    <col min="13573" max="13573" width="11.42578125" style="80"/>
    <col min="13574" max="13574" width="7.5703125" style="80" customWidth="1"/>
    <col min="13575" max="13575" width="3.42578125" style="80" customWidth="1"/>
    <col min="13576" max="13576" width="2.85546875" style="80" customWidth="1"/>
    <col min="13577" max="13577" width="6.28515625" style="80" customWidth="1"/>
    <col min="13578" max="13578" width="18.42578125" style="80" customWidth="1"/>
    <col min="13579" max="13579" width="11.42578125" style="80"/>
    <col min="13580" max="13580" width="8.7109375" style="80" customWidth="1"/>
    <col min="13581" max="13581" width="5.28515625" style="80" customWidth="1"/>
    <col min="13582" max="13582" width="4.140625" style="80" customWidth="1"/>
    <col min="13583" max="13822" width="11.42578125" style="80"/>
    <col min="13823" max="13823" width="5.85546875" style="80" customWidth="1"/>
    <col min="13824" max="13824" width="18" style="80" customWidth="1"/>
    <col min="13825" max="13825" width="11.42578125" style="80"/>
    <col min="13826" max="13826" width="7.85546875" style="80" customWidth="1"/>
    <col min="13827" max="13827" width="4.28515625" style="80" customWidth="1"/>
    <col min="13828" max="13828" width="4.5703125" style="80" customWidth="1"/>
    <col min="13829" max="13829" width="11.42578125" style="80"/>
    <col min="13830" max="13830" width="7.5703125" style="80" customWidth="1"/>
    <col min="13831" max="13831" width="3.42578125" style="80" customWidth="1"/>
    <col min="13832" max="13832" width="2.85546875" style="80" customWidth="1"/>
    <col min="13833" max="13833" width="6.28515625" style="80" customWidth="1"/>
    <col min="13834" max="13834" width="18.42578125" style="80" customWidth="1"/>
    <col min="13835" max="13835" width="11.42578125" style="80"/>
    <col min="13836" max="13836" width="8.7109375" style="80" customWidth="1"/>
    <col min="13837" max="13837" width="5.28515625" style="80" customWidth="1"/>
    <col min="13838" max="13838" width="4.140625" style="80" customWidth="1"/>
    <col min="13839" max="14078" width="11.42578125" style="80"/>
    <col min="14079" max="14079" width="5.85546875" style="80" customWidth="1"/>
    <col min="14080" max="14080" width="18" style="80" customWidth="1"/>
    <col min="14081" max="14081" width="11.42578125" style="80"/>
    <col min="14082" max="14082" width="7.85546875" style="80" customWidth="1"/>
    <col min="14083" max="14083" width="4.28515625" style="80" customWidth="1"/>
    <col min="14084" max="14084" width="4.5703125" style="80" customWidth="1"/>
    <col min="14085" max="14085" width="11.42578125" style="80"/>
    <col min="14086" max="14086" width="7.5703125" style="80" customWidth="1"/>
    <col min="14087" max="14087" width="3.42578125" style="80" customWidth="1"/>
    <col min="14088" max="14088" width="2.85546875" style="80" customWidth="1"/>
    <col min="14089" max="14089" width="6.28515625" style="80" customWidth="1"/>
    <col min="14090" max="14090" width="18.42578125" style="80" customWidth="1"/>
    <col min="14091" max="14091" width="11.42578125" style="80"/>
    <col min="14092" max="14092" width="8.7109375" style="80" customWidth="1"/>
    <col min="14093" max="14093" width="5.28515625" style="80" customWidth="1"/>
    <col min="14094" max="14094" width="4.140625" style="80" customWidth="1"/>
    <col min="14095" max="14334" width="11.42578125" style="80"/>
    <col min="14335" max="14335" width="5.85546875" style="80" customWidth="1"/>
    <col min="14336" max="14336" width="18" style="80" customWidth="1"/>
    <col min="14337" max="14337" width="11.42578125" style="80"/>
    <col min="14338" max="14338" width="7.85546875" style="80" customWidth="1"/>
    <col min="14339" max="14339" width="4.28515625" style="80" customWidth="1"/>
    <col min="14340" max="14340" width="4.5703125" style="80" customWidth="1"/>
    <col min="14341" max="14341" width="11.42578125" style="80"/>
    <col min="14342" max="14342" width="7.5703125" style="80" customWidth="1"/>
    <col min="14343" max="14343" width="3.42578125" style="80" customWidth="1"/>
    <col min="14344" max="14344" width="2.85546875" style="80" customWidth="1"/>
    <col min="14345" max="14345" width="6.28515625" style="80" customWidth="1"/>
    <col min="14346" max="14346" width="18.42578125" style="80" customWidth="1"/>
    <col min="14347" max="14347" width="11.42578125" style="80"/>
    <col min="14348" max="14348" width="8.7109375" style="80" customWidth="1"/>
    <col min="14349" max="14349" width="5.28515625" style="80" customWidth="1"/>
    <col min="14350" max="14350" width="4.140625" style="80" customWidth="1"/>
    <col min="14351" max="14590" width="11.42578125" style="80"/>
    <col min="14591" max="14591" width="5.85546875" style="80" customWidth="1"/>
    <col min="14592" max="14592" width="18" style="80" customWidth="1"/>
    <col min="14593" max="14593" width="11.42578125" style="80"/>
    <col min="14594" max="14594" width="7.85546875" style="80" customWidth="1"/>
    <col min="14595" max="14595" width="4.28515625" style="80" customWidth="1"/>
    <col min="14596" max="14596" width="4.5703125" style="80" customWidth="1"/>
    <col min="14597" max="14597" width="11.42578125" style="80"/>
    <col min="14598" max="14598" width="7.5703125" style="80" customWidth="1"/>
    <col min="14599" max="14599" width="3.42578125" style="80" customWidth="1"/>
    <col min="14600" max="14600" width="2.85546875" style="80" customWidth="1"/>
    <col min="14601" max="14601" width="6.28515625" style="80" customWidth="1"/>
    <col min="14602" max="14602" width="18.42578125" style="80" customWidth="1"/>
    <col min="14603" max="14603" width="11.42578125" style="80"/>
    <col min="14604" max="14604" width="8.7109375" style="80" customWidth="1"/>
    <col min="14605" max="14605" width="5.28515625" style="80" customWidth="1"/>
    <col min="14606" max="14606" width="4.140625" style="80" customWidth="1"/>
    <col min="14607" max="14846" width="11.42578125" style="80"/>
    <col min="14847" max="14847" width="5.85546875" style="80" customWidth="1"/>
    <col min="14848" max="14848" width="18" style="80" customWidth="1"/>
    <col min="14849" max="14849" width="11.42578125" style="80"/>
    <col min="14850" max="14850" width="7.85546875" style="80" customWidth="1"/>
    <col min="14851" max="14851" width="4.28515625" style="80" customWidth="1"/>
    <col min="14852" max="14852" width="4.5703125" style="80" customWidth="1"/>
    <col min="14853" max="14853" width="11.42578125" style="80"/>
    <col min="14854" max="14854" width="7.5703125" style="80" customWidth="1"/>
    <col min="14855" max="14855" width="3.42578125" style="80" customWidth="1"/>
    <col min="14856" max="14856" width="2.85546875" style="80" customWidth="1"/>
    <col min="14857" max="14857" width="6.28515625" style="80" customWidth="1"/>
    <col min="14858" max="14858" width="18.42578125" style="80" customWidth="1"/>
    <col min="14859" max="14859" width="11.42578125" style="80"/>
    <col min="14860" max="14860" width="8.7109375" style="80" customWidth="1"/>
    <col min="14861" max="14861" width="5.28515625" style="80" customWidth="1"/>
    <col min="14862" max="14862" width="4.140625" style="80" customWidth="1"/>
    <col min="14863" max="15102" width="11.42578125" style="80"/>
    <col min="15103" max="15103" width="5.85546875" style="80" customWidth="1"/>
    <col min="15104" max="15104" width="18" style="80" customWidth="1"/>
    <col min="15105" max="15105" width="11.42578125" style="80"/>
    <col min="15106" max="15106" width="7.85546875" style="80" customWidth="1"/>
    <col min="15107" max="15107" width="4.28515625" style="80" customWidth="1"/>
    <col min="15108" max="15108" width="4.5703125" style="80" customWidth="1"/>
    <col min="15109" max="15109" width="11.42578125" style="80"/>
    <col min="15110" max="15110" width="7.5703125" style="80" customWidth="1"/>
    <col min="15111" max="15111" width="3.42578125" style="80" customWidth="1"/>
    <col min="15112" max="15112" width="2.85546875" style="80" customWidth="1"/>
    <col min="15113" max="15113" width="6.28515625" style="80" customWidth="1"/>
    <col min="15114" max="15114" width="18.42578125" style="80" customWidth="1"/>
    <col min="15115" max="15115" width="11.42578125" style="80"/>
    <col min="15116" max="15116" width="8.7109375" style="80" customWidth="1"/>
    <col min="15117" max="15117" width="5.28515625" style="80" customWidth="1"/>
    <col min="15118" max="15118" width="4.140625" style="80" customWidth="1"/>
    <col min="15119" max="15358" width="11.42578125" style="80"/>
    <col min="15359" max="15359" width="5.85546875" style="80" customWidth="1"/>
    <col min="15360" max="15360" width="18" style="80" customWidth="1"/>
    <col min="15361" max="15361" width="11.42578125" style="80"/>
    <col min="15362" max="15362" width="7.85546875" style="80" customWidth="1"/>
    <col min="15363" max="15363" width="4.28515625" style="80" customWidth="1"/>
    <col min="15364" max="15364" width="4.5703125" style="80" customWidth="1"/>
    <col min="15365" max="15365" width="11.42578125" style="80"/>
    <col min="15366" max="15366" width="7.5703125" style="80" customWidth="1"/>
    <col min="15367" max="15367" width="3.42578125" style="80" customWidth="1"/>
    <col min="15368" max="15368" width="2.85546875" style="80" customWidth="1"/>
    <col min="15369" max="15369" width="6.28515625" style="80" customWidth="1"/>
    <col min="15370" max="15370" width="18.42578125" style="80" customWidth="1"/>
    <col min="15371" max="15371" width="11.42578125" style="80"/>
    <col min="15372" max="15372" width="8.7109375" style="80" customWidth="1"/>
    <col min="15373" max="15373" width="5.28515625" style="80" customWidth="1"/>
    <col min="15374" max="15374" width="4.140625" style="80" customWidth="1"/>
    <col min="15375" max="15614" width="11.42578125" style="80"/>
    <col min="15615" max="15615" width="5.85546875" style="80" customWidth="1"/>
    <col min="15616" max="15616" width="18" style="80" customWidth="1"/>
    <col min="15617" max="15617" width="11.42578125" style="80"/>
    <col min="15618" max="15618" width="7.85546875" style="80" customWidth="1"/>
    <col min="15619" max="15619" width="4.28515625" style="80" customWidth="1"/>
    <col min="15620" max="15620" width="4.5703125" style="80" customWidth="1"/>
    <col min="15621" max="15621" width="11.42578125" style="80"/>
    <col min="15622" max="15622" width="7.5703125" style="80" customWidth="1"/>
    <col min="15623" max="15623" width="3.42578125" style="80" customWidth="1"/>
    <col min="15624" max="15624" width="2.85546875" style="80" customWidth="1"/>
    <col min="15625" max="15625" width="6.28515625" style="80" customWidth="1"/>
    <col min="15626" max="15626" width="18.42578125" style="80" customWidth="1"/>
    <col min="15627" max="15627" width="11.42578125" style="80"/>
    <col min="15628" max="15628" width="8.7109375" style="80" customWidth="1"/>
    <col min="15629" max="15629" width="5.28515625" style="80" customWidth="1"/>
    <col min="15630" max="15630" width="4.140625" style="80" customWidth="1"/>
    <col min="15631" max="15870" width="11.42578125" style="80"/>
    <col min="15871" max="15871" width="5.85546875" style="80" customWidth="1"/>
    <col min="15872" max="15872" width="18" style="80" customWidth="1"/>
    <col min="15873" max="15873" width="11.42578125" style="80"/>
    <col min="15874" max="15874" width="7.85546875" style="80" customWidth="1"/>
    <col min="15875" max="15875" width="4.28515625" style="80" customWidth="1"/>
    <col min="15876" max="15876" width="4.5703125" style="80" customWidth="1"/>
    <col min="15877" max="15877" width="11.42578125" style="80"/>
    <col min="15878" max="15878" width="7.5703125" style="80" customWidth="1"/>
    <col min="15879" max="15879" width="3.42578125" style="80" customWidth="1"/>
    <col min="15880" max="15880" width="2.85546875" style="80" customWidth="1"/>
    <col min="15881" max="15881" width="6.28515625" style="80" customWidth="1"/>
    <col min="15882" max="15882" width="18.42578125" style="80" customWidth="1"/>
    <col min="15883" max="15883" width="11.42578125" style="80"/>
    <col min="15884" max="15884" width="8.7109375" style="80" customWidth="1"/>
    <col min="15885" max="15885" width="5.28515625" style="80" customWidth="1"/>
    <col min="15886" max="15886" width="4.140625" style="80" customWidth="1"/>
    <col min="15887" max="16126" width="11.42578125" style="80"/>
    <col min="16127" max="16127" width="5.85546875" style="80" customWidth="1"/>
    <col min="16128" max="16128" width="18" style="80" customWidth="1"/>
    <col min="16129" max="16129" width="11.42578125" style="80"/>
    <col min="16130" max="16130" width="7.85546875" style="80" customWidth="1"/>
    <col min="16131" max="16131" width="4.28515625" style="80" customWidth="1"/>
    <col min="16132" max="16132" width="4.5703125" style="80" customWidth="1"/>
    <col min="16133" max="16133" width="11.42578125" style="80"/>
    <col min="16134" max="16134" width="7.5703125" style="80" customWidth="1"/>
    <col min="16135" max="16135" width="3.42578125" style="80" customWidth="1"/>
    <col min="16136" max="16136" width="2.85546875" style="80" customWidth="1"/>
    <col min="16137" max="16137" width="6.28515625" style="80" customWidth="1"/>
    <col min="16138" max="16138" width="18.42578125" style="80" customWidth="1"/>
    <col min="16139" max="16139" width="11.42578125" style="80"/>
    <col min="16140" max="16140" width="8.7109375" style="80" customWidth="1"/>
    <col min="16141" max="16141" width="5.28515625" style="80" customWidth="1"/>
    <col min="16142" max="16142" width="4.140625" style="80" customWidth="1"/>
    <col min="16143" max="16382" width="11.42578125" style="80"/>
    <col min="16383" max="16384" width="11.42578125" style="80" customWidth="1"/>
  </cols>
  <sheetData>
    <row r="1" spans="1:24" ht="83.45" customHeight="1">
      <c r="A1" s="322" t="s">
        <v>612</v>
      </c>
      <c r="B1" s="322"/>
      <c r="C1" s="322"/>
      <c r="D1" s="322"/>
      <c r="E1" s="322"/>
      <c r="F1" s="188" t="s">
        <v>619</v>
      </c>
      <c r="J1" s="102"/>
      <c r="K1" s="102"/>
      <c r="L1" s="102"/>
      <c r="M1" s="102"/>
      <c r="N1" s="102"/>
      <c r="O1" s="102"/>
      <c r="P1" s="102"/>
    </row>
    <row r="2" spans="1:24" ht="7.5" customHeight="1">
      <c r="A2" s="83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</row>
    <row r="3" spans="1:24" ht="12" customHeight="1">
      <c r="A3" s="82" t="s">
        <v>122</v>
      </c>
      <c r="B3" s="102"/>
      <c r="C3" s="102"/>
      <c r="D3" s="102"/>
      <c r="E3" s="102"/>
      <c r="G3" s="102"/>
      <c r="H3" s="102"/>
      <c r="I3" s="110"/>
      <c r="J3" s="73"/>
      <c r="L3" s="102"/>
      <c r="M3" s="102"/>
      <c r="N3" s="73"/>
      <c r="O3" s="73"/>
      <c r="P3" s="73"/>
    </row>
    <row r="4" spans="1:24" ht="12" customHeight="1">
      <c r="A4" s="82" t="s">
        <v>123</v>
      </c>
      <c r="B4" s="102"/>
      <c r="C4" s="102"/>
      <c r="D4" s="102"/>
      <c r="E4" s="102"/>
      <c r="G4" s="102"/>
      <c r="H4" s="102"/>
      <c r="I4" s="102"/>
      <c r="J4" s="102"/>
      <c r="L4" s="102"/>
      <c r="M4" s="102"/>
      <c r="N4" s="102"/>
      <c r="O4" s="102"/>
      <c r="P4" s="102"/>
    </row>
    <row r="5" spans="1:24" ht="12" customHeight="1">
      <c r="A5" s="82" t="s">
        <v>124</v>
      </c>
      <c r="B5" s="102"/>
      <c r="C5" s="102"/>
      <c r="D5" s="102"/>
      <c r="E5" s="102"/>
      <c r="G5" s="102"/>
      <c r="H5" s="102"/>
      <c r="I5" s="102"/>
      <c r="J5" s="102"/>
      <c r="L5" s="102"/>
      <c r="M5" s="102"/>
      <c r="N5" s="102"/>
      <c r="O5" s="102"/>
      <c r="P5" s="102"/>
    </row>
    <row r="6" spans="1:24" ht="71.45" customHeight="1">
      <c r="A6" s="102"/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</row>
    <row r="7" spans="1:24" ht="21.6" customHeight="1">
      <c r="A7" s="102"/>
      <c r="B7" s="168" t="s">
        <v>125</v>
      </c>
      <c r="C7" s="323"/>
      <c r="D7" s="323"/>
      <c r="E7" s="323"/>
      <c r="F7" s="102"/>
      <c r="I7" s="102"/>
      <c r="J7" s="102"/>
      <c r="K7" s="168" t="s">
        <v>54</v>
      </c>
      <c r="L7" s="104"/>
      <c r="M7" s="102"/>
      <c r="O7" s="102"/>
      <c r="P7" s="102"/>
      <c r="S7" s="168" t="s">
        <v>45</v>
      </c>
      <c r="T7" s="104"/>
      <c r="U7" s="104"/>
    </row>
    <row r="8" spans="1:24" ht="15" customHeight="1">
      <c r="A8" s="105" t="s">
        <v>41</v>
      </c>
      <c r="B8" s="106" t="s">
        <v>0</v>
      </c>
      <c r="C8" s="107" t="s">
        <v>5</v>
      </c>
      <c r="D8" s="108" t="s">
        <v>40</v>
      </c>
      <c r="E8" s="109" t="s">
        <v>128</v>
      </c>
      <c r="F8" s="215" t="s">
        <v>482</v>
      </c>
      <c r="I8" s="102"/>
      <c r="J8" s="105" t="s">
        <v>41</v>
      </c>
      <c r="K8" s="106" t="s">
        <v>0</v>
      </c>
      <c r="L8" s="108" t="s">
        <v>5</v>
      </c>
      <c r="M8" s="108" t="s">
        <v>63</v>
      </c>
      <c r="N8" s="108" t="s">
        <v>51</v>
      </c>
      <c r="O8" s="109" t="s">
        <v>40</v>
      </c>
      <c r="P8" s="215" t="s">
        <v>482</v>
      </c>
      <c r="R8" s="105" t="s">
        <v>41</v>
      </c>
      <c r="S8" s="106" t="s">
        <v>0</v>
      </c>
      <c r="T8" s="107" t="s">
        <v>5</v>
      </c>
      <c r="U8" s="108" t="s">
        <v>63</v>
      </c>
      <c r="V8" s="109" t="s">
        <v>40</v>
      </c>
      <c r="W8" s="215" t="s">
        <v>482</v>
      </c>
    </row>
    <row r="9" spans="1:24" ht="15.75">
      <c r="A9" s="149">
        <v>1</v>
      </c>
      <c r="B9" s="150" t="s">
        <v>21</v>
      </c>
      <c r="C9" s="152">
        <v>46691</v>
      </c>
      <c r="D9" s="152">
        <v>124</v>
      </c>
      <c r="E9" s="153">
        <v>18</v>
      </c>
      <c r="F9" s="153">
        <v>10</v>
      </c>
      <c r="G9" s="73"/>
      <c r="I9" s="73"/>
      <c r="J9" s="149">
        <v>1</v>
      </c>
      <c r="K9" s="163" t="s">
        <v>15</v>
      </c>
      <c r="L9" s="152">
        <v>11406</v>
      </c>
      <c r="M9" s="151">
        <v>190.08999999999997</v>
      </c>
      <c r="N9" s="152">
        <v>58</v>
      </c>
      <c r="O9" s="164">
        <v>20</v>
      </c>
      <c r="P9" s="152">
        <v>10</v>
      </c>
      <c r="R9" s="149">
        <v>1</v>
      </c>
      <c r="S9" s="150" t="s">
        <v>15</v>
      </c>
      <c r="T9" s="162">
        <v>5723</v>
      </c>
      <c r="U9" s="151">
        <v>190.76</v>
      </c>
      <c r="V9" s="162">
        <v>20</v>
      </c>
      <c r="W9" s="152">
        <v>10</v>
      </c>
      <c r="X9" s="101"/>
    </row>
    <row r="10" spans="1:24" ht="15.75">
      <c r="A10" s="154">
        <v>2</v>
      </c>
      <c r="B10" s="150" t="s">
        <v>15</v>
      </c>
      <c r="C10" s="152">
        <v>49038</v>
      </c>
      <c r="D10" s="152">
        <v>122</v>
      </c>
      <c r="E10" s="153">
        <v>18</v>
      </c>
      <c r="F10" s="153">
        <v>10</v>
      </c>
      <c r="G10" s="73"/>
      <c r="J10" s="154">
        <v>2</v>
      </c>
      <c r="K10" s="150" t="s">
        <v>18</v>
      </c>
      <c r="L10" s="152">
        <v>11311</v>
      </c>
      <c r="M10" s="151">
        <v>188.51</v>
      </c>
      <c r="N10" s="152">
        <v>52</v>
      </c>
      <c r="O10" s="164">
        <v>16</v>
      </c>
      <c r="P10" s="152">
        <v>10</v>
      </c>
      <c r="R10" s="154">
        <v>2</v>
      </c>
      <c r="S10" s="150" t="s">
        <v>21</v>
      </c>
      <c r="T10" s="162">
        <v>5647</v>
      </c>
      <c r="U10" s="151">
        <v>188.23000000000002</v>
      </c>
      <c r="V10" s="162">
        <v>16</v>
      </c>
      <c r="W10" s="152">
        <v>10</v>
      </c>
      <c r="X10" s="101"/>
    </row>
    <row r="11" spans="1:24" ht="15.75">
      <c r="A11" s="154">
        <v>3</v>
      </c>
      <c r="B11" s="150" t="s">
        <v>26</v>
      </c>
      <c r="C11" s="152">
        <v>45241</v>
      </c>
      <c r="D11" s="152">
        <v>105</v>
      </c>
      <c r="E11" s="153">
        <v>15</v>
      </c>
      <c r="F11" s="153">
        <v>10</v>
      </c>
      <c r="G11" s="73"/>
      <c r="J11" s="154">
        <v>3</v>
      </c>
      <c r="K11" s="163" t="s">
        <v>26</v>
      </c>
      <c r="L11" s="152">
        <v>11297</v>
      </c>
      <c r="M11" s="151">
        <v>188.29000000000002</v>
      </c>
      <c r="N11" s="152">
        <v>48</v>
      </c>
      <c r="O11" s="164">
        <v>16</v>
      </c>
      <c r="P11" s="152">
        <v>10</v>
      </c>
      <c r="R11" s="154">
        <v>3</v>
      </c>
      <c r="S11" s="150" t="s">
        <v>17</v>
      </c>
      <c r="T11" s="162">
        <v>5611</v>
      </c>
      <c r="U11" s="151">
        <v>187.04000000000002</v>
      </c>
      <c r="V11" s="162">
        <v>14</v>
      </c>
      <c r="W11" s="152">
        <v>10</v>
      </c>
      <c r="X11" s="101"/>
    </row>
    <row r="12" spans="1:24" ht="15.75">
      <c r="A12" s="149">
        <v>4</v>
      </c>
      <c r="B12" s="150" t="s">
        <v>18</v>
      </c>
      <c r="C12" s="152">
        <v>43223</v>
      </c>
      <c r="D12" s="152">
        <v>108</v>
      </c>
      <c r="E12" s="153">
        <v>14</v>
      </c>
      <c r="F12" s="164">
        <v>10</v>
      </c>
      <c r="G12" s="73"/>
      <c r="J12" s="149">
        <v>4</v>
      </c>
      <c r="K12" s="163" t="s">
        <v>17</v>
      </c>
      <c r="L12" s="152">
        <v>11287</v>
      </c>
      <c r="M12" s="151">
        <v>188.10999999999999</v>
      </c>
      <c r="N12" s="152">
        <v>43</v>
      </c>
      <c r="O12" s="164">
        <v>14</v>
      </c>
      <c r="P12" s="152">
        <v>10</v>
      </c>
      <c r="R12" s="149">
        <v>4</v>
      </c>
      <c r="S12" s="150" t="s">
        <v>18</v>
      </c>
      <c r="T12" s="162">
        <v>5474</v>
      </c>
      <c r="U12" s="151">
        <v>188.67000000000002</v>
      </c>
      <c r="V12" s="162">
        <v>16</v>
      </c>
      <c r="W12" s="152">
        <v>10</v>
      </c>
      <c r="X12" s="101"/>
    </row>
    <row r="13" spans="1:24" ht="15.75">
      <c r="A13" s="154">
        <v>5</v>
      </c>
      <c r="B13" s="150" t="s">
        <v>17</v>
      </c>
      <c r="C13" s="152">
        <v>46603</v>
      </c>
      <c r="D13" s="152">
        <v>102</v>
      </c>
      <c r="E13" s="153">
        <v>14</v>
      </c>
      <c r="F13" s="153">
        <v>10</v>
      </c>
      <c r="G13" s="73"/>
      <c r="J13" s="154">
        <v>5</v>
      </c>
      <c r="K13" s="165" t="s">
        <v>21</v>
      </c>
      <c r="L13" s="152">
        <v>11207</v>
      </c>
      <c r="M13" s="151">
        <v>186.78</v>
      </c>
      <c r="N13" s="152">
        <v>39</v>
      </c>
      <c r="O13" s="164">
        <v>12</v>
      </c>
      <c r="P13" s="152">
        <v>10</v>
      </c>
      <c r="R13" s="154">
        <v>5</v>
      </c>
      <c r="S13" s="150" t="s">
        <v>26</v>
      </c>
      <c r="T13" s="162">
        <v>5458</v>
      </c>
      <c r="U13" s="151">
        <v>181.93</v>
      </c>
      <c r="V13" s="162">
        <v>14</v>
      </c>
      <c r="W13" s="152">
        <v>10</v>
      </c>
      <c r="X13" s="101"/>
    </row>
    <row r="14" spans="1:24" ht="16.5" thickBot="1">
      <c r="A14" s="154">
        <v>6</v>
      </c>
      <c r="B14" s="280" t="s">
        <v>6</v>
      </c>
      <c r="C14" s="155">
        <v>42259</v>
      </c>
      <c r="D14" s="155">
        <v>83</v>
      </c>
      <c r="E14" s="156">
        <v>10</v>
      </c>
      <c r="F14" s="156">
        <v>10</v>
      </c>
      <c r="G14" s="73"/>
      <c r="J14" s="154">
        <v>6</v>
      </c>
      <c r="K14" s="165" t="s">
        <v>13</v>
      </c>
      <c r="L14" s="152">
        <v>11131</v>
      </c>
      <c r="M14" s="151">
        <v>185.51000000000002</v>
      </c>
      <c r="N14" s="152">
        <v>38</v>
      </c>
      <c r="O14" s="164">
        <v>12</v>
      </c>
      <c r="P14" s="152">
        <v>10</v>
      </c>
      <c r="Q14" s="81"/>
      <c r="R14" s="154">
        <v>6</v>
      </c>
      <c r="S14" s="150" t="s">
        <v>13</v>
      </c>
      <c r="T14" s="162">
        <v>5370</v>
      </c>
      <c r="U14" s="151">
        <v>178.98999999999998</v>
      </c>
      <c r="V14" s="162">
        <v>10</v>
      </c>
      <c r="W14" s="152">
        <v>10</v>
      </c>
      <c r="X14" s="101"/>
    </row>
    <row r="15" spans="1:24" ht="15.75">
      <c r="A15" s="149">
        <v>7</v>
      </c>
      <c r="B15" s="281" t="s">
        <v>13</v>
      </c>
      <c r="C15" s="157">
        <v>43760</v>
      </c>
      <c r="D15" s="157">
        <v>84</v>
      </c>
      <c r="E15" s="158">
        <v>9</v>
      </c>
      <c r="F15" s="157">
        <v>10</v>
      </c>
      <c r="G15" s="73"/>
      <c r="J15" s="149">
        <v>7</v>
      </c>
      <c r="K15" s="163" t="s">
        <v>6</v>
      </c>
      <c r="L15" s="152">
        <v>10733</v>
      </c>
      <c r="M15" s="151">
        <v>178.87</v>
      </c>
      <c r="N15" s="152">
        <v>18</v>
      </c>
      <c r="O15" s="164">
        <v>6</v>
      </c>
      <c r="P15" s="152">
        <v>10</v>
      </c>
      <c r="R15" s="149">
        <v>7</v>
      </c>
      <c r="S15" s="150" t="s">
        <v>28</v>
      </c>
      <c r="T15" s="162">
        <v>5185</v>
      </c>
      <c r="U15" s="151">
        <v>178.76999999999998</v>
      </c>
      <c r="V15" s="162">
        <v>8</v>
      </c>
      <c r="W15" s="152">
        <v>10</v>
      </c>
      <c r="X15" s="101"/>
    </row>
    <row r="16" spans="1:24" ht="15.75">
      <c r="A16" s="154">
        <v>8</v>
      </c>
      <c r="B16" s="150" t="s">
        <v>28</v>
      </c>
      <c r="C16" s="152">
        <v>37314</v>
      </c>
      <c r="D16" s="152">
        <v>52</v>
      </c>
      <c r="E16" s="153">
        <v>5</v>
      </c>
      <c r="F16" s="153">
        <v>10</v>
      </c>
      <c r="G16" s="73"/>
      <c r="J16" s="154">
        <v>8</v>
      </c>
      <c r="K16" s="163" t="s">
        <v>28</v>
      </c>
      <c r="L16" s="152">
        <v>10629</v>
      </c>
      <c r="M16" s="151">
        <v>177.14</v>
      </c>
      <c r="N16" s="152">
        <v>22</v>
      </c>
      <c r="O16" s="164">
        <v>8</v>
      </c>
      <c r="P16" s="152">
        <v>10</v>
      </c>
      <c r="R16" s="154">
        <v>8</v>
      </c>
      <c r="S16" s="150" t="s">
        <v>33</v>
      </c>
      <c r="T16" s="162">
        <v>4906</v>
      </c>
      <c r="U16" s="151">
        <v>163.53</v>
      </c>
      <c r="V16" s="162">
        <v>2</v>
      </c>
      <c r="W16" s="152">
        <v>10</v>
      </c>
      <c r="X16" s="101"/>
    </row>
    <row r="17" spans="1:23" ht="15.75">
      <c r="A17" s="154">
        <v>9</v>
      </c>
      <c r="B17" s="165" t="s">
        <v>33</v>
      </c>
      <c r="C17" s="152">
        <v>39226</v>
      </c>
      <c r="D17" s="152">
        <v>48</v>
      </c>
      <c r="E17" s="153">
        <v>5</v>
      </c>
      <c r="F17" s="153">
        <v>10</v>
      </c>
      <c r="G17" s="73"/>
      <c r="J17" s="154">
        <v>9</v>
      </c>
      <c r="K17" s="165" t="s">
        <v>33</v>
      </c>
      <c r="L17" s="152">
        <v>10374</v>
      </c>
      <c r="M17" s="151">
        <v>172.91000000000003</v>
      </c>
      <c r="N17" s="152">
        <v>11</v>
      </c>
      <c r="O17" s="164">
        <v>4</v>
      </c>
      <c r="P17" s="152">
        <v>10</v>
      </c>
      <c r="R17" s="154">
        <v>9</v>
      </c>
      <c r="S17" s="150" t="s">
        <v>20</v>
      </c>
      <c r="T17" s="162">
        <v>4798</v>
      </c>
      <c r="U17" s="151">
        <v>177.73</v>
      </c>
      <c r="V17" s="162">
        <v>6</v>
      </c>
      <c r="W17" s="152">
        <v>10</v>
      </c>
    </row>
    <row r="18" spans="1:23" ht="15.75">
      <c r="A18" s="149">
        <v>10</v>
      </c>
      <c r="B18" s="150" t="s">
        <v>20</v>
      </c>
      <c r="C18" s="152">
        <v>32762</v>
      </c>
      <c r="D18" s="152">
        <v>27</v>
      </c>
      <c r="E18" s="153">
        <v>2</v>
      </c>
      <c r="F18" s="153">
        <v>10</v>
      </c>
      <c r="G18" s="73"/>
      <c r="J18" s="149">
        <v>10</v>
      </c>
      <c r="K18" s="163" t="s">
        <v>29</v>
      </c>
      <c r="L18" s="152">
        <v>10029</v>
      </c>
      <c r="M18" s="151">
        <v>167.12999999999997</v>
      </c>
      <c r="N18" s="152">
        <v>4</v>
      </c>
      <c r="O18" s="164">
        <v>1</v>
      </c>
      <c r="P18" s="152">
        <v>10</v>
      </c>
      <c r="R18" s="149">
        <v>10</v>
      </c>
      <c r="S18" s="150" t="s">
        <v>29</v>
      </c>
      <c r="T18" s="162">
        <v>3489</v>
      </c>
      <c r="U18" s="151">
        <v>154.19</v>
      </c>
      <c r="V18" s="162">
        <v>2</v>
      </c>
      <c r="W18" s="152">
        <v>10</v>
      </c>
    </row>
    <row r="19" spans="1:23" ht="15.75">
      <c r="A19" s="154">
        <v>11</v>
      </c>
      <c r="B19" s="218" t="s">
        <v>29</v>
      </c>
      <c r="C19" s="160">
        <v>34336</v>
      </c>
      <c r="D19" s="160">
        <v>25</v>
      </c>
      <c r="E19" s="161">
        <v>0</v>
      </c>
      <c r="F19" s="153">
        <v>10</v>
      </c>
      <c r="G19" s="73"/>
      <c r="J19" s="154">
        <v>11</v>
      </c>
      <c r="K19" s="284" t="s">
        <v>20</v>
      </c>
      <c r="L19" s="160">
        <v>9820</v>
      </c>
      <c r="M19" s="159">
        <v>169.25000000000003</v>
      </c>
      <c r="N19" s="160">
        <v>7</v>
      </c>
      <c r="O19" s="166">
        <v>1</v>
      </c>
      <c r="P19" s="160">
        <v>10</v>
      </c>
      <c r="R19" s="154">
        <v>11</v>
      </c>
      <c r="S19" s="150" t="s">
        <v>6</v>
      </c>
      <c r="T19" s="162">
        <v>2625</v>
      </c>
      <c r="U19" s="151">
        <v>167.85555555555555</v>
      </c>
      <c r="V19" s="162">
        <v>2</v>
      </c>
      <c r="W19" s="160">
        <v>10</v>
      </c>
    </row>
    <row r="20" spans="1:23">
      <c r="G20" s="73"/>
      <c r="L20" s="73"/>
      <c r="M20" s="73"/>
      <c r="N20" s="101"/>
      <c r="O20" s="101"/>
      <c r="P20" s="101"/>
    </row>
    <row r="22" spans="1:23" ht="18">
      <c r="B22" s="168" t="s">
        <v>126</v>
      </c>
      <c r="C22" s="104"/>
      <c r="K22" s="168" t="s">
        <v>52</v>
      </c>
      <c r="L22" s="104"/>
      <c r="N22" s="102"/>
      <c r="R22" s="168" t="s">
        <v>170</v>
      </c>
      <c r="T22" s="104"/>
      <c r="W22" s="102"/>
    </row>
    <row r="23" spans="1:23">
      <c r="A23" s="105" t="s">
        <v>41</v>
      </c>
      <c r="B23" s="106" t="s">
        <v>0</v>
      </c>
      <c r="C23" s="107" t="s">
        <v>5</v>
      </c>
      <c r="D23" s="108" t="s">
        <v>63</v>
      </c>
      <c r="E23" s="109" t="s">
        <v>40</v>
      </c>
      <c r="F23" s="215" t="s">
        <v>482</v>
      </c>
      <c r="G23" s="102"/>
      <c r="J23" s="105" t="s">
        <v>41</v>
      </c>
      <c r="K23" s="106" t="s">
        <v>0</v>
      </c>
      <c r="L23" s="108" t="s">
        <v>5</v>
      </c>
      <c r="M23" s="107" t="s">
        <v>63</v>
      </c>
      <c r="N23" s="109" t="s">
        <v>40</v>
      </c>
      <c r="O23" s="215" t="s">
        <v>482</v>
      </c>
      <c r="P23" s="102"/>
      <c r="R23" s="105" t="s">
        <v>41</v>
      </c>
      <c r="S23" s="106" t="s">
        <v>0</v>
      </c>
      <c r="T23" s="107" t="s">
        <v>5</v>
      </c>
      <c r="U23" s="108" t="s">
        <v>63</v>
      </c>
      <c r="V23" s="109" t="s">
        <v>40</v>
      </c>
      <c r="W23" s="215" t="s">
        <v>482</v>
      </c>
    </row>
    <row r="24" spans="1:23" ht="15.75">
      <c r="A24" s="149">
        <v>1</v>
      </c>
      <c r="B24" s="163" t="s">
        <v>26</v>
      </c>
      <c r="C24" s="152">
        <v>5719</v>
      </c>
      <c r="D24" s="151">
        <v>190.61999999999998</v>
      </c>
      <c r="E24" s="153">
        <v>18</v>
      </c>
      <c r="F24" s="152">
        <v>10</v>
      </c>
      <c r="G24" s="102"/>
      <c r="H24" s="101"/>
      <c r="I24" s="73"/>
      <c r="J24" s="149">
        <v>1</v>
      </c>
      <c r="K24" s="163" t="s">
        <v>21</v>
      </c>
      <c r="L24" s="162">
        <v>5396</v>
      </c>
      <c r="M24" s="151">
        <v>179.86</v>
      </c>
      <c r="N24" s="153">
        <v>18</v>
      </c>
      <c r="O24" s="152">
        <v>10</v>
      </c>
      <c r="P24" s="102"/>
      <c r="R24" s="149">
        <v>1</v>
      </c>
      <c r="S24" s="150" t="s">
        <v>21</v>
      </c>
      <c r="T24" s="152">
        <v>5429</v>
      </c>
      <c r="U24" s="151">
        <v>180.95</v>
      </c>
      <c r="V24" s="153">
        <v>18</v>
      </c>
      <c r="W24" s="152">
        <v>10</v>
      </c>
    </row>
    <row r="25" spans="1:23" ht="15.75">
      <c r="A25" s="154">
        <v>2</v>
      </c>
      <c r="B25" s="163" t="s">
        <v>15</v>
      </c>
      <c r="C25" s="152">
        <v>5663</v>
      </c>
      <c r="D25" s="151">
        <v>188.76</v>
      </c>
      <c r="E25" s="153">
        <v>19</v>
      </c>
      <c r="F25" s="152">
        <v>10</v>
      </c>
      <c r="G25" s="102"/>
      <c r="H25" s="101"/>
      <c r="I25" s="73"/>
      <c r="J25" s="154">
        <v>2</v>
      </c>
      <c r="K25" s="163" t="s">
        <v>33</v>
      </c>
      <c r="L25" s="162">
        <v>5272</v>
      </c>
      <c r="M25" s="151">
        <v>175.73000000000002</v>
      </c>
      <c r="N25" s="153">
        <v>16</v>
      </c>
      <c r="O25" s="152">
        <v>10</v>
      </c>
      <c r="P25" s="102"/>
      <c r="R25" s="154">
        <v>2</v>
      </c>
      <c r="S25" s="163" t="s">
        <v>17</v>
      </c>
      <c r="T25" s="152">
        <v>5316</v>
      </c>
      <c r="U25" s="151">
        <v>177.2</v>
      </c>
      <c r="V25" s="153">
        <v>10</v>
      </c>
      <c r="W25" s="152">
        <v>10</v>
      </c>
    </row>
    <row r="26" spans="1:23" ht="15.75">
      <c r="A26" s="154">
        <v>3</v>
      </c>
      <c r="B26" s="163" t="s">
        <v>17</v>
      </c>
      <c r="C26" s="152">
        <v>5576</v>
      </c>
      <c r="D26" s="151">
        <v>185.87</v>
      </c>
      <c r="E26" s="153">
        <v>17</v>
      </c>
      <c r="F26" s="152">
        <v>10</v>
      </c>
      <c r="G26" s="102"/>
      <c r="H26" s="101"/>
      <c r="I26" s="73"/>
      <c r="J26" s="154">
        <v>3</v>
      </c>
      <c r="K26" s="163" t="s">
        <v>6</v>
      </c>
      <c r="L26" s="162">
        <v>5173</v>
      </c>
      <c r="M26" s="151">
        <v>172.44</v>
      </c>
      <c r="N26" s="153">
        <v>18</v>
      </c>
      <c r="O26" s="152">
        <v>10</v>
      </c>
      <c r="P26" s="102"/>
      <c r="R26" s="154">
        <v>3</v>
      </c>
      <c r="S26" s="163" t="s">
        <v>18</v>
      </c>
      <c r="T26" s="152">
        <v>5298</v>
      </c>
      <c r="U26" s="151">
        <v>176.6</v>
      </c>
      <c r="V26" s="153">
        <v>14</v>
      </c>
      <c r="W26" s="152">
        <v>10</v>
      </c>
    </row>
    <row r="27" spans="1:23" ht="15.75">
      <c r="A27" s="149">
        <v>4</v>
      </c>
      <c r="B27" s="163" t="s">
        <v>6</v>
      </c>
      <c r="C27" s="152">
        <v>5093</v>
      </c>
      <c r="D27" s="151">
        <v>169.77</v>
      </c>
      <c r="E27" s="153">
        <v>10</v>
      </c>
      <c r="F27" s="152">
        <v>10</v>
      </c>
      <c r="G27" s="102"/>
      <c r="H27" s="101"/>
      <c r="I27" s="73"/>
      <c r="J27" s="149">
        <v>4</v>
      </c>
      <c r="K27" s="150" t="s">
        <v>29</v>
      </c>
      <c r="L27" s="162">
        <v>5055</v>
      </c>
      <c r="M27" s="151">
        <v>168.48999999999998</v>
      </c>
      <c r="N27" s="153">
        <v>12</v>
      </c>
      <c r="O27" s="152">
        <v>10</v>
      </c>
      <c r="P27" s="102"/>
      <c r="R27" s="149">
        <v>4</v>
      </c>
      <c r="S27" s="163" t="s">
        <v>13</v>
      </c>
      <c r="T27" s="152">
        <v>5254</v>
      </c>
      <c r="U27" s="151">
        <v>175.14000000000001</v>
      </c>
      <c r="V27" s="153">
        <v>18</v>
      </c>
      <c r="W27" s="152">
        <v>10</v>
      </c>
    </row>
    <row r="28" spans="1:23" ht="15.75">
      <c r="A28" s="154">
        <v>5</v>
      </c>
      <c r="B28" s="163" t="s">
        <v>28</v>
      </c>
      <c r="C28" s="152">
        <v>5050</v>
      </c>
      <c r="D28" s="151">
        <v>174.16000000000003</v>
      </c>
      <c r="E28" s="153">
        <v>14</v>
      </c>
      <c r="F28" s="152">
        <v>10</v>
      </c>
      <c r="G28" s="102"/>
      <c r="H28" s="101"/>
      <c r="I28" s="73"/>
      <c r="J28" s="154">
        <v>5</v>
      </c>
      <c r="K28" s="163" t="s">
        <v>15</v>
      </c>
      <c r="L28" s="162">
        <v>4761</v>
      </c>
      <c r="M28" s="151">
        <v>158.69999999999999</v>
      </c>
      <c r="N28" s="153">
        <v>10</v>
      </c>
      <c r="O28" s="152">
        <v>10</v>
      </c>
      <c r="P28" s="102"/>
      <c r="R28" s="154">
        <v>5</v>
      </c>
      <c r="S28" s="163" t="s">
        <v>6</v>
      </c>
      <c r="T28" s="152">
        <v>5243</v>
      </c>
      <c r="U28" s="151">
        <v>174.76999999999998</v>
      </c>
      <c r="V28" s="153">
        <v>16</v>
      </c>
      <c r="W28" s="152">
        <v>10</v>
      </c>
    </row>
    <row r="29" spans="1:23" ht="15.75">
      <c r="A29" s="154">
        <v>6</v>
      </c>
      <c r="B29" s="163" t="s">
        <v>13</v>
      </c>
      <c r="C29" s="152">
        <v>4997</v>
      </c>
      <c r="D29" s="151">
        <v>178.18</v>
      </c>
      <c r="E29" s="153">
        <v>12</v>
      </c>
      <c r="F29" s="152">
        <v>10</v>
      </c>
      <c r="G29" s="102"/>
      <c r="H29" s="101"/>
      <c r="I29" s="73"/>
      <c r="J29" s="154">
        <v>6</v>
      </c>
      <c r="K29" s="163" t="s">
        <v>18</v>
      </c>
      <c r="L29" s="162">
        <v>4527</v>
      </c>
      <c r="M29" s="151">
        <v>176.03</v>
      </c>
      <c r="N29" s="153">
        <v>16</v>
      </c>
      <c r="O29" s="152">
        <v>10</v>
      </c>
      <c r="P29" s="102"/>
      <c r="R29" s="154">
        <v>6</v>
      </c>
      <c r="S29" s="165" t="s">
        <v>15</v>
      </c>
      <c r="T29" s="152">
        <v>5232</v>
      </c>
      <c r="U29" s="151">
        <v>174.39</v>
      </c>
      <c r="V29" s="153">
        <v>14</v>
      </c>
      <c r="W29" s="152">
        <v>10</v>
      </c>
    </row>
    <row r="30" spans="1:23" ht="15.75">
      <c r="A30" s="149">
        <v>7</v>
      </c>
      <c r="B30" s="150" t="s">
        <v>21</v>
      </c>
      <c r="C30" s="152">
        <v>4908</v>
      </c>
      <c r="D30" s="151">
        <v>163.61000000000001</v>
      </c>
      <c r="E30" s="153">
        <v>8</v>
      </c>
      <c r="F30" s="152">
        <v>10</v>
      </c>
      <c r="G30" s="102"/>
      <c r="H30" s="101"/>
      <c r="I30" s="73"/>
      <c r="J30" s="149">
        <v>7</v>
      </c>
      <c r="K30" s="163" t="s">
        <v>26</v>
      </c>
      <c r="L30" s="162">
        <v>4261</v>
      </c>
      <c r="M30" s="151">
        <v>142.03</v>
      </c>
      <c r="N30" s="153">
        <v>0</v>
      </c>
      <c r="O30" s="152">
        <v>10</v>
      </c>
      <c r="P30" s="102"/>
      <c r="R30" s="149">
        <v>7</v>
      </c>
      <c r="S30" s="163" t="s">
        <v>26</v>
      </c>
      <c r="T30" s="152">
        <v>4395</v>
      </c>
      <c r="U30" s="151">
        <v>156.76</v>
      </c>
      <c r="V30" s="153">
        <v>8</v>
      </c>
      <c r="W30" s="152">
        <v>10</v>
      </c>
    </row>
    <row r="31" spans="1:23" ht="15.75">
      <c r="A31" s="154">
        <v>8</v>
      </c>
      <c r="B31" s="165" t="s">
        <v>33</v>
      </c>
      <c r="C31" s="152">
        <v>4627</v>
      </c>
      <c r="D31" s="151">
        <v>154.22999999999999</v>
      </c>
      <c r="E31" s="153">
        <v>4</v>
      </c>
      <c r="F31" s="152">
        <v>10</v>
      </c>
      <c r="G31" s="102"/>
      <c r="H31" s="101"/>
      <c r="I31" s="73"/>
      <c r="J31" s="154">
        <v>8</v>
      </c>
      <c r="K31" s="163" t="s">
        <v>28</v>
      </c>
      <c r="L31" s="162">
        <v>4230</v>
      </c>
      <c r="M31" s="151">
        <v>146.20999999999998</v>
      </c>
      <c r="N31" s="153">
        <v>4</v>
      </c>
      <c r="O31" s="152">
        <v>10</v>
      </c>
      <c r="P31" s="102"/>
      <c r="R31" s="154">
        <v>8</v>
      </c>
      <c r="S31" s="163" t="s">
        <v>33</v>
      </c>
      <c r="T31" s="152">
        <v>1790</v>
      </c>
      <c r="U31" s="151">
        <v>119.9</v>
      </c>
      <c r="V31" s="153">
        <v>6</v>
      </c>
      <c r="W31" s="152">
        <v>10</v>
      </c>
    </row>
    <row r="32" spans="1:23" ht="15.75">
      <c r="A32" s="154">
        <v>9</v>
      </c>
      <c r="B32" s="163" t="s">
        <v>29</v>
      </c>
      <c r="C32" s="152">
        <v>4578</v>
      </c>
      <c r="D32" s="151">
        <v>157.97999999999999</v>
      </c>
      <c r="E32" s="153">
        <v>4</v>
      </c>
      <c r="F32" s="152">
        <v>10</v>
      </c>
      <c r="G32" s="102"/>
      <c r="H32" s="101"/>
      <c r="I32" s="73"/>
      <c r="J32" s="154">
        <v>9</v>
      </c>
      <c r="K32" s="163" t="s">
        <v>13</v>
      </c>
      <c r="L32" s="162">
        <v>4141</v>
      </c>
      <c r="M32" s="151">
        <v>166.38</v>
      </c>
      <c r="N32" s="153">
        <v>8</v>
      </c>
      <c r="O32" s="152">
        <v>10</v>
      </c>
      <c r="P32" s="102"/>
      <c r="R32" s="154">
        <v>9</v>
      </c>
      <c r="S32" s="163" t="s">
        <v>28</v>
      </c>
      <c r="T32" s="152">
        <v>480</v>
      </c>
      <c r="U32" s="151">
        <v>80</v>
      </c>
      <c r="V32" s="153">
        <v>4</v>
      </c>
      <c r="W32" s="152">
        <v>10</v>
      </c>
    </row>
    <row r="33" spans="1:23" ht="15.75">
      <c r="A33" s="149">
        <v>10</v>
      </c>
      <c r="B33" s="163" t="s">
        <v>20</v>
      </c>
      <c r="C33" s="152">
        <v>3866</v>
      </c>
      <c r="D33" s="151">
        <v>154.34</v>
      </c>
      <c r="E33" s="153">
        <v>4</v>
      </c>
      <c r="F33" s="152">
        <v>10</v>
      </c>
      <c r="G33" s="102"/>
      <c r="H33" s="101"/>
      <c r="I33" s="73"/>
      <c r="J33" s="149">
        <v>10</v>
      </c>
      <c r="K33" s="165" t="s">
        <v>17</v>
      </c>
      <c r="L33" s="152">
        <v>3668</v>
      </c>
      <c r="M33" s="151">
        <v>153.95999999999998</v>
      </c>
      <c r="N33" s="153">
        <v>4</v>
      </c>
      <c r="O33" s="152">
        <v>10</v>
      </c>
      <c r="P33" s="102"/>
      <c r="R33" s="149">
        <v>10</v>
      </c>
      <c r="S33" s="163" t="s">
        <v>20</v>
      </c>
      <c r="T33" s="152">
        <v>390</v>
      </c>
      <c r="U33" s="151">
        <v>78</v>
      </c>
      <c r="V33" s="153">
        <v>2</v>
      </c>
      <c r="W33" s="152">
        <v>10</v>
      </c>
    </row>
    <row r="34" spans="1:23" ht="15.75">
      <c r="A34" s="154">
        <v>11</v>
      </c>
      <c r="B34" s="167" t="s">
        <v>18</v>
      </c>
      <c r="C34" s="160">
        <v>0</v>
      </c>
      <c r="D34" s="159">
        <v>0</v>
      </c>
      <c r="E34" s="161">
        <v>0</v>
      </c>
      <c r="F34" s="160">
        <v>10</v>
      </c>
      <c r="G34" s="102"/>
      <c r="H34" s="101"/>
      <c r="I34" s="73"/>
      <c r="J34" s="154">
        <v>11</v>
      </c>
      <c r="K34" s="167" t="s">
        <v>20</v>
      </c>
      <c r="L34" s="286">
        <v>3282</v>
      </c>
      <c r="M34" s="159">
        <v>155.17777777777778</v>
      </c>
      <c r="N34" s="161">
        <v>4</v>
      </c>
      <c r="O34" s="160">
        <v>10</v>
      </c>
      <c r="P34" s="102"/>
      <c r="R34" s="154">
        <v>11</v>
      </c>
      <c r="S34" s="167" t="s">
        <v>29</v>
      </c>
      <c r="T34" s="160">
        <v>0</v>
      </c>
      <c r="U34" s="159">
        <v>0</v>
      </c>
      <c r="V34" s="161">
        <v>0</v>
      </c>
      <c r="W34" s="160">
        <v>10</v>
      </c>
    </row>
    <row r="35" spans="1:23">
      <c r="A35" s="102"/>
      <c r="B35" s="110"/>
      <c r="C35" s="73"/>
      <c r="E35" s="73"/>
      <c r="F35" s="102"/>
      <c r="G35" s="73"/>
      <c r="H35" s="101"/>
      <c r="I35" s="73"/>
      <c r="J35" s="102"/>
      <c r="M35" s="73"/>
      <c r="N35" s="101"/>
      <c r="O35" s="73"/>
      <c r="P35" s="73"/>
    </row>
    <row r="36" spans="1:23">
      <c r="I36" s="80" t="s">
        <v>35</v>
      </c>
    </row>
    <row r="37" spans="1:23" ht="18">
      <c r="B37" s="168" t="s">
        <v>44</v>
      </c>
      <c r="C37" s="103"/>
      <c r="D37" s="104"/>
      <c r="K37" s="168" t="s">
        <v>42</v>
      </c>
      <c r="L37" s="103"/>
      <c r="M37" s="104"/>
      <c r="O37" s="102"/>
      <c r="P37" s="102"/>
      <c r="S37" s="168" t="s">
        <v>43</v>
      </c>
      <c r="T37" s="104"/>
    </row>
    <row r="38" spans="1:23">
      <c r="A38" s="105" t="s">
        <v>41</v>
      </c>
      <c r="B38" s="106" t="s">
        <v>0</v>
      </c>
      <c r="C38" s="108" t="s">
        <v>5</v>
      </c>
      <c r="D38" s="107" t="s">
        <v>63</v>
      </c>
      <c r="E38" s="109" t="s">
        <v>40</v>
      </c>
      <c r="F38" s="215" t="s">
        <v>482</v>
      </c>
      <c r="J38" s="105" t="s">
        <v>41</v>
      </c>
      <c r="K38" s="106" t="s">
        <v>0</v>
      </c>
      <c r="L38" s="108" t="s">
        <v>5</v>
      </c>
      <c r="M38" s="107" t="s">
        <v>63</v>
      </c>
      <c r="N38" s="109" t="s">
        <v>40</v>
      </c>
      <c r="O38" s="215" t="s">
        <v>482</v>
      </c>
      <c r="P38" s="102"/>
      <c r="R38" s="105" t="s">
        <v>41</v>
      </c>
      <c r="S38" s="106" t="s">
        <v>0</v>
      </c>
      <c r="T38" s="107" t="s">
        <v>5</v>
      </c>
      <c r="U38" s="108" t="s">
        <v>63</v>
      </c>
      <c r="V38" s="109" t="s">
        <v>40</v>
      </c>
      <c r="W38" s="215" t="s">
        <v>482</v>
      </c>
    </row>
    <row r="39" spans="1:23" ht="15.75">
      <c r="A39" s="149">
        <v>1</v>
      </c>
      <c r="B39" s="163" t="s">
        <v>18</v>
      </c>
      <c r="C39" s="152">
        <v>5503</v>
      </c>
      <c r="D39" s="151">
        <v>183.44</v>
      </c>
      <c r="E39" s="153">
        <v>20</v>
      </c>
      <c r="F39" s="152">
        <v>10</v>
      </c>
      <c r="J39" s="149">
        <v>1</v>
      </c>
      <c r="K39" s="163" t="s">
        <v>21</v>
      </c>
      <c r="L39" s="152">
        <v>5975</v>
      </c>
      <c r="M39" s="151">
        <v>199.18</v>
      </c>
      <c r="N39" s="153">
        <v>18</v>
      </c>
      <c r="O39" s="152">
        <v>10</v>
      </c>
      <c r="P39" s="102"/>
      <c r="R39" s="149">
        <v>1</v>
      </c>
      <c r="S39" s="163" t="s">
        <v>21</v>
      </c>
      <c r="T39" s="152">
        <v>5433</v>
      </c>
      <c r="U39" s="151">
        <v>181.1</v>
      </c>
      <c r="V39" s="153">
        <v>18</v>
      </c>
      <c r="W39" s="152">
        <v>10</v>
      </c>
    </row>
    <row r="40" spans="1:23" ht="15.75">
      <c r="A40" s="154">
        <v>2</v>
      </c>
      <c r="B40" s="163" t="s">
        <v>15</v>
      </c>
      <c r="C40" s="152">
        <v>5108</v>
      </c>
      <c r="D40" s="151">
        <v>170.26</v>
      </c>
      <c r="E40" s="153">
        <v>16</v>
      </c>
      <c r="F40" s="152">
        <v>10</v>
      </c>
      <c r="J40" s="154">
        <v>2</v>
      </c>
      <c r="K40" s="163" t="s">
        <v>6</v>
      </c>
      <c r="L40" s="152">
        <v>5935</v>
      </c>
      <c r="M40" s="151">
        <v>197.83</v>
      </c>
      <c r="N40" s="153">
        <v>17</v>
      </c>
      <c r="O40" s="152">
        <v>10</v>
      </c>
      <c r="P40" s="102"/>
      <c r="R40" s="154">
        <v>2</v>
      </c>
      <c r="S40" s="163" t="s">
        <v>26</v>
      </c>
      <c r="T40" s="152">
        <v>5402</v>
      </c>
      <c r="U40" s="151">
        <v>180.06</v>
      </c>
      <c r="V40" s="153">
        <v>20</v>
      </c>
      <c r="W40" s="152">
        <v>10</v>
      </c>
    </row>
    <row r="41" spans="1:23" ht="15.75">
      <c r="A41" s="154">
        <v>3</v>
      </c>
      <c r="B41" s="165" t="s">
        <v>17</v>
      </c>
      <c r="C41" s="152">
        <v>3991</v>
      </c>
      <c r="D41" s="151">
        <v>181.62</v>
      </c>
      <c r="E41" s="153">
        <v>16</v>
      </c>
      <c r="F41" s="152">
        <v>10</v>
      </c>
      <c r="J41" s="154">
        <v>3</v>
      </c>
      <c r="K41" s="163" t="s">
        <v>26</v>
      </c>
      <c r="L41" s="152">
        <v>5915</v>
      </c>
      <c r="M41" s="151">
        <v>197.16</v>
      </c>
      <c r="N41" s="153">
        <v>19</v>
      </c>
      <c r="O41" s="152">
        <v>10</v>
      </c>
      <c r="P41" s="102"/>
      <c r="R41" s="154">
        <v>3</v>
      </c>
      <c r="S41" s="150" t="s">
        <v>18</v>
      </c>
      <c r="T41" s="152">
        <v>5335</v>
      </c>
      <c r="U41" s="151">
        <v>177.84</v>
      </c>
      <c r="V41" s="153">
        <v>14</v>
      </c>
      <c r="W41" s="152">
        <v>10</v>
      </c>
    </row>
    <row r="42" spans="1:23" ht="15.75">
      <c r="A42" s="149">
        <v>4</v>
      </c>
      <c r="B42" s="150" t="s">
        <v>26</v>
      </c>
      <c r="C42" s="152">
        <v>2794</v>
      </c>
      <c r="D42" s="151">
        <v>166.375</v>
      </c>
      <c r="E42" s="153">
        <v>10</v>
      </c>
      <c r="F42" s="152">
        <v>10</v>
      </c>
      <c r="J42" s="149">
        <v>4</v>
      </c>
      <c r="K42" s="163" t="s">
        <v>17</v>
      </c>
      <c r="L42" s="152">
        <v>5853</v>
      </c>
      <c r="M42" s="151">
        <v>195.1</v>
      </c>
      <c r="N42" s="153">
        <v>13</v>
      </c>
      <c r="O42" s="152">
        <v>10</v>
      </c>
      <c r="P42" s="102"/>
      <c r="R42" s="149">
        <v>4</v>
      </c>
      <c r="S42" s="163" t="s">
        <v>17</v>
      </c>
      <c r="T42" s="152">
        <v>5301</v>
      </c>
      <c r="U42" s="151">
        <v>176.69</v>
      </c>
      <c r="V42" s="153">
        <v>14</v>
      </c>
      <c r="W42" s="152">
        <v>10</v>
      </c>
    </row>
    <row r="43" spans="1:23" ht="15.75">
      <c r="A43" s="154">
        <v>5</v>
      </c>
      <c r="B43" s="163" t="s">
        <v>21</v>
      </c>
      <c r="C43" s="152">
        <v>2696</v>
      </c>
      <c r="D43" s="151">
        <v>170.08750000000001</v>
      </c>
      <c r="E43" s="153">
        <v>16</v>
      </c>
      <c r="F43" s="152">
        <v>10</v>
      </c>
      <c r="J43" s="154">
        <v>5</v>
      </c>
      <c r="K43" s="163" t="s">
        <v>15</v>
      </c>
      <c r="L43" s="152">
        <v>5850</v>
      </c>
      <c r="M43" s="151">
        <v>195</v>
      </c>
      <c r="N43" s="153">
        <v>11</v>
      </c>
      <c r="O43" s="152">
        <v>10</v>
      </c>
      <c r="P43" s="102"/>
      <c r="R43" s="154">
        <v>5</v>
      </c>
      <c r="S43" s="163" t="s">
        <v>15</v>
      </c>
      <c r="T43" s="152">
        <v>5295</v>
      </c>
      <c r="U43" s="151">
        <v>176.51000000000002</v>
      </c>
      <c r="V43" s="153">
        <v>12</v>
      </c>
      <c r="W43" s="152">
        <v>10</v>
      </c>
    </row>
    <row r="44" spans="1:23" ht="15.75">
      <c r="A44" s="154">
        <v>6</v>
      </c>
      <c r="B44" s="163" t="s">
        <v>6</v>
      </c>
      <c r="C44" s="152">
        <v>2300</v>
      </c>
      <c r="D44" s="151">
        <v>166.43</v>
      </c>
      <c r="E44" s="153">
        <v>8</v>
      </c>
      <c r="F44" s="152">
        <v>10</v>
      </c>
      <c r="J44" s="154">
        <v>6</v>
      </c>
      <c r="K44" s="163" t="s">
        <v>33</v>
      </c>
      <c r="L44" s="152">
        <v>5817</v>
      </c>
      <c r="M44" s="151">
        <v>193.89</v>
      </c>
      <c r="N44" s="153">
        <v>8</v>
      </c>
      <c r="O44" s="152">
        <v>10</v>
      </c>
      <c r="P44" s="102"/>
      <c r="R44" s="154">
        <v>6</v>
      </c>
      <c r="S44" s="163" t="s">
        <v>13</v>
      </c>
      <c r="T44" s="152">
        <v>5220</v>
      </c>
      <c r="U44" s="151">
        <v>174.01000000000002</v>
      </c>
      <c r="V44" s="153">
        <v>10</v>
      </c>
      <c r="W44" s="152">
        <v>10</v>
      </c>
    </row>
    <row r="45" spans="1:23" ht="15.75">
      <c r="A45" s="149">
        <v>7</v>
      </c>
      <c r="B45" s="163" t="s">
        <v>13</v>
      </c>
      <c r="C45" s="152">
        <v>1890</v>
      </c>
      <c r="D45" s="151">
        <v>190.38888888888889</v>
      </c>
      <c r="E45" s="153">
        <v>8</v>
      </c>
      <c r="F45" s="152">
        <v>10</v>
      </c>
      <c r="J45" s="149">
        <v>7</v>
      </c>
      <c r="K45" s="163" t="s">
        <v>18</v>
      </c>
      <c r="L45" s="152">
        <v>5775</v>
      </c>
      <c r="M45" s="151">
        <v>192.48999999999998</v>
      </c>
      <c r="N45" s="153">
        <v>12</v>
      </c>
      <c r="O45" s="152">
        <v>10</v>
      </c>
      <c r="P45" s="102"/>
      <c r="R45" s="149">
        <v>7</v>
      </c>
      <c r="S45" s="163" t="s">
        <v>6</v>
      </c>
      <c r="T45" s="152">
        <v>5157</v>
      </c>
      <c r="U45" s="151">
        <v>171.9</v>
      </c>
      <c r="V45" s="153">
        <v>6</v>
      </c>
      <c r="W45" s="152">
        <v>10</v>
      </c>
    </row>
    <row r="46" spans="1:23" ht="15.75">
      <c r="A46" s="154">
        <v>8</v>
      </c>
      <c r="B46" s="163" t="s">
        <v>33</v>
      </c>
      <c r="C46" s="152">
        <v>1501</v>
      </c>
      <c r="D46" s="151">
        <v>150.1</v>
      </c>
      <c r="E46" s="153">
        <v>6</v>
      </c>
      <c r="F46" s="152">
        <v>10</v>
      </c>
      <c r="J46" s="154">
        <v>8</v>
      </c>
      <c r="K46" s="150" t="s">
        <v>13</v>
      </c>
      <c r="L46" s="152">
        <v>5757</v>
      </c>
      <c r="M46" s="151">
        <v>191.9</v>
      </c>
      <c r="N46" s="153">
        <v>6</v>
      </c>
      <c r="O46" s="152">
        <v>10</v>
      </c>
      <c r="P46" s="102"/>
      <c r="R46" s="154">
        <v>8</v>
      </c>
      <c r="S46" s="165" t="s">
        <v>20</v>
      </c>
      <c r="T46" s="152">
        <v>4996</v>
      </c>
      <c r="U46" s="151">
        <v>172.23</v>
      </c>
      <c r="V46" s="153">
        <v>8</v>
      </c>
      <c r="W46" s="152">
        <v>10</v>
      </c>
    </row>
    <row r="47" spans="1:23" ht="15.75">
      <c r="A47" s="154">
        <v>9</v>
      </c>
      <c r="B47" s="163" t="s">
        <v>28</v>
      </c>
      <c r="C47" s="152">
        <v>1466</v>
      </c>
      <c r="D47" s="151">
        <v>131.5</v>
      </c>
      <c r="E47" s="153">
        <v>8</v>
      </c>
      <c r="F47" s="152">
        <v>10</v>
      </c>
      <c r="J47" s="154">
        <v>9</v>
      </c>
      <c r="K47" s="163" t="s">
        <v>28</v>
      </c>
      <c r="L47" s="152">
        <v>5617</v>
      </c>
      <c r="M47" s="151">
        <v>187.24</v>
      </c>
      <c r="N47" s="153">
        <v>4</v>
      </c>
      <c r="O47" s="152">
        <v>10</v>
      </c>
      <c r="P47" s="102"/>
      <c r="R47" s="154">
        <v>9</v>
      </c>
      <c r="S47" s="163" t="s">
        <v>33</v>
      </c>
      <c r="T47" s="152">
        <v>4939</v>
      </c>
      <c r="U47" s="151">
        <v>164.63</v>
      </c>
      <c r="V47" s="153">
        <v>2</v>
      </c>
      <c r="W47" s="152">
        <v>10</v>
      </c>
    </row>
    <row r="48" spans="1:23" ht="15.75">
      <c r="A48" s="149">
        <v>10</v>
      </c>
      <c r="B48" s="163" t="s">
        <v>29</v>
      </c>
      <c r="C48" s="152">
        <v>709</v>
      </c>
      <c r="D48" s="151">
        <v>118.16666666666667</v>
      </c>
      <c r="E48" s="153">
        <v>2</v>
      </c>
      <c r="F48" s="152">
        <v>10</v>
      </c>
      <c r="J48" s="149">
        <v>10</v>
      </c>
      <c r="K48" s="163" t="s">
        <v>20</v>
      </c>
      <c r="L48" s="152">
        <v>5610</v>
      </c>
      <c r="M48" s="151">
        <v>187</v>
      </c>
      <c r="N48" s="153">
        <v>2</v>
      </c>
      <c r="O48" s="152">
        <v>10</v>
      </c>
      <c r="P48" s="102"/>
      <c r="R48" s="149">
        <v>10</v>
      </c>
      <c r="S48" s="163" t="s">
        <v>29</v>
      </c>
      <c r="T48" s="152">
        <v>4913</v>
      </c>
      <c r="U48" s="151">
        <v>163.78000000000003</v>
      </c>
      <c r="V48" s="153">
        <v>4</v>
      </c>
      <c r="W48" s="152">
        <v>10</v>
      </c>
    </row>
    <row r="49" spans="1:23" ht="15.75">
      <c r="A49" s="154">
        <v>11</v>
      </c>
      <c r="B49" s="167" t="s">
        <v>20</v>
      </c>
      <c r="C49" s="160">
        <v>0</v>
      </c>
      <c r="D49" s="159">
        <v>0</v>
      </c>
      <c r="E49" s="161">
        <v>0</v>
      </c>
      <c r="F49" s="160">
        <v>10</v>
      </c>
      <c r="J49" s="154">
        <v>11</v>
      </c>
      <c r="K49" s="284" t="s">
        <v>29</v>
      </c>
      <c r="L49" s="160">
        <v>5563</v>
      </c>
      <c r="M49" s="159">
        <v>185.45</v>
      </c>
      <c r="N49" s="161">
        <v>0</v>
      </c>
      <c r="O49" s="160">
        <v>10</v>
      </c>
      <c r="R49" s="154">
        <v>11</v>
      </c>
      <c r="S49" s="167" t="s">
        <v>28</v>
      </c>
      <c r="T49" s="160">
        <v>4657</v>
      </c>
      <c r="U49" s="159">
        <v>155.22999999999999</v>
      </c>
      <c r="V49" s="161">
        <v>2</v>
      </c>
      <c r="W49" s="160">
        <v>10</v>
      </c>
    </row>
    <row r="50" spans="1:23">
      <c r="G50" s="73"/>
      <c r="H50" s="73"/>
      <c r="I50" s="101"/>
    </row>
    <row r="51" spans="1:23">
      <c r="G51" s="102"/>
      <c r="H51" s="102"/>
    </row>
    <row r="52" spans="1:23">
      <c r="O52" s="102"/>
      <c r="P52" s="102"/>
    </row>
    <row r="53" spans="1:23">
      <c r="O53" s="102"/>
      <c r="P53" s="102"/>
    </row>
    <row r="54" spans="1:23">
      <c r="O54" s="102"/>
      <c r="P54" s="102"/>
    </row>
    <row r="55" spans="1:23">
      <c r="O55" s="102"/>
      <c r="P55" s="102"/>
    </row>
    <row r="56" spans="1:23">
      <c r="O56" s="102"/>
      <c r="P56" s="102"/>
    </row>
    <row r="57" spans="1:23">
      <c r="O57" s="102"/>
      <c r="P57" s="102"/>
    </row>
    <row r="58" spans="1:23">
      <c r="O58" s="102"/>
      <c r="P58" s="102"/>
    </row>
    <row r="59" spans="1:23">
      <c r="O59" s="102"/>
      <c r="P59" s="102"/>
    </row>
    <row r="60" spans="1:23">
      <c r="O60" s="102"/>
      <c r="P60" s="102"/>
    </row>
    <row r="61" spans="1:23">
      <c r="O61" s="102"/>
      <c r="P61" s="102"/>
    </row>
    <row r="62" spans="1:23">
      <c r="O62" s="102"/>
      <c r="P62" s="102"/>
    </row>
    <row r="63" spans="1:23">
      <c r="O63" s="102"/>
      <c r="P63" s="102"/>
    </row>
    <row r="64" spans="1:23">
      <c r="O64" s="102"/>
      <c r="P64" s="102"/>
    </row>
    <row r="65" spans="1:17">
      <c r="A65" s="102"/>
      <c r="C65" s="73"/>
      <c r="E65" s="73"/>
      <c r="F65" s="73"/>
      <c r="H65" s="73"/>
      <c r="J65" s="102"/>
    </row>
    <row r="66" spans="1:17">
      <c r="G66" s="101"/>
      <c r="H66" s="101"/>
      <c r="I66" s="101"/>
    </row>
    <row r="67" spans="1:17">
      <c r="G67" s="102"/>
    </row>
    <row r="68" spans="1:17">
      <c r="F68" s="102"/>
    </row>
    <row r="69" spans="1:17" ht="14.25" customHeight="1">
      <c r="F69" s="102"/>
      <c r="H69" s="73"/>
    </row>
    <row r="70" spans="1:17">
      <c r="F70" s="102"/>
      <c r="H70" s="73"/>
    </row>
    <row r="71" spans="1:17">
      <c r="F71" s="102"/>
      <c r="H71" s="73"/>
    </row>
    <row r="72" spans="1:17">
      <c r="F72" s="102"/>
      <c r="H72" s="73"/>
    </row>
    <row r="73" spans="1:17">
      <c r="F73" s="102"/>
      <c r="H73" s="73"/>
    </row>
    <row r="74" spans="1:17">
      <c r="F74" s="102"/>
      <c r="H74" s="73"/>
    </row>
    <row r="75" spans="1:17">
      <c r="F75" s="102"/>
      <c r="H75" s="73"/>
    </row>
    <row r="76" spans="1:17">
      <c r="F76" s="102"/>
      <c r="H76" s="73"/>
      <c r="K76" s="102"/>
      <c r="L76" s="102"/>
      <c r="M76" s="102"/>
      <c r="N76" s="102"/>
      <c r="O76" s="102"/>
      <c r="P76" s="102"/>
      <c r="Q76" s="102"/>
    </row>
    <row r="77" spans="1:17">
      <c r="F77" s="102"/>
      <c r="H77" s="73"/>
      <c r="K77" s="102"/>
      <c r="L77" s="102"/>
      <c r="M77" s="102"/>
      <c r="N77" s="102"/>
      <c r="O77" s="102"/>
      <c r="P77" s="102"/>
      <c r="Q77" s="102"/>
    </row>
    <row r="78" spans="1:17">
      <c r="F78" s="102"/>
      <c r="H78" s="73"/>
      <c r="K78" s="102"/>
      <c r="L78" s="102"/>
      <c r="M78" s="102"/>
      <c r="N78" s="102"/>
      <c r="O78" s="102"/>
      <c r="P78" s="102"/>
      <c r="Q78" s="102"/>
    </row>
    <row r="79" spans="1:17">
      <c r="F79" s="102"/>
      <c r="H79" s="73"/>
    </row>
  </sheetData>
  <sortState xmlns:xlrd2="http://schemas.microsoft.com/office/spreadsheetml/2017/richdata2" ref="K9:O19">
    <sortCondition descending="1" ref="O8:O19"/>
    <sortCondition descending="1" ref="M9:M19"/>
  </sortState>
  <mergeCells count="2">
    <mergeCell ref="A1:E1"/>
    <mergeCell ref="C7:E7"/>
  </mergeCells>
  <pageMargins left="0.7" right="0.7" top="0.78740157499999996" bottom="0.78740157499999996" header="0.3" footer="0.3"/>
  <pageSetup paperSize="9" scale="52" orientation="landscape" r:id="rId1"/>
  <headerFooter>
    <oddHeader>&amp;R&amp;D</oddHeader>
  </headerFooter>
  <rowBreaks count="1" manualBreakCount="1">
    <brk id="51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985" r:id="rId4" name="Button 1">
              <controlPr defaultSize="0" print="0" autoFill="0" autoPict="0" macro="[0]!PDF_exportieren">
                <anchor moveWithCells="1" sizeWithCells="1">
                  <from>
                    <xdr:col>10</xdr:col>
                    <xdr:colOff>9525</xdr:colOff>
                    <xdr:row>0</xdr:row>
                    <xdr:rowOff>295275</xdr:rowOff>
                  </from>
                  <to>
                    <xdr:col>11</xdr:col>
                    <xdr:colOff>0</xdr:colOff>
                    <xdr:row>0</xdr:row>
                    <xdr:rowOff>885825</xdr:rowOff>
                  </to>
                </anchor>
              </controlPr>
            </control>
          </mc:Choice>
        </mc:AlternateContent>
      </controls>
    </mc:Choice>
  </mc:AlternateContent>
  <tableParts count="9"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6AE072-A810-4757-A453-B1C0C949FD3E}">
  <sheetPr codeName="Tabelle4">
    <tabColor rgb="FF92D050"/>
    <pageSetUpPr fitToPage="1"/>
  </sheetPr>
  <dimension ref="A1:AP70"/>
  <sheetViews>
    <sheetView tabSelected="1" topLeftCell="A31" zoomScale="55" zoomScaleNormal="55" zoomScalePageLayoutView="40" workbookViewId="0">
      <selection activeCell="A5" sqref="A5"/>
    </sheetView>
  </sheetViews>
  <sheetFormatPr baseColWidth="10" defaultColWidth="11.42578125" defaultRowHeight="12.75"/>
  <cols>
    <col min="1" max="1" width="9.85546875" style="144" bestFit="1" customWidth="1"/>
    <col min="2" max="2" width="7" style="144" bestFit="1" customWidth="1"/>
    <col min="3" max="3" width="55.5703125" style="144" bestFit="1" customWidth="1"/>
    <col min="4" max="4" width="54.85546875" style="144" bestFit="1" customWidth="1"/>
    <col min="5" max="6" width="13" style="144" bestFit="1" customWidth="1"/>
    <col min="7" max="8" width="8" style="144" bestFit="1" customWidth="1"/>
    <col min="9" max="9" width="6.28515625" style="142" bestFit="1" customWidth="1"/>
    <col min="10" max="10" width="7.7109375" style="142" bestFit="1" customWidth="1"/>
    <col min="11" max="12" width="10.5703125" style="144" bestFit="1" customWidth="1"/>
    <col min="13" max="14" width="7.7109375" style="142" bestFit="1" customWidth="1"/>
    <col min="15" max="16" width="10.5703125" style="144" bestFit="1" customWidth="1"/>
    <col min="17" max="18" width="7.7109375" style="142" bestFit="1" customWidth="1"/>
    <col min="19" max="20" width="10.5703125" style="144" bestFit="1" customWidth="1"/>
    <col min="21" max="22" width="7.7109375" style="142" bestFit="1" customWidth="1"/>
    <col min="23" max="24" width="10.5703125" style="144" bestFit="1" customWidth="1"/>
    <col min="25" max="25" width="7.7109375" style="142" bestFit="1" customWidth="1"/>
    <col min="26" max="26" width="9.140625" style="142" bestFit="1" customWidth="1"/>
    <col min="27" max="28" width="10.5703125" style="144" bestFit="1" customWidth="1"/>
    <col min="29" max="30" width="9.140625" style="142" bestFit="1" customWidth="1"/>
    <col min="31" max="32" width="10.5703125" style="144" bestFit="1" customWidth="1"/>
    <col min="33" max="34" width="9.140625" style="142" bestFit="1" customWidth="1"/>
    <col min="35" max="36" width="14.42578125" style="144" bestFit="1" customWidth="1"/>
    <col min="37" max="38" width="9.140625" style="142" bestFit="1" customWidth="1"/>
    <col min="39" max="40" width="10.5703125" style="145" bestFit="1" customWidth="1"/>
    <col min="41" max="41" width="5.5703125" style="142" bestFit="1" customWidth="1"/>
    <col min="42" max="42" width="7" style="142" bestFit="1" customWidth="1"/>
    <col min="43" max="16384" width="11.42578125" style="142"/>
  </cols>
  <sheetData>
    <row r="1" spans="1:42" ht="188.25" customHeight="1" thickBot="1">
      <c r="A1" s="327" t="s">
        <v>612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328"/>
      <c r="T1" s="328"/>
      <c r="U1" s="328"/>
      <c r="V1" s="328"/>
      <c r="W1" s="328"/>
      <c r="X1" s="328"/>
      <c r="Y1" s="328"/>
      <c r="Z1" s="328"/>
      <c r="AA1" s="328"/>
      <c r="AB1" s="328"/>
      <c r="AC1" s="328"/>
      <c r="AD1" s="328"/>
      <c r="AE1" s="328"/>
      <c r="AF1" s="328"/>
      <c r="AG1" s="328"/>
      <c r="AH1" s="328"/>
      <c r="AI1" s="328"/>
      <c r="AJ1" s="328"/>
      <c r="AK1" s="328"/>
      <c r="AL1" s="328"/>
      <c r="AM1" s="328"/>
      <c r="AN1" s="328"/>
      <c r="AO1" s="328"/>
      <c r="AP1" s="328"/>
    </row>
    <row r="2" spans="1:42" s="143" customFormat="1" ht="24" customHeight="1" thickBot="1">
      <c r="A2" s="116"/>
      <c r="B2" s="116"/>
      <c r="C2" s="140" t="s">
        <v>56</v>
      </c>
      <c r="D2" s="141" t="s">
        <v>55</v>
      </c>
      <c r="E2" s="329" t="s">
        <v>36</v>
      </c>
      <c r="F2" s="330"/>
      <c r="G2" s="330"/>
      <c r="H2" s="330"/>
      <c r="I2" s="330"/>
      <c r="J2" s="331"/>
      <c r="K2" s="324" t="s">
        <v>45</v>
      </c>
      <c r="L2" s="325"/>
      <c r="M2" s="325"/>
      <c r="N2" s="326"/>
      <c r="O2" s="324" t="s">
        <v>83</v>
      </c>
      <c r="P2" s="325"/>
      <c r="Q2" s="325"/>
      <c r="R2" s="326"/>
      <c r="S2" s="324" t="s">
        <v>169</v>
      </c>
      <c r="T2" s="325"/>
      <c r="U2" s="325"/>
      <c r="V2" s="326"/>
      <c r="W2" s="324" t="s">
        <v>53</v>
      </c>
      <c r="X2" s="325"/>
      <c r="Y2" s="325"/>
      <c r="Z2" s="326"/>
      <c r="AA2" s="324" t="s">
        <v>52</v>
      </c>
      <c r="AB2" s="325"/>
      <c r="AC2" s="325"/>
      <c r="AD2" s="326"/>
      <c r="AE2" s="324" t="s">
        <v>43</v>
      </c>
      <c r="AF2" s="325"/>
      <c r="AG2" s="325"/>
      <c r="AH2" s="326"/>
      <c r="AI2" s="324" t="s">
        <v>86</v>
      </c>
      <c r="AJ2" s="325"/>
      <c r="AK2" s="325"/>
      <c r="AL2" s="326"/>
      <c r="AM2" s="324" t="s">
        <v>119</v>
      </c>
      <c r="AN2" s="325"/>
      <c r="AO2" s="325"/>
      <c r="AP2" s="326"/>
    </row>
    <row r="3" spans="1:42" s="111" customFormat="1" ht="23.1" customHeight="1">
      <c r="A3" s="112" t="s">
        <v>89</v>
      </c>
      <c r="B3" s="112" t="s">
        <v>131</v>
      </c>
      <c r="C3" s="118" t="s">
        <v>56</v>
      </c>
      <c r="D3" s="120" t="s">
        <v>55</v>
      </c>
      <c r="E3" s="121" t="s">
        <v>143</v>
      </c>
      <c r="F3" s="122" t="s">
        <v>144</v>
      </c>
      <c r="G3" s="122" t="s">
        <v>51</v>
      </c>
      <c r="H3" s="122" t="s">
        <v>90</v>
      </c>
      <c r="I3" s="122" t="s">
        <v>40</v>
      </c>
      <c r="J3" s="123" t="s">
        <v>91</v>
      </c>
      <c r="K3" s="124" t="s">
        <v>92</v>
      </c>
      <c r="L3" s="118" t="s">
        <v>93</v>
      </c>
      <c r="M3" s="118" t="s">
        <v>94</v>
      </c>
      <c r="N3" s="125" t="s">
        <v>95</v>
      </c>
      <c r="O3" s="124" t="s">
        <v>96</v>
      </c>
      <c r="P3" s="118" t="s">
        <v>97</v>
      </c>
      <c r="Q3" s="118" t="s">
        <v>98</v>
      </c>
      <c r="R3" s="125" t="s">
        <v>99</v>
      </c>
      <c r="S3" s="124" t="s">
        <v>88</v>
      </c>
      <c r="T3" s="118" t="s">
        <v>102</v>
      </c>
      <c r="U3" s="118" t="s">
        <v>100</v>
      </c>
      <c r="V3" s="125" t="s">
        <v>101</v>
      </c>
      <c r="W3" s="124" t="s">
        <v>66</v>
      </c>
      <c r="X3" s="118" t="s">
        <v>130</v>
      </c>
      <c r="Y3" s="118" t="s">
        <v>103</v>
      </c>
      <c r="Z3" s="125" t="s">
        <v>104</v>
      </c>
      <c r="AA3" s="124" t="s">
        <v>105</v>
      </c>
      <c r="AB3" s="118" t="s">
        <v>106</v>
      </c>
      <c r="AC3" s="118" t="s">
        <v>107</v>
      </c>
      <c r="AD3" s="125" t="s">
        <v>108</v>
      </c>
      <c r="AE3" s="124" t="s">
        <v>14</v>
      </c>
      <c r="AF3" s="118" t="s">
        <v>109</v>
      </c>
      <c r="AG3" s="118" t="s">
        <v>110</v>
      </c>
      <c r="AH3" s="125" t="s">
        <v>111</v>
      </c>
      <c r="AI3" s="124" t="s">
        <v>112</v>
      </c>
      <c r="AJ3" s="118" t="s">
        <v>113</v>
      </c>
      <c r="AK3" s="118" t="s">
        <v>114</v>
      </c>
      <c r="AL3" s="125" t="s">
        <v>115</v>
      </c>
      <c r="AM3" s="126" t="s">
        <v>116</v>
      </c>
      <c r="AN3" s="119" t="s">
        <v>117</v>
      </c>
      <c r="AO3" s="118" t="s">
        <v>128</v>
      </c>
      <c r="AP3" s="125" t="s">
        <v>129</v>
      </c>
    </row>
    <row r="4" spans="1:42" ht="36" customHeight="1">
      <c r="A4" s="117">
        <v>44953</v>
      </c>
      <c r="B4" s="113">
        <v>1</v>
      </c>
      <c r="C4" s="137" t="s">
        <v>26</v>
      </c>
      <c r="D4" s="137" t="s">
        <v>21</v>
      </c>
      <c r="E4" s="136">
        <v>1132</v>
      </c>
      <c r="F4" s="137">
        <v>1119</v>
      </c>
      <c r="G4" s="137">
        <v>6</v>
      </c>
      <c r="H4" s="137">
        <v>1</v>
      </c>
      <c r="I4" s="137">
        <v>2</v>
      </c>
      <c r="J4" s="138">
        <v>0</v>
      </c>
      <c r="K4" s="136">
        <v>549</v>
      </c>
      <c r="L4" s="137">
        <v>558</v>
      </c>
      <c r="M4" s="137">
        <v>0</v>
      </c>
      <c r="N4" s="138">
        <v>2</v>
      </c>
      <c r="O4" s="136">
        <v>571</v>
      </c>
      <c r="P4" s="137">
        <v>501</v>
      </c>
      <c r="Q4" s="137">
        <v>2</v>
      </c>
      <c r="R4" s="138">
        <v>0</v>
      </c>
      <c r="S4" s="136">
        <v>479</v>
      </c>
      <c r="T4" s="137">
        <v>544</v>
      </c>
      <c r="U4" s="137">
        <v>0</v>
      </c>
      <c r="V4" s="138">
        <v>2</v>
      </c>
      <c r="W4" s="136">
        <v>320</v>
      </c>
      <c r="X4" s="137">
        <v>339</v>
      </c>
      <c r="Y4" s="137">
        <v>0</v>
      </c>
      <c r="Z4" s="138">
        <v>2</v>
      </c>
      <c r="AA4" s="136">
        <v>440</v>
      </c>
      <c r="AB4" s="137">
        <v>536</v>
      </c>
      <c r="AC4" s="137">
        <v>0</v>
      </c>
      <c r="AD4" s="138">
        <v>2</v>
      </c>
      <c r="AE4" s="136">
        <v>539</v>
      </c>
      <c r="AF4" s="137">
        <v>533</v>
      </c>
      <c r="AG4" s="137">
        <v>2</v>
      </c>
      <c r="AH4" s="138">
        <v>0</v>
      </c>
      <c r="AI4" s="136">
        <v>597</v>
      </c>
      <c r="AJ4" s="137">
        <v>594</v>
      </c>
      <c r="AK4" s="137">
        <v>2</v>
      </c>
      <c r="AL4" s="138">
        <v>0</v>
      </c>
      <c r="AM4" s="136">
        <f>IF(Tabelle2[[#This Row],[MP]]="","",Tabelle2[[#This Row],[MP]]+Tabelle2[[#This Row],[MP3]]+Tabelle2[[#This Row],[MP5]]+Tabelle2[[#This Row],[MP7]]+Tabelle2[[#This Row],[MP9]]+Tabelle2[[#This Row],[MP11]]+Tabelle2[[#This Row],[MP13]]+Tabelle2[[#This Row],[MP15]])</f>
        <v>8</v>
      </c>
      <c r="AN4" s="137">
        <f>IF(Tabelle2[[#This Row],[MP2]]="","",Tabelle2[[#This Row],[MP2]]+Tabelle2[[#This Row],[MP4]]+Tabelle2[[#This Row],[MP6]]+Tabelle2[[#This Row],[MP8]]+Tabelle2[[#This Row],[MP10]]+Tabelle2[[#This Row],[MP12]]+Tabelle2[[#This Row],[MP14]]+Tabelle2[[#This Row],[MP16]])</f>
        <v>8</v>
      </c>
      <c r="AO4" s="137">
        <f>IF(AM4="","",IF(AM4&gt;AN4,2,IF(AM4&lt;AN4,0,1)))</f>
        <v>1</v>
      </c>
      <c r="AP4" s="138">
        <f>IF(AN4="","",IF(AM4&gt;AN4,0,IF(AM4&lt;AN4,2,1)))</f>
        <v>1</v>
      </c>
    </row>
    <row r="5" spans="1:42" ht="36" customHeight="1">
      <c r="A5" s="117">
        <v>44953</v>
      </c>
      <c r="B5" s="113">
        <v>1</v>
      </c>
      <c r="C5" s="137" t="s">
        <v>17</v>
      </c>
      <c r="D5" s="137" t="s">
        <v>20</v>
      </c>
      <c r="E5" s="136">
        <v>1140</v>
      </c>
      <c r="F5" s="137">
        <v>670</v>
      </c>
      <c r="G5" s="137">
        <v>6</v>
      </c>
      <c r="H5" s="137">
        <v>0</v>
      </c>
      <c r="I5" s="137">
        <v>2</v>
      </c>
      <c r="J5" s="138">
        <v>0</v>
      </c>
      <c r="K5" s="136">
        <v>560</v>
      </c>
      <c r="L5" s="137">
        <v>345</v>
      </c>
      <c r="M5" s="137">
        <v>2</v>
      </c>
      <c r="N5" s="138">
        <v>0</v>
      </c>
      <c r="O5" s="136">
        <v>573</v>
      </c>
      <c r="P5" s="137">
        <v>325</v>
      </c>
      <c r="Q5" s="137">
        <v>2</v>
      </c>
      <c r="R5" s="138">
        <v>0</v>
      </c>
      <c r="S5" s="136">
        <v>534</v>
      </c>
      <c r="T5" s="137">
        <v>0</v>
      </c>
      <c r="U5" s="137">
        <v>2</v>
      </c>
      <c r="V5" s="138">
        <v>0</v>
      </c>
      <c r="W5" s="136">
        <v>360</v>
      </c>
      <c r="X5" s="137">
        <v>0</v>
      </c>
      <c r="Y5" s="137">
        <v>2</v>
      </c>
      <c r="Z5" s="138">
        <v>0</v>
      </c>
      <c r="AA5" s="136">
        <v>312</v>
      </c>
      <c r="AB5" s="137">
        <v>0</v>
      </c>
      <c r="AC5" s="137">
        <v>2</v>
      </c>
      <c r="AD5" s="138">
        <v>0</v>
      </c>
      <c r="AE5" s="136">
        <v>524</v>
      </c>
      <c r="AF5" s="137">
        <v>342</v>
      </c>
      <c r="AG5" s="137">
        <v>2</v>
      </c>
      <c r="AH5" s="138">
        <v>0</v>
      </c>
      <c r="AI5" s="136">
        <v>588</v>
      </c>
      <c r="AJ5" s="137">
        <v>555</v>
      </c>
      <c r="AK5" s="137">
        <v>2</v>
      </c>
      <c r="AL5" s="138">
        <v>0</v>
      </c>
      <c r="AM5" s="136">
        <f>IF(Tabelle2[[#This Row],[MP]]="","",Tabelle2[[#This Row],[MP]]+Tabelle2[[#This Row],[MP3]]+Tabelle2[[#This Row],[MP5]]+Tabelle2[[#This Row],[MP7]]+Tabelle2[[#This Row],[MP9]]+Tabelle2[[#This Row],[MP11]]+Tabelle2[[#This Row],[MP13]]+Tabelle2[[#This Row],[MP15]])</f>
        <v>16</v>
      </c>
      <c r="AN5" s="137">
        <f>IF(Tabelle2[[#This Row],[MP2]]="","",Tabelle2[[#This Row],[MP2]]+Tabelle2[[#This Row],[MP4]]+Tabelle2[[#This Row],[MP6]]+Tabelle2[[#This Row],[MP8]]+Tabelle2[[#This Row],[MP10]]+Tabelle2[[#This Row],[MP12]]+Tabelle2[[#This Row],[MP14]]+Tabelle2[[#This Row],[MP16]])</f>
        <v>0</v>
      </c>
      <c r="AO5" s="137">
        <f>IF(AM5="","",IF(AM5&gt;AN5,2,IF(AM5&lt;AN5,0,1)))</f>
        <v>2</v>
      </c>
      <c r="AP5" s="138">
        <f>IF(AN5="","",IF(AM5&gt;AN5,0,IF(AM5&lt;AN5,2,1)))</f>
        <v>0</v>
      </c>
    </row>
    <row r="6" spans="1:42" ht="36" customHeight="1">
      <c r="A6" s="117">
        <v>44953</v>
      </c>
      <c r="B6" s="114">
        <v>1</v>
      </c>
      <c r="C6" s="137" t="s">
        <v>15</v>
      </c>
      <c r="D6" s="137" t="s">
        <v>13</v>
      </c>
      <c r="E6" s="136">
        <v>1124</v>
      </c>
      <c r="F6" s="137">
        <v>1077</v>
      </c>
      <c r="G6" s="137">
        <v>6</v>
      </c>
      <c r="H6" s="137">
        <v>0</v>
      </c>
      <c r="I6" s="137">
        <v>2</v>
      </c>
      <c r="J6" s="138">
        <v>0</v>
      </c>
      <c r="K6" s="136">
        <v>555</v>
      </c>
      <c r="L6" s="137">
        <v>519</v>
      </c>
      <c r="M6" s="137">
        <v>2</v>
      </c>
      <c r="N6" s="138">
        <v>0</v>
      </c>
      <c r="O6" s="136">
        <v>567</v>
      </c>
      <c r="P6" s="137">
        <v>343</v>
      </c>
      <c r="Q6" s="137">
        <v>2</v>
      </c>
      <c r="R6" s="138">
        <v>0</v>
      </c>
      <c r="S6" s="136">
        <v>522</v>
      </c>
      <c r="T6" s="137">
        <v>525</v>
      </c>
      <c r="U6" s="137">
        <v>0</v>
      </c>
      <c r="V6" s="138">
        <v>2</v>
      </c>
      <c r="W6" s="136">
        <v>517</v>
      </c>
      <c r="X6" s="137">
        <v>0</v>
      </c>
      <c r="Y6" s="137">
        <v>2</v>
      </c>
      <c r="Z6" s="138">
        <v>0</v>
      </c>
      <c r="AA6" s="136">
        <v>483</v>
      </c>
      <c r="AB6" s="137">
        <v>333</v>
      </c>
      <c r="AC6" s="137">
        <v>2</v>
      </c>
      <c r="AD6" s="138">
        <v>0</v>
      </c>
      <c r="AE6" s="136">
        <v>516</v>
      </c>
      <c r="AF6" s="137">
        <v>526</v>
      </c>
      <c r="AG6" s="137">
        <v>0</v>
      </c>
      <c r="AH6" s="138">
        <v>2</v>
      </c>
      <c r="AI6" s="136">
        <v>589</v>
      </c>
      <c r="AJ6" s="137">
        <v>573</v>
      </c>
      <c r="AK6" s="137">
        <v>2</v>
      </c>
      <c r="AL6" s="138">
        <v>0</v>
      </c>
      <c r="AM6" s="136">
        <f>IF(Tabelle2[[#This Row],[MP]]="","",Tabelle2[[#This Row],[MP]]+Tabelle2[[#This Row],[MP3]]+Tabelle2[[#This Row],[MP5]]+Tabelle2[[#This Row],[MP7]]+Tabelle2[[#This Row],[MP9]]+Tabelle2[[#This Row],[MP11]]+Tabelle2[[#This Row],[MP13]]+Tabelle2[[#This Row],[MP15]])</f>
        <v>12</v>
      </c>
      <c r="AN6" s="137">
        <f>IF(Tabelle2[[#This Row],[MP2]]="","",Tabelle2[[#This Row],[MP2]]+Tabelle2[[#This Row],[MP4]]+Tabelle2[[#This Row],[MP6]]+Tabelle2[[#This Row],[MP8]]+Tabelle2[[#This Row],[MP10]]+Tabelle2[[#This Row],[MP12]]+Tabelle2[[#This Row],[MP14]]+Tabelle2[[#This Row],[MP16]])</f>
        <v>4</v>
      </c>
      <c r="AO6" s="137">
        <f>IF(AM6="","",IF(AM6&gt;AN6,2,IF(AM6&lt;AN6,0,1)))</f>
        <v>2</v>
      </c>
      <c r="AP6" s="138">
        <f>IF(AN6="","",IF(AM6&gt;AN6,0,IF(AM6&lt;AN6,2,1)))</f>
        <v>0</v>
      </c>
    </row>
    <row r="7" spans="1:42" ht="36" customHeight="1">
      <c r="A7" s="117">
        <v>44953</v>
      </c>
      <c r="B7" s="114">
        <v>1</v>
      </c>
      <c r="C7" s="137" t="s">
        <v>29</v>
      </c>
      <c r="D7" s="137" t="s">
        <v>6</v>
      </c>
      <c r="E7" s="136">
        <v>980</v>
      </c>
      <c r="F7" s="137">
        <v>1075</v>
      </c>
      <c r="G7" s="137">
        <v>0</v>
      </c>
      <c r="H7" s="137">
        <v>6</v>
      </c>
      <c r="I7" s="137">
        <v>0</v>
      </c>
      <c r="J7" s="138">
        <v>2</v>
      </c>
      <c r="K7" s="136">
        <v>433</v>
      </c>
      <c r="L7" s="137">
        <v>289</v>
      </c>
      <c r="M7" s="137">
        <v>2</v>
      </c>
      <c r="N7" s="138">
        <v>0</v>
      </c>
      <c r="O7" s="136">
        <v>473</v>
      </c>
      <c r="P7" s="137">
        <v>531</v>
      </c>
      <c r="Q7" s="137">
        <v>0</v>
      </c>
      <c r="R7" s="138">
        <v>2</v>
      </c>
      <c r="S7" s="136">
        <v>0</v>
      </c>
      <c r="T7" s="137">
        <v>524</v>
      </c>
      <c r="U7" s="137">
        <v>0</v>
      </c>
      <c r="V7" s="138">
        <v>2</v>
      </c>
      <c r="W7" s="136">
        <v>85</v>
      </c>
      <c r="X7" s="137">
        <v>159</v>
      </c>
      <c r="Y7" s="137">
        <v>0</v>
      </c>
      <c r="Z7" s="138">
        <v>2</v>
      </c>
      <c r="AA7" s="136">
        <v>483</v>
      </c>
      <c r="AB7" s="137">
        <v>506</v>
      </c>
      <c r="AC7" s="137">
        <v>0</v>
      </c>
      <c r="AD7" s="138">
        <v>2</v>
      </c>
      <c r="AE7" s="136">
        <v>491</v>
      </c>
      <c r="AF7" s="137">
        <v>517</v>
      </c>
      <c r="AG7" s="137">
        <v>0</v>
      </c>
      <c r="AH7" s="138">
        <v>2</v>
      </c>
      <c r="AI7" s="136">
        <v>548</v>
      </c>
      <c r="AJ7" s="137">
        <v>590</v>
      </c>
      <c r="AK7" s="137">
        <v>0</v>
      </c>
      <c r="AL7" s="138">
        <v>2</v>
      </c>
      <c r="AM7" s="136">
        <f>IF(Tabelle2[[#This Row],[MP]]="","",Tabelle2[[#This Row],[MP]]+Tabelle2[[#This Row],[MP3]]+Tabelle2[[#This Row],[MP5]]+Tabelle2[[#This Row],[MP7]]+Tabelle2[[#This Row],[MP9]]+Tabelle2[[#This Row],[MP11]]+Tabelle2[[#This Row],[MP13]]+Tabelle2[[#This Row],[MP15]])</f>
        <v>2</v>
      </c>
      <c r="AN7" s="137">
        <f>IF(Tabelle2[[#This Row],[MP2]]="","",Tabelle2[[#This Row],[MP2]]+Tabelle2[[#This Row],[MP4]]+Tabelle2[[#This Row],[MP6]]+Tabelle2[[#This Row],[MP8]]+Tabelle2[[#This Row],[MP10]]+Tabelle2[[#This Row],[MP12]]+Tabelle2[[#This Row],[MP14]]+Tabelle2[[#This Row],[MP16]])</f>
        <v>14</v>
      </c>
      <c r="AO7" s="137">
        <f>IF(AM7="","",IF(AM7&gt;AN7,2,IF(AM7&lt;AN7,0,1)))</f>
        <v>0</v>
      </c>
      <c r="AP7" s="138">
        <f>IF(AN7="","",IF(AM7&gt;AN7,0,IF(AM7&lt;AN7,2,1)))</f>
        <v>2</v>
      </c>
    </row>
    <row r="8" spans="1:42" ht="36" customHeight="1">
      <c r="A8" s="117">
        <v>44953</v>
      </c>
      <c r="B8" s="114">
        <v>1</v>
      </c>
      <c r="C8" s="137" t="s">
        <v>18</v>
      </c>
      <c r="D8" s="137" t="s">
        <v>28</v>
      </c>
      <c r="E8" s="136">
        <v>1119</v>
      </c>
      <c r="F8" s="137">
        <v>1064</v>
      </c>
      <c r="G8" s="137">
        <v>6</v>
      </c>
      <c r="H8" s="137">
        <v>0</v>
      </c>
      <c r="I8" s="137">
        <v>2</v>
      </c>
      <c r="J8" s="138">
        <v>0</v>
      </c>
      <c r="K8" s="136">
        <v>563</v>
      </c>
      <c r="L8" s="137">
        <v>538</v>
      </c>
      <c r="M8" s="137">
        <v>2</v>
      </c>
      <c r="N8" s="138">
        <v>0</v>
      </c>
      <c r="O8" s="136">
        <v>0</v>
      </c>
      <c r="P8" s="137">
        <v>349</v>
      </c>
      <c r="Q8" s="137">
        <v>0</v>
      </c>
      <c r="R8" s="138">
        <v>2</v>
      </c>
      <c r="S8" s="136">
        <v>531</v>
      </c>
      <c r="T8" s="137">
        <v>0</v>
      </c>
      <c r="U8" s="137">
        <v>2</v>
      </c>
      <c r="V8" s="138">
        <v>0</v>
      </c>
      <c r="W8" s="136">
        <v>551</v>
      </c>
      <c r="X8" s="137">
        <v>0</v>
      </c>
      <c r="Y8" s="137">
        <v>2</v>
      </c>
      <c r="Z8" s="138">
        <v>0</v>
      </c>
      <c r="AA8" s="136">
        <v>516</v>
      </c>
      <c r="AB8" s="137">
        <v>445</v>
      </c>
      <c r="AC8" s="137">
        <v>2</v>
      </c>
      <c r="AD8" s="138">
        <v>0</v>
      </c>
      <c r="AE8" s="136">
        <v>535</v>
      </c>
      <c r="AF8" s="137">
        <v>495</v>
      </c>
      <c r="AG8" s="137">
        <v>2</v>
      </c>
      <c r="AH8" s="138">
        <v>0</v>
      </c>
      <c r="AI8" s="136">
        <v>578</v>
      </c>
      <c r="AJ8" s="137">
        <v>566</v>
      </c>
      <c r="AK8" s="137">
        <v>2</v>
      </c>
      <c r="AL8" s="138">
        <v>0</v>
      </c>
      <c r="AM8" s="136">
        <f>IF(Tabelle2[[#This Row],[MP]]="","",Tabelle2[[#This Row],[MP]]+Tabelle2[[#This Row],[MP3]]+Tabelle2[[#This Row],[MP5]]+Tabelle2[[#This Row],[MP7]]+Tabelle2[[#This Row],[MP9]]+Tabelle2[[#This Row],[MP11]]+Tabelle2[[#This Row],[MP13]]+Tabelle2[[#This Row],[MP15]])</f>
        <v>14</v>
      </c>
      <c r="AN8" s="137">
        <f>IF(Tabelle2[[#This Row],[MP2]]="","",Tabelle2[[#This Row],[MP2]]+Tabelle2[[#This Row],[MP4]]+Tabelle2[[#This Row],[MP6]]+Tabelle2[[#This Row],[MP8]]+Tabelle2[[#This Row],[MP10]]+Tabelle2[[#This Row],[MP12]]+Tabelle2[[#This Row],[MP14]]+Tabelle2[[#This Row],[MP16]])</f>
        <v>2</v>
      </c>
      <c r="AO8" s="137">
        <f>IF(AM8="","",IF(AM8&gt;AN8,2,IF(AM8&lt;AN8,0,1)))</f>
        <v>2</v>
      </c>
      <c r="AP8" s="138">
        <f>IF(AN8="","",IF(AM8&gt;AN8,0,IF(AM8&lt;AN8,2,1)))</f>
        <v>0</v>
      </c>
    </row>
    <row r="9" spans="1:42" ht="7.5" customHeight="1">
      <c r="A9" s="115" t="s">
        <v>58</v>
      </c>
      <c r="B9" s="115" t="s">
        <v>58</v>
      </c>
      <c r="C9" s="115" t="s">
        <v>29</v>
      </c>
      <c r="D9" s="115" t="s">
        <v>21</v>
      </c>
      <c r="E9" s="115">
        <v>989</v>
      </c>
      <c r="F9" s="115">
        <v>1100</v>
      </c>
      <c r="G9" s="115">
        <v>0</v>
      </c>
      <c r="H9" s="115">
        <v>6</v>
      </c>
      <c r="I9" s="115">
        <v>0</v>
      </c>
      <c r="J9" s="115">
        <v>2</v>
      </c>
      <c r="K9" s="115">
        <v>426</v>
      </c>
      <c r="L9" s="115">
        <v>558</v>
      </c>
      <c r="M9" s="115">
        <v>0</v>
      </c>
      <c r="N9" s="115">
        <v>2</v>
      </c>
      <c r="O9" s="115">
        <v>461</v>
      </c>
      <c r="P9" s="115">
        <v>482</v>
      </c>
      <c r="Q9" s="115">
        <v>0</v>
      </c>
      <c r="R9" s="115">
        <v>2</v>
      </c>
      <c r="S9" s="115">
        <v>0</v>
      </c>
      <c r="T9" s="115">
        <v>505</v>
      </c>
      <c r="U9" s="115">
        <v>0</v>
      </c>
      <c r="V9" s="115">
        <v>2</v>
      </c>
      <c r="W9" s="115">
        <v>126</v>
      </c>
      <c r="X9" s="115">
        <v>358</v>
      </c>
      <c r="Y9" s="115">
        <v>0</v>
      </c>
      <c r="Z9" s="115">
        <v>2</v>
      </c>
      <c r="AA9" s="115">
        <v>505</v>
      </c>
      <c r="AB9" s="115">
        <v>539</v>
      </c>
      <c r="AC9" s="115">
        <v>0</v>
      </c>
      <c r="AD9" s="115">
        <v>2</v>
      </c>
      <c r="AE9" s="115">
        <v>494</v>
      </c>
      <c r="AF9" s="115">
        <v>556</v>
      </c>
      <c r="AG9" s="115">
        <v>0</v>
      </c>
      <c r="AH9" s="115">
        <v>2</v>
      </c>
      <c r="AI9" s="115">
        <v>542</v>
      </c>
      <c r="AJ9" s="115">
        <v>594</v>
      </c>
      <c r="AK9" s="115">
        <v>0</v>
      </c>
      <c r="AL9" s="115">
        <v>2</v>
      </c>
      <c r="AM9" s="115" t="s">
        <v>58</v>
      </c>
      <c r="AN9" s="115" t="s">
        <v>58</v>
      </c>
      <c r="AO9" s="115" t="s">
        <v>58</v>
      </c>
      <c r="AP9" s="115" t="s">
        <v>58</v>
      </c>
    </row>
    <row r="10" spans="1:42" ht="36" customHeight="1">
      <c r="A10" s="117">
        <v>44967</v>
      </c>
      <c r="B10" s="114">
        <v>2</v>
      </c>
      <c r="C10" s="137" t="s">
        <v>20</v>
      </c>
      <c r="D10" s="137" t="s">
        <v>15</v>
      </c>
      <c r="E10" s="136">
        <v>1023</v>
      </c>
      <c r="F10" s="137">
        <v>1136</v>
      </c>
      <c r="G10" s="137">
        <v>0</v>
      </c>
      <c r="H10" s="137">
        <v>6</v>
      </c>
      <c r="I10" s="137">
        <v>0</v>
      </c>
      <c r="J10" s="138">
        <v>2</v>
      </c>
      <c r="K10" s="136">
        <v>534</v>
      </c>
      <c r="L10" s="137">
        <v>568</v>
      </c>
      <c r="M10" s="137">
        <v>0</v>
      </c>
      <c r="N10" s="138">
        <v>2</v>
      </c>
      <c r="O10" s="136">
        <v>489</v>
      </c>
      <c r="P10" s="137">
        <v>567</v>
      </c>
      <c r="Q10" s="137">
        <v>0</v>
      </c>
      <c r="R10" s="138">
        <v>2</v>
      </c>
      <c r="S10" s="136">
        <v>77</v>
      </c>
      <c r="T10" s="137">
        <v>514</v>
      </c>
      <c r="U10" s="137">
        <v>0</v>
      </c>
      <c r="V10" s="138">
        <v>2</v>
      </c>
      <c r="W10" s="136">
        <v>0</v>
      </c>
      <c r="X10" s="137">
        <v>487</v>
      </c>
      <c r="Y10" s="137">
        <v>0</v>
      </c>
      <c r="Z10" s="138">
        <v>2</v>
      </c>
      <c r="AA10" s="136">
        <v>127</v>
      </c>
      <c r="AB10" s="137">
        <v>435</v>
      </c>
      <c r="AC10" s="137">
        <v>0</v>
      </c>
      <c r="AD10" s="138">
        <v>2</v>
      </c>
      <c r="AE10" s="136">
        <v>523</v>
      </c>
      <c r="AF10" s="137">
        <v>527</v>
      </c>
      <c r="AG10" s="137">
        <v>0</v>
      </c>
      <c r="AH10" s="138">
        <v>2</v>
      </c>
      <c r="AI10" s="136">
        <v>557</v>
      </c>
      <c r="AJ10" s="137">
        <v>587</v>
      </c>
      <c r="AK10" s="137">
        <v>0</v>
      </c>
      <c r="AL10" s="138">
        <v>2</v>
      </c>
      <c r="AM10" s="136">
        <f>IF(Tabelle2[[#This Row],[MP]]="","",Tabelle2[[#This Row],[MP]]+Tabelle2[[#This Row],[MP3]]+Tabelle2[[#This Row],[MP5]]+Tabelle2[[#This Row],[MP7]]+Tabelle2[[#This Row],[MP9]]+Tabelle2[[#This Row],[MP11]]+Tabelle2[[#This Row],[MP13]]+Tabelle2[[#This Row],[MP15]])</f>
        <v>0</v>
      </c>
      <c r="AN10" s="137">
        <f>IF(Tabelle2[[#This Row],[MP2]]="","",Tabelle2[[#This Row],[MP2]]+Tabelle2[[#This Row],[MP4]]+Tabelle2[[#This Row],[MP6]]+Tabelle2[[#This Row],[MP8]]+Tabelle2[[#This Row],[MP10]]+Tabelle2[[#This Row],[MP12]]+Tabelle2[[#This Row],[MP14]]+Tabelle2[[#This Row],[MP16]])</f>
        <v>16</v>
      </c>
      <c r="AO10" s="137">
        <f>IF(AM10="","",IF(AM10&gt;AN10,2,IF(AM10&lt;AN10,0,1)))</f>
        <v>0</v>
      </c>
      <c r="AP10" s="138">
        <f>IF(AN10="","",IF(AM10&gt;AN10,0,IF(AM10&lt;AN10,2,1)))</f>
        <v>2</v>
      </c>
    </row>
    <row r="11" spans="1:42" ht="36" customHeight="1">
      <c r="A11" s="117">
        <v>44967</v>
      </c>
      <c r="B11" s="114">
        <v>2</v>
      </c>
      <c r="C11" s="137" t="s">
        <v>21</v>
      </c>
      <c r="D11" s="137" t="s">
        <v>29</v>
      </c>
      <c r="E11" s="136">
        <v>1120</v>
      </c>
      <c r="F11" s="137">
        <v>1001</v>
      </c>
      <c r="G11" s="137">
        <v>6</v>
      </c>
      <c r="H11" s="137">
        <v>0</v>
      </c>
      <c r="I11" s="137">
        <v>2</v>
      </c>
      <c r="J11" s="138">
        <v>0</v>
      </c>
      <c r="K11" s="136">
        <v>563</v>
      </c>
      <c r="L11" s="137">
        <v>475</v>
      </c>
      <c r="M11" s="137">
        <v>2</v>
      </c>
      <c r="N11" s="138">
        <v>0</v>
      </c>
      <c r="O11" s="136">
        <v>500</v>
      </c>
      <c r="P11" s="137">
        <v>472</v>
      </c>
      <c r="Q11" s="137">
        <v>2</v>
      </c>
      <c r="R11" s="138">
        <v>0</v>
      </c>
      <c r="S11" s="136">
        <v>545</v>
      </c>
      <c r="T11" s="137">
        <v>0</v>
      </c>
      <c r="U11" s="137">
        <v>2</v>
      </c>
      <c r="V11" s="138">
        <v>0</v>
      </c>
      <c r="W11" s="136">
        <v>188</v>
      </c>
      <c r="X11" s="137">
        <v>139</v>
      </c>
      <c r="Y11" s="137">
        <v>2</v>
      </c>
      <c r="Z11" s="138">
        <v>0</v>
      </c>
      <c r="AA11" s="136">
        <v>536</v>
      </c>
      <c r="AB11" s="137">
        <v>499</v>
      </c>
      <c r="AC11" s="137">
        <v>2</v>
      </c>
      <c r="AD11" s="138">
        <v>0</v>
      </c>
      <c r="AE11" s="136">
        <v>536</v>
      </c>
      <c r="AF11" s="137">
        <v>485</v>
      </c>
      <c r="AG11" s="137">
        <v>2</v>
      </c>
      <c r="AH11" s="138">
        <v>0</v>
      </c>
      <c r="AI11" s="136">
        <v>596</v>
      </c>
      <c r="AJ11" s="137">
        <v>542</v>
      </c>
      <c r="AK11" s="137">
        <v>2</v>
      </c>
      <c r="AL11" s="138">
        <v>0</v>
      </c>
      <c r="AM11" s="136">
        <f>IF(Tabelle2[[#This Row],[MP]]="","",Tabelle2[[#This Row],[MP]]+Tabelle2[[#This Row],[MP3]]+Tabelle2[[#This Row],[MP5]]+Tabelle2[[#This Row],[MP7]]+Tabelle2[[#This Row],[MP9]]+Tabelle2[[#This Row],[MP11]]+Tabelle2[[#This Row],[MP13]]+Tabelle2[[#This Row],[MP15]])</f>
        <v>16</v>
      </c>
      <c r="AN11" s="137">
        <f>IF(Tabelle2[[#This Row],[MP2]]="","",Tabelle2[[#This Row],[MP2]]+Tabelle2[[#This Row],[MP4]]+Tabelle2[[#This Row],[MP6]]+Tabelle2[[#This Row],[MP8]]+Tabelle2[[#This Row],[MP10]]+Tabelle2[[#This Row],[MP12]]+Tabelle2[[#This Row],[MP14]]+Tabelle2[[#This Row],[MP16]])</f>
        <v>0</v>
      </c>
      <c r="AO11" s="137">
        <f>IF(AM11="","",IF(AM11&gt;AN11,2,IF(AM11&lt;AN11,0,1)))</f>
        <v>2</v>
      </c>
      <c r="AP11" s="138">
        <f>IF(AN11="","",IF(AM11&gt;AN11,0,IF(AM11&lt;AN11,2,1)))</f>
        <v>0</v>
      </c>
    </row>
    <row r="12" spans="1:42" ht="36" customHeight="1">
      <c r="A12" s="117">
        <v>44967</v>
      </c>
      <c r="B12" s="114">
        <v>2</v>
      </c>
      <c r="C12" s="137" t="s">
        <v>18</v>
      </c>
      <c r="D12" s="137" t="s">
        <v>17</v>
      </c>
      <c r="E12" s="136">
        <v>1137</v>
      </c>
      <c r="F12" s="137">
        <v>1128</v>
      </c>
      <c r="G12" s="137">
        <v>6</v>
      </c>
      <c r="H12" s="137">
        <v>1</v>
      </c>
      <c r="I12" s="137">
        <v>2</v>
      </c>
      <c r="J12" s="138">
        <v>0</v>
      </c>
      <c r="K12" s="136">
        <v>566</v>
      </c>
      <c r="L12" s="137">
        <v>564</v>
      </c>
      <c r="M12" s="137">
        <v>2</v>
      </c>
      <c r="N12" s="138">
        <v>0</v>
      </c>
      <c r="O12" s="136">
        <v>0</v>
      </c>
      <c r="P12" s="137">
        <v>558</v>
      </c>
      <c r="Q12" s="137">
        <v>0</v>
      </c>
      <c r="R12" s="138">
        <v>2</v>
      </c>
      <c r="S12" s="136">
        <v>539</v>
      </c>
      <c r="T12" s="137">
        <v>523</v>
      </c>
      <c r="U12" s="137">
        <v>2</v>
      </c>
      <c r="V12" s="138">
        <v>0</v>
      </c>
      <c r="W12" s="136">
        <v>557</v>
      </c>
      <c r="X12" s="137">
        <v>540</v>
      </c>
      <c r="Y12" s="137">
        <v>2</v>
      </c>
      <c r="Z12" s="138">
        <v>0</v>
      </c>
      <c r="AA12" s="136">
        <v>521</v>
      </c>
      <c r="AB12" s="137">
        <v>337</v>
      </c>
      <c r="AC12" s="137">
        <v>2</v>
      </c>
      <c r="AD12" s="138">
        <v>0</v>
      </c>
      <c r="AE12" s="136">
        <v>540</v>
      </c>
      <c r="AF12" s="137">
        <v>526</v>
      </c>
      <c r="AG12" s="137">
        <v>2</v>
      </c>
      <c r="AH12" s="138">
        <v>0</v>
      </c>
      <c r="AI12" s="136">
        <v>576</v>
      </c>
      <c r="AJ12" s="137">
        <v>586</v>
      </c>
      <c r="AK12" s="137">
        <v>0</v>
      </c>
      <c r="AL12" s="138">
        <v>2</v>
      </c>
      <c r="AM12" s="136">
        <f>IF(Tabelle2[[#This Row],[MP]]="","",Tabelle2[[#This Row],[MP]]+Tabelle2[[#This Row],[MP3]]+Tabelle2[[#This Row],[MP5]]+Tabelle2[[#This Row],[MP7]]+Tabelle2[[#This Row],[MP9]]+Tabelle2[[#This Row],[MP11]]+Tabelle2[[#This Row],[MP13]]+Tabelle2[[#This Row],[MP15]])</f>
        <v>12</v>
      </c>
      <c r="AN12" s="137">
        <f>IF(Tabelle2[[#This Row],[MP2]]="","",Tabelle2[[#This Row],[MP2]]+Tabelle2[[#This Row],[MP4]]+Tabelle2[[#This Row],[MP6]]+Tabelle2[[#This Row],[MP8]]+Tabelle2[[#This Row],[MP10]]+Tabelle2[[#This Row],[MP12]]+Tabelle2[[#This Row],[MP14]]+Tabelle2[[#This Row],[MP16]])</f>
        <v>4</v>
      </c>
      <c r="AO12" s="137">
        <f>IF(AM12="","",IF(AM12&gt;AN12,2,IF(AM12&lt;AN12,0,1)))</f>
        <v>2</v>
      </c>
      <c r="AP12" s="138">
        <f>IF(AN12="","",IF(AM12&gt;AN12,0,IF(AM12&lt;AN12,2,1)))</f>
        <v>0</v>
      </c>
    </row>
    <row r="13" spans="1:42" ht="36" customHeight="1">
      <c r="A13" s="117">
        <v>44967</v>
      </c>
      <c r="B13" s="114">
        <v>2</v>
      </c>
      <c r="C13" s="137" t="s">
        <v>33</v>
      </c>
      <c r="D13" s="137" t="s">
        <v>6</v>
      </c>
      <c r="E13" s="136">
        <v>1032</v>
      </c>
      <c r="F13" s="137">
        <v>1074</v>
      </c>
      <c r="G13" s="137">
        <v>0</v>
      </c>
      <c r="H13" s="137">
        <v>6</v>
      </c>
      <c r="I13" s="137">
        <v>0</v>
      </c>
      <c r="J13" s="138">
        <v>2</v>
      </c>
      <c r="K13" s="136">
        <v>485</v>
      </c>
      <c r="L13" s="137">
        <v>495</v>
      </c>
      <c r="M13" s="137">
        <v>0</v>
      </c>
      <c r="N13" s="138">
        <v>2</v>
      </c>
      <c r="O13" s="136">
        <v>443</v>
      </c>
      <c r="P13" s="137">
        <v>504</v>
      </c>
      <c r="Q13" s="137">
        <v>0</v>
      </c>
      <c r="R13" s="138">
        <v>2</v>
      </c>
      <c r="S13" s="136">
        <v>128</v>
      </c>
      <c r="T13" s="137">
        <v>525</v>
      </c>
      <c r="U13" s="137">
        <v>0</v>
      </c>
      <c r="V13" s="138">
        <v>2</v>
      </c>
      <c r="W13" s="136">
        <v>162</v>
      </c>
      <c r="X13" s="137">
        <v>161</v>
      </c>
      <c r="Y13" s="137">
        <v>2</v>
      </c>
      <c r="Z13" s="138">
        <v>0</v>
      </c>
      <c r="AA13" s="136">
        <v>528</v>
      </c>
      <c r="AB13" s="137">
        <v>530</v>
      </c>
      <c r="AC13" s="137">
        <v>0</v>
      </c>
      <c r="AD13" s="138">
        <v>2</v>
      </c>
      <c r="AE13" s="136">
        <v>480</v>
      </c>
      <c r="AF13" s="137">
        <v>520</v>
      </c>
      <c r="AG13" s="137">
        <v>0</v>
      </c>
      <c r="AH13" s="138">
        <v>2</v>
      </c>
      <c r="AI13" s="136">
        <v>582</v>
      </c>
      <c r="AJ13" s="137">
        <v>597</v>
      </c>
      <c r="AK13" s="137">
        <v>0</v>
      </c>
      <c r="AL13" s="138">
        <v>2</v>
      </c>
      <c r="AM13" s="136">
        <f>IF(Tabelle2[[#This Row],[MP]]="","",Tabelle2[[#This Row],[MP]]+Tabelle2[[#This Row],[MP3]]+Tabelle2[[#This Row],[MP5]]+Tabelle2[[#This Row],[MP7]]+Tabelle2[[#This Row],[MP9]]+Tabelle2[[#This Row],[MP11]]+Tabelle2[[#This Row],[MP13]]+Tabelle2[[#This Row],[MP15]])</f>
        <v>2</v>
      </c>
      <c r="AN13" s="137">
        <f>IF(Tabelle2[[#This Row],[MP2]]="","",Tabelle2[[#This Row],[MP2]]+Tabelle2[[#This Row],[MP4]]+Tabelle2[[#This Row],[MP6]]+Tabelle2[[#This Row],[MP8]]+Tabelle2[[#This Row],[MP10]]+Tabelle2[[#This Row],[MP12]]+Tabelle2[[#This Row],[MP14]]+Tabelle2[[#This Row],[MP16]])</f>
        <v>14</v>
      </c>
      <c r="AO13" s="137">
        <f>IF(AM13="","",IF(AM13&gt;AN13,2,IF(AM13&lt;AN13,0,1)))</f>
        <v>0</v>
      </c>
      <c r="AP13" s="138">
        <f>IF(AN13="","",IF(AM13&gt;AN13,0,IF(AM13&lt;AN13,2,1)))</f>
        <v>2</v>
      </c>
    </row>
    <row r="14" spans="1:42" ht="36" customHeight="1">
      <c r="A14" s="117">
        <v>44967</v>
      </c>
      <c r="B14" s="114">
        <v>2</v>
      </c>
      <c r="C14" s="137" t="s">
        <v>13</v>
      </c>
      <c r="D14" s="137" t="s">
        <v>28</v>
      </c>
      <c r="E14" s="136">
        <v>1109</v>
      </c>
      <c r="F14" s="137">
        <v>1032</v>
      </c>
      <c r="G14" s="137">
        <v>6</v>
      </c>
      <c r="H14" s="137">
        <v>0</v>
      </c>
      <c r="I14" s="137">
        <v>2</v>
      </c>
      <c r="J14" s="138">
        <v>0</v>
      </c>
      <c r="K14" s="136">
        <v>549</v>
      </c>
      <c r="L14" s="137">
        <v>510</v>
      </c>
      <c r="M14" s="137">
        <v>2</v>
      </c>
      <c r="N14" s="138">
        <v>0</v>
      </c>
      <c r="O14" s="136">
        <v>353</v>
      </c>
      <c r="P14" s="137">
        <v>509</v>
      </c>
      <c r="Q14" s="137">
        <v>0</v>
      </c>
      <c r="R14" s="138">
        <v>2</v>
      </c>
      <c r="S14" s="136">
        <v>518</v>
      </c>
      <c r="T14" s="137">
        <v>0</v>
      </c>
      <c r="U14" s="137">
        <v>2</v>
      </c>
      <c r="V14" s="138">
        <v>0</v>
      </c>
      <c r="W14" s="136">
        <v>192</v>
      </c>
      <c r="X14" s="137">
        <v>0</v>
      </c>
      <c r="Y14" s="137">
        <v>2</v>
      </c>
      <c r="Z14" s="138">
        <v>0</v>
      </c>
      <c r="AA14" s="136">
        <v>346</v>
      </c>
      <c r="AB14" s="137">
        <v>313</v>
      </c>
      <c r="AC14" s="137">
        <v>2</v>
      </c>
      <c r="AD14" s="138">
        <v>0</v>
      </c>
      <c r="AE14" s="136">
        <v>530</v>
      </c>
      <c r="AF14" s="137">
        <v>447</v>
      </c>
      <c r="AG14" s="137">
        <v>2</v>
      </c>
      <c r="AH14" s="138">
        <v>0</v>
      </c>
      <c r="AI14" s="136">
        <v>575</v>
      </c>
      <c r="AJ14" s="137">
        <v>569</v>
      </c>
      <c r="AK14" s="137">
        <v>2</v>
      </c>
      <c r="AL14" s="138">
        <v>0</v>
      </c>
      <c r="AM14" s="136">
        <f>IF(Tabelle2[[#This Row],[MP]]="","",Tabelle2[[#This Row],[MP]]+Tabelle2[[#This Row],[MP3]]+Tabelle2[[#This Row],[MP5]]+Tabelle2[[#This Row],[MP7]]+Tabelle2[[#This Row],[MP9]]+Tabelle2[[#This Row],[MP11]]+Tabelle2[[#This Row],[MP13]]+Tabelle2[[#This Row],[MP15]])</f>
        <v>14</v>
      </c>
      <c r="AN14" s="137">
        <f>IF(Tabelle2[[#This Row],[MP2]]="","",Tabelle2[[#This Row],[MP2]]+Tabelle2[[#This Row],[MP4]]+Tabelle2[[#This Row],[MP6]]+Tabelle2[[#This Row],[MP8]]+Tabelle2[[#This Row],[MP10]]+Tabelle2[[#This Row],[MP12]]+Tabelle2[[#This Row],[MP14]]+Tabelle2[[#This Row],[MP16]])</f>
        <v>2</v>
      </c>
      <c r="AO14" s="137">
        <f>IF(AM14="","",IF(AM14&gt;AN14,2,IF(AM14&lt;AN14,0,1)))</f>
        <v>2</v>
      </c>
      <c r="AP14" s="138">
        <f>IF(AN14="","",IF(AM14&gt;AN14,0,IF(AM14&lt;AN14,2,1)))</f>
        <v>0</v>
      </c>
    </row>
    <row r="15" spans="1:42" ht="7.5" customHeight="1">
      <c r="A15" s="115" t="s">
        <v>58</v>
      </c>
      <c r="B15" s="115" t="s">
        <v>58</v>
      </c>
      <c r="C15" s="139" t="s">
        <v>58</v>
      </c>
      <c r="D15" s="139" t="s">
        <v>58</v>
      </c>
      <c r="E15" s="139" t="s">
        <v>58</v>
      </c>
      <c r="F15" s="139" t="s">
        <v>58</v>
      </c>
      <c r="G15" s="139" t="s">
        <v>58</v>
      </c>
      <c r="H15" s="139" t="s">
        <v>58</v>
      </c>
      <c r="I15" s="139" t="s">
        <v>58</v>
      </c>
      <c r="J15" s="139" t="s">
        <v>58</v>
      </c>
      <c r="K15" s="139" t="s">
        <v>58</v>
      </c>
      <c r="L15" s="139" t="s">
        <v>58</v>
      </c>
      <c r="M15" s="139" t="s">
        <v>58</v>
      </c>
      <c r="N15" s="139" t="s">
        <v>58</v>
      </c>
      <c r="O15" s="139" t="s">
        <v>58</v>
      </c>
      <c r="P15" s="139" t="s">
        <v>58</v>
      </c>
      <c r="Q15" s="139" t="s">
        <v>58</v>
      </c>
      <c r="R15" s="139" t="s">
        <v>58</v>
      </c>
      <c r="S15" s="139" t="s">
        <v>58</v>
      </c>
      <c r="T15" s="139" t="s">
        <v>58</v>
      </c>
      <c r="U15" s="139" t="s">
        <v>58</v>
      </c>
      <c r="V15" s="139" t="s">
        <v>58</v>
      </c>
      <c r="W15" s="139" t="s">
        <v>58</v>
      </c>
      <c r="X15" s="139" t="s">
        <v>58</v>
      </c>
      <c r="Y15" s="139" t="s">
        <v>58</v>
      </c>
      <c r="Z15" s="139" t="s">
        <v>58</v>
      </c>
      <c r="AA15" s="139" t="s">
        <v>58</v>
      </c>
      <c r="AB15" s="139" t="s">
        <v>58</v>
      </c>
      <c r="AC15" s="139" t="s">
        <v>58</v>
      </c>
      <c r="AD15" s="139" t="s">
        <v>58</v>
      </c>
      <c r="AE15" s="139" t="s">
        <v>58</v>
      </c>
      <c r="AF15" s="139" t="s">
        <v>58</v>
      </c>
      <c r="AG15" s="139" t="s">
        <v>58</v>
      </c>
      <c r="AH15" s="139" t="s">
        <v>58</v>
      </c>
      <c r="AI15" s="139" t="s">
        <v>58</v>
      </c>
      <c r="AJ15" s="139" t="s">
        <v>58</v>
      </c>
      <c r="AK15" s="139" t="s">
        <v>58</v>
      </c>
      <c r="AL15" s="139" t="s">
        <v>58</v>
      </c>
      <c r="AM15" s="139" t="s">
        <v>58</v>
      </c>
      <c r="AN15" s="139" t="s">
        <v>58</v>
      </c>
      <c r="AO15" s="139" t="s">
        <v>58</v>
      </c>
      <c r="AP15" s="139" t="s">
        <v>58</v>
      </c>
    </row>
    <row r="16" spans="1:42" ht="36" customHeight="1">
      <c r="A16" s="117">
        <v>44974</v>
      </c>
      <c r="B16" s="114">
        <v>3</v>
      </c>
      <c r="C16" s="137" t="s">
        <v>26</v>
      </c>
      <c r="D16" s="137" t="s">
        <v>29</v>
      </c>
      <c r="E16" s="136">
        <v>1145</v>
      </c>
      <c r="F16" s="137">
        <v>1004</v>
      </c>
      <c r="G16" s="137">
        <v>6</v>
      </c>
      <c r="H16" s="137">
        <v>0</v>
      </c>
      <c r="I16" s="137">
        <v>2</v>
      </c>
      <c r="J16" s="138">
        <v>0</v>
      </c>
      <c r="K16" s="136">
        <v>547</v>
      </c>
      <c r="L16" s="137">
        <v>430</v>
      </c>
      <c r="M16" s="137">
        <v>2</v>
      </c>
      <c r="N16" s="138">
        <v>0</v>
      </c>
      <c r="O16" s="136">
        <v>582</v>
      </c>
      <c r="P16" s="137">
        <v>478</v>
      </c>
      <c r="Q16" s="137">
        <v>2</v>
      </c>
      <c r="R16" s="138">
        <v>0</v>
      </c>
      <c r="S16" s="136">
        <v>154</v>
      </c>
      <c r="T16" s="137">
        <v>0</v>
      </c>
      <c r="U16" s="137">
        <v>2</v>
      </c>
      <c r="V16" s="138">
        <v>0</v>
      </c>
      <c r="W16" s="136">
        <v>330</v>
      </c>
      <c r="X16" s="137">
        <v>129</v>
      </c>
      <c r="Y16" s="137">
        <v>2</v>
      </c>
      <c r="Z16" s="138">
        <v>0</v>
      </c>
      <c r="AA16" s="136">
        <v>427</v>
      </c>
      <c r="AB16" s="137">
        <v>517</v>
      </c>
      <c r="AC16" s="137">
        <v>0</v>
      </c>
      <c r="AD16" s="138">
        <v>2</v>
      </c>
      <c r="AE16" s="136">
        <v>543</v>
      </c>
      <c r="AF16" s="137">
        <v>458</v>
      </c>
      <c r="AG16" s="137">
        <v>2</v>
      </c>
      <c r="AH16" s="138">
        <v>0</v>
      </c>
      <c r="AI16" s="136">
        <v>591</v>
      </c>
      <c r="AJ16" s="137">
        <v>556</v>
      </c>
      <c r="AK16" s="137">
        <v>2</v>
      </c>
      <c r="AL16" s="138">
        <v>0</v>
      </c>
      <c r="AM16" s="136">
        <f>IF(Tabelle2[[#This Row],[MP]]="","",Tabelle2[[#This Row],[MP]]+Tabelle2[[#This Row],[MP3]]+Tabelle2[[#This Row],[MP5]]+Tabelle2[[#This Row],[MP7]]+Tabelle2[[#This Row],[MP9]]+Tabelle2[[#This Row],[MP11]]+Tabelle2[[#This Row],[MP13]]+Tabelle2[[#This Row],[MP15]])</f>
        <v>14</v>
      </c>
      <c r="AN16" s="137">
        <f>IF(Tabelle2[[#This Row],[MP2]]="","",Tabelle2[[#This Row],[MP2]]+Tabelle2[[#This Row],[MP4]]+Tabelle2[[#This Row],[MP6]]+Tabelle2[[#This Row],[MP8]]+Tabelle2[[#This Row],[MP10]]+Tabelle2[[#This Row],[MP12]]+Tabelle2[[#This Row],[MP14]]+Tabelle2[[#This Row],[MP16]])</f>
        <v>2</v>
      </c>
      <c r="AO16" s="137">
        <f>IF(AM16="","",IF(AM16&gt;AN16,2,IF(AM16&lt;AN16,0,1)))</f>
        <v>2</v>
      </c>
      <c r="AP16" s="138">
        <f>IF(AN16="","",IF(AM16&gt;AN16,0,IF(AM16&lt;AN16,2,1)))</f>
        <v>0</v>
      </c>
    </row>
    <row r="17" spans="1:42" ht="36" customHeight="1">
      <c r="A17" s="117">
        <v>44974</v>
      </c>
      <c r="B17" s="114">
        <v>3</v>
      </c>
      <c r="C17" s="137" t="s">
        <v>18</v>
      </c>
      <c r="D17" s="137" t="s">
        <v>20</v>
      </c>
      <c r="E17" s="136">
        <v>1139</v>
      </c>
      <c r="F17" s="137">
        <v>979</v>
      </c>
      <c r="G17" s="137">
        <v>6</v>
      </c>
      <c r="H17" s="137">
        <v>0</v>
      </c>
      <c r="I17" s="137">
        <v>2</v>
      </c>
      <c r="J17" s="138">
        <v>0</v>
      </c>
      <c r="K17" s="136">
        <v>582</v>
      </c>
      <c r="L17" s="137">
        <v>523</v>
      </c>
      <c r="M17" s="137">
        <v>2</v>
      </c>
      <c r="N17" s="138">
        <v>0</v>
      </c>
      <c r="O17" s="136">
        <v>0</v>
      </c>
      <c r="P17" s="137">
        <v>296</v>
      </c>
      <c r="Q17" s="137">
        <v>0</v>
      </c>
      <c r="R17" s="138">
        <v>2</v>
      </c>
      <c r="S17" s="136">
        <v>530</v>
      </c>
      <c r="T17" s="137">
        <v>0</v>
      </c>
      <c r="U17" s="137">
        <v>2</v>
      </c>
      <c r="V17" s="138">
        <v>0</v>
      </c>
      <c r="W17" s="136">
        <v>538</v>
      </c>
      <c r="X17" s="137">
        <v>0</v>
      </c>
      <c r="Y17" s="137">
        <v>2</v>
      </c>
      <c r="Z17" s="138">
        <v>0</v>
      </c>
      <c r="AA17" s="136">
        <v>188</v>
      </c>
      <c r="AB17" s="137">
        <v>160</v>
      </c>
      <c r="AC17" s="137">
        <v>2</v>
      </c>
      <c r="AD17" s="138">
        <v>0</v>
      </c>
      <c r="AE17" s="136">
        <v>537</v>
      </c>
      <c r="AF17" s="137">
        <v>524</v>
      </c>
      <c r="AG17" s="137">
        <v>2</v>
      </c>
      <c r="AH17" s="138">
        <v>0</v>
      </c>
      <c r="AI17" s="136">
        <v>586</v>
      </c>
      <c r="AJ17" s="137">
        <v>555</v>
      </c>
      <c r="AK17" s="137">
        <v>2</v>
      </c>
      <c r="AL17" s="138">
        <v>0</v>
      </c>
      <c r="AM17" s="136">
        <f>IF(Tabelle2[[#This Row],[MP]]="","",Tabelle2[[#This Row],[MP]]+Tabelle2[[#This Row],[MP3]]+Tabelle2[[#This Row],[MP5]]+Tabelle2[[#This Row],[MP7]]+Tabelle2[[#This Row],[MP9]]+Tabelle2[[#This Row],[MP11]]+Tabelle2[[#This Row],[MP13]]+Tabelle2[[#This Row],[MP15]])</f>
        <v>14</v>
      </c>
      <c r="AN17" s="137">
        <f>IF(Tabelle2[[#This Row],[MP2]]="","",Tabelle2[[#This Row],[MP2]]+Tabelle2[[#This Row],[MP4]]+Tabelle2[[#This Row],[MP6]]+Tabelle2[[#This Row],[MP8]]+Tabelle2[[#This Row],[MP10]]+Tabelle2[[#This Row],[MP12]]+Tabelle2[[#This Row],[MP14]]+Tabelle2[[#This Row],[MP16]])</f>
        <v>2</v>
      </c>
      <c r="AO17" s="137">
        <f>IF(AM17="","",IF(AM17&gt;AN17,2,IF(AM17&lt;AN17,0,1)))</f>
        <v>2</v>
      </c>
      <c r="AP17" s="138">
        <f>IF(AN17="","",IF(AM17&gt;AN17,0,IF(AM17&lt;AN17,2,1)))</f>
        <v>0</v>
      </c>
    </row>
    <row r="18" spans="1:42" ht="36" customHeight="1">
      <c r="A18" s="117">
        <v>44974</v>
      </c>
      <c r="B18" s="114">
        <v>3</v>
      </c>
      <c r="C18" s="137" t="s">
        <v>33</v>
      </c>
      <c r="D18" s="137" t="s">
        <v>21</v>
      </c>
      <c r="E18" s="136">
        <v>1056</v>
      </c>
      <c r="F18" s="137">
        <v>1120</v>
      </c>
      <c r="G18" s="137">
        <v>0</v>
      </c>
      <c r="H18" s="137">
        <v>6</v>
      </c>
      <c r="I18" s="137">
        <v>0</v>
      </c>
      <c r="J18" s="138">
        <v>2</v>
      </c>
      <c r="K18" s="136">
        <v>496</v>
      </c>
      <c r="L18" s="137">
        <v>571</v>
      </c>
      <c r="M18" s="137">
        <v>0</v>
      </c>
      <c r="N18" s="138">
        <v>2</v>
      </c>
      <c r="O18" s="136">
        <v>441</v>
      </c>
      <c r="P18" s="137">
        <v>486</v>
      </c>
      <c r="Q18" s="137">
        <v>0</v>
      </c>
      <c r="R18" s="138">
        <v>2</v>
      </c>
      <c r="S18" s="136">
        <v>114</v>
      </c>
      <c r="T18" s="137">
        <v>523</v>
      </c>
      <c r="U18" s="137">
        <v>0</v>
      </c>
      <c r="V18" s="138">
        <v>2</v>
      </c>
      <c r="W18" s="136">
        <v>153</v>
      </c>
      <c r="X18" s="137">
        <v>337</v>
      </c>
      <c r="Y18" s="137">
        <v>0</v>
      </c>
      <c r="Z18" s="138">
        <v>2</v>
      </c>
      <c r="AA18" s="136">
        <v>552</v>
      </c>
      <c r="AB18" s="137">
        <v>541</v>
      </c>
      <c r="AC18" s="137">
        <v>2</v>
      </c>
      <c r="AD18" s="138">
        <v>0</v>
      </c>
      <c r="AE18" s="136">
        <v>493</v>
      </c>
      <c r="AF18" s="137">
        <v>540</v>
      </c>
      <c r="AG18" s="137">
        <v>0</v>
      </c>
      <c r="AH18" s="138">
        <v>2</v>
      </c>
      <c r="AI18" s="136">
        <v>583</v>
      </c>
      <c r="AJ18" s="137">
        <v>598</v>
      </c>
      <c r="AK18" s="137">
        <v>0</v>
      </c>
      <c r="AL18" s="138">
        <v>2</v>
      </c>
      <c r="AM18" s="136">
        <f>IF(Tabelle2[[#This Row],[MP]]="","",Tabelle2[[#This Row],[MP]]+Tabelle2[[#This Row],[MP3]]+Tabelle2[[#This Row],[MP5]]+Tabelle2[[#This Row],[MP7]]+Tabelle2[[#This Row],[MP9]]+Tabelle2[[#This Row],[MP11]]+Tabelle2[[#This Row],[MP13]]+Tabelle2[[#This Row],[MP15]])</f>
        <v>2</v>
      </c>
      <c r="AN18" s="137">
        <f>IF(Tabelle2[[#This Row],[MP2]]="","",Tabelle2[[#This Row],[MP2]]+Tabelle2[[#This Row],[MP4]]+Tabelle2[[#This Row],[MP6]]+Tabelle2[[#This Row],[MP8]]+Tabelle2[[#This Row],[MP10]]+Tabelle2[[#This Row],[MP12]]+Tabelle2[[#This Row],[MP14]]+Tabelle2[[#This Row],[MP16]])</f>
        <v>14</v>
      </c>
      <c r="AO18" s="137">
        <f>IF(AM18="","",IF(AM18&gt;AN18,2,IF(AM18&lt;AN18,0,1)))</f>
        <v>0</v>
      </c>
      <c r="AP18" s="138">
        <f>IF(AN18="","",IF(AM18&gt;AN18,0,IF(AM18&lt;AN18,2,1)))</f>
        <v>2</v>
      </c>
    </row>
    <row r="19" spans="1:42" ht="36" customHeight="1">
      <c r="A19" s="117">
        <v>44974</v>
      </c>
      <c r="B19" s="114">
        <v>3</v>
      </c>
      <c r="C19" s="137" t="s">
        <v>13</v>
      </c>
      <c r="D19" s="137" t="s">
        <v>17</v>
      </c>
      <c r="E19" s="136">
        <v>1125</v>
      </c>
      <c r="F19" s="137">
        <v>1119</v>
      </c>
      <c r="G19" s="137">
        <v>5</v>
      </c>
      <c r="H19" s="137">
        <v>2</v>
      </c>
      <c r="I19" s="137">
        <v>2</v>
      </c>
      <c r="J19" s="138">
        <v>0</v>
      </c>
      <c r="K19" s="136">
        <v>526</v>
      </c>
      <c r="L19" s="137">
        <v>562</v>
      </c>
      <c r="M19" s="137">
        <v>0</v>
      </c>
      <c r="N19" s="138">
        <v>2</v>
      </c>
      <c r="O19" s="136">
        <v>535</v>
      </c>
      <c r="P19" s="137">
        <v>545</v>
      </c>
      <c r="Q19" s="137">
        <v>0</v>
      </c>
      <c r="R19" s="138">
        <v>2</v>
      </c>
      <c r="S19" s="136">
        <v>527</v>
      </c>
      <c r="T19" s="137">
        <v>521</v>
      </c>
      <c r="U19" s="137">
        <v>2</v>
      </c>
      <c r="V19" s="138">
        <v>0</v>
      </c>
      <c r="W19" s="136">
        <v>196</v>
      </c>
      <c r="X19" s="137">
        <v>360</v>
      </c>
      <c r="Y19" s="137">
        <v>0</v>
      </c>
      <c r="Z19" s="138">
        <v>2</v>
      </c>
      <c r="AA19" s="136">
        <v>332</v>
      </c>
      <c r="AB19" s="137">
        <v>330</v>
      </c>
      <c r="AC19" s="137">
        <v>2</v>
      </c>
      <c r="AD19" s="138">
        <v>0</v>
      </c>
      <c r="AE19" s="136">
        <v>521</v>
      </c>
      <c r="AF19" s="137">
        <v>532</v>
      </c>
      <c r="AG19" s="137">
        <v>0</v>
      </c>
      <c r="AH19" s="138">
        <v>2</v>
      </c>
      <c r="AI19" s="136">
        <v>575</v>
      </c>
      <c r="AJ19" s="137">
        <v>581</v>
      </c>
      <c r="AK19" s="137">
        <v>0</v>
      </c>
      <c r="AL19" s="138">
        <v>2</v>
      </c>
      <c r="AM19" s="136">
        <f>IF(Tabelle2[[#This Row],[MP]]="","",Tabelle2[[#This Row],[MP]]+Tabelle2[[#This Row],[MP3]]+Tabelle2[[#This Row],[MP5]]+Tabelle2[[#This Row],[MP7]]+Tabelle2[[#This Row],[MP9]]+Tabelle2[[#This Row],[MP11]]+Tabelle2[[#This Row],[MP13]]+Tabelle2[[#This Row],[MP15]])</f>
        <v>6</v>
      </c>
      <c r="AN19" s="137">
        <f>IF(Tabelle2[[#This Row],[MP2]]="","",Tabelle2[[#This Row],[MP2]]+Tabelle2[[#This Row],[MP4]]+Tabelle2[[#This Row],[MP6]]+Tabelle2[[#This Row],[MP8]]+Tabelle2[[#This Row],[MP10]]+Tabelle2[[#This Row],[MP12]]+Tabelle2[[#This Row],[MP14]]+Tabelle2[[#This Row],[MP16]])</f>
        <v>10</v>
      </c>
      <c r="AO19" s="137">
        <f>IF(AM19="","",IF(AM19&gt;AN19,2,IF(AM19&lt;AN19,0,1)))</f>
        <v>0</v>
      </c>
      <c r="AP19" s="138">
        <f>IF(AN19="","",IF(AM19&gt;AN19,0,IF(AM19&lt;AN19,2,1)))</f>
        <v>2</v>
      </c>
    </row>
    <row r="20" spans="1:42" ht="36" customHeight="1">
      <c r="A20" s="117">
        <v>44974</v>
      </c>
      <c r="B20" s="114">
        <v>3</v>
      </c>
      <c r="C20" s="137" t="s">
        <v>15</v>
      </c>
      <c r="D20" s="137" t="s">
        <v>28</v>
      </c>
      <c r="E20" s="136">
        <v>1142</v>
      </c>
      <c r="F20" s="137">
        <v>1065</v>
      </c>
      <c r="G20" s="137">
        <v>6</v>
      </c>
      <c r="H20" s="137">
        <v>0</v>
      </c>
      <c r="I20" s="137">
        <v>2</v>
      </c>
      <c r="J20" s="138">
        <v>0</v>
      </c>
      <c r="K20" s="136">
        <v>572</v>
      </c>
      <c r="L20" s="137">
        <v>538</v>
      </c>
      <c r="M20" s="137">
        <v>2</v>
      </c>
      <c r="N20" s="138">
        <v>0</v>
      </c>
      <c r="O20" s="136">
        <v>570</v>
      </c>
      <c r="P20" s="137">
        <v>527</v>
      </c>
      <c r="Q20" s="137">
        <v>2</v>
      </c>
      <c r="R20" s="138">
        <v>0</v>
      </c>
      <c r="S20" s="136">
        <v>514</v>
      </c>
      <c r="T20" s="137">
        <v>0</v>
      </c>
      <c r="U20" s="137">
        <v>2</v>
      </c>
      <c r="V20" s="138">
        <v>0</v>
      </c>
      <c r="W20" s="136">
        <v>541</v>
      </c>
      <c r="X20" s="137">
        <v>0</v>
      </c>
      <c r="Y20" s="137">
        <v>2</v>
      </c>
      <c r="Z20" s="138">
        <v>0</v>
      </c>
      <c r="AA20" s="136">
        <v>489</v>
      </c>
      <c r="AB20" s="137">
        <v>481</v>
      </c>
      <c r="AC20" s="137">
        <v>2</v>
      </c>
      <c r="AD20" s="138">
        <v>0</v>
      </c>
      <c r="AE20" s="136">
        <v>533</v>
      </c>
      <c r="AF20" s="137">
        <v>421</v>
      </c>
      <c r="AG20" s="137">
        <v>2</v>
      </c>
      <c r="AH20" s="138">
        <v>0</v>
      </c>
      <c r="AI20" s="136">
        <v>580</v>
      </c>
      <c r="AJ20" s="137">
        <v>553</v>
      </c>
      <c r="AK20" s="137">
        <v>2</v>
      </c>
      <c r="AL20" s="138">
        <v>0</v>
      </c>
      <c r="AM20" s="136">
        <f>IF(Tabelle2[[#This Row],[MP]]="","",Tabelle2[[#This Row],[MP]]+Tabelle2[[#This Row],[MP3]]+Tabelle2[[#This Row],[MP5]]+Tabelle2[[#This Row],[MP7]]+Tabelle2[[#This Row],[MP9]]+Tabelle2[[#This Row],[MP11]]+Tabelle2[[#This Row],[MP13]]+Tabelle2[[#This Row],[MP15]])</f>
        <v>16</v>
      </c>
      <c r="AN20" s="137">
        <f>IF(Tabelle2[[#This Row],[MP2]]="","",Tabelle2[[#This Row],[MP2]]+Tabelle2[[#This Row],[MP4]]+Tabelle2[[#This Row],[MP6]]+Tabelle2[[#This Row],[MP8]]+Tabelle2[[#This Row],[MP10]]+Tabelle2[[#This Row],[MP12]]+Tabelle2[[#This Row],[MP14]]+Tabelle2[[#This Row],[MP16]])</f>
        <v>0</v>
      </c>
      <c r="AO20" s="137">
        <f>IF(AM20="","",IF(AM20&gt;AN20,2,IF(AM20&lt;AN20,0,1)))</f>
        <v>2</v>
      </c>
      <c r="AP20" s="138">
        <f>IF(AN20="","",IF(AM20&gt;AN20,0,IF(AM20&lt;AN20,2,1)))</f>
        <v>0</v>
      </c>
    </row>
    <row r="21" spans="1:42" ht="7.5" customHeight="1">
      <c r="A21" s="115" t="s">
        <v>58</v>
      </c>
      <c r="B21" s="115" t="s">
        <v>58</v>
      </c>
      <c r="C21" s="139" t="s">
        <v>58</v>
      </c>
      <c r="D21" s="139" t="s">
        <v>58</v>
      </c>
      <c r="E21" s="139" t="s">
        <v>58</v>
      </c>
      <c r="F21" s="139" t="s">
        <v>58</v>
      </c>
      <c r="G21" s="139" t="s">
        <v>58</v>
      </c>
      <c r="H21" s="139" t="s">
        <v>58</v>
      </c>
      <c r="I21" s="139" t="s">
        <v>58</v>
      </c>
      <c r="J21" s="139" t="s">
        <v>58</v>
      </c>
      <c r="K21" s="139" t="s">
        <v>58</v>
      </c>
      <c r="L21" s="139" t="s">
        <v>58</v>
      </c>
      <c r="M21" s="139" t="s">
        <v>58</v>
      </c>
      <c r="N21" s="139" t="s">
        <v>58</v>
      </c>
      <c r="O21" s="139" t="s">
        <v>58</v>
      </c>
      <c r="P21" s="139" t="s">
        <v>58</v>
      </c>
      <c r="Q21" s="139" t="s">
        <v>58</v>
      </c>
      <c r="R21" s="139" t="s">
        <v>58</v>
      </c>
      <c r="S21" s="139" t="s">
        <v>58</v>
      </c>
      <c r="T21" s="139" t="s">
        <v>58</v>
      </c>
      <c r="U21" s="139" t="s">
        <v>58</v>
      </c>
      <c r="V21" s="139" t="s">
        <v>58</v>
      </c>
      <c r="W21" s="139" t="s">
        <v>58</v>
      </c>
      <c r="X21" s="139" t="s">
        <v>58</v>
      </c>
      <c r="Y21" s="139" t="s">
        <v>58</v>
      </c>
      <c r="Z21" s="139" t="s">
        <v>58</v>
      </c>
      <c r="AA21" s="139" t="s">
        <v>58</v>
      </c>
      <c r="AB21" s="139" t="s">
        <v>58</v>
      </c>
      <c r="AC21" s="139" t="s">
        <v>58</v>
      </c>
      <c r="AD21" s="139" t="s">
        <v>58</v>
      </c>
      <c r="AE21" s="139" t="s">
        <v>58</v>
      </c>
      <c r="AF21" s="139" t="s">
        <v>58</v>
      </c>
      <c r="AG21" s="139" t="s">
        <v>58</v>
      </c>
      <c r="AH21" s="139" t="s">
        <v>58</v>
      </c>
      <c r="AI21" s="139" t="s">
        <v>58</v>
      </c>
      <c r="AJ21" s="139" t="s">
        <v>58</v>
      </c>
      <c r="AK21" s="139" t="s">
        <v>58</v>
      </c>
      <c r="AL21" s="139" t="s">
        <v>58</v>
      </c>
      <c r="AM21" s="139" t="s">
        <v>58</v>
      </c>
      <c r="AN21" s="139" t="s">
        <v>58</v>
      </c>
      <c r="AO21" s="139" t="s">
        <v>58</v>
      </c>
      <c r="AP21" s="139" t="s">
        <v>58</v>
      </c>
    </row>
    <row r="22" spans="1:42" ht="36" customHeight="1">
      <c r="A22" s="117">
        <v>44988</v>
      </c>
      <c r="B22" s="114">
        <v>4</v>
      </c>
      <c r="C22" s="137" t="s">
        <v>33</v>
      </c>
      <c r="D22" s="137" t="s">
        <v>29</v>
      </c>
      <c r="E22" s="136">
        <v>1045</v>
      </c>
      <c r="F22" s="137">
        <v>1025</v>
      </c>
      <c r="G22" s="137">
        <v>5</v>
      </c>
      <c r="H22" s="137">
        <v>1</v>
      </c>
      <c r="I22" s="137">
        <v>2</v>
      </c>
      <c r="J22" s="138">
        <v>0</v>
      </c>
      <c r="K22" s="136">
        <v>505</v>
      </c>
      <c r="L22" s="137">
        <v>310</v>
      </c>
      <c r="M22" s="137">
        <v>2</v>
      </c>
      <c r="N22" s="138">
        <v>0</v>
      </c>
      <c r="O22" s="136">
        <v>463</v>
      </c>
      <c r="P22" s="137">
        <v>323</v>
      </c>
      <c r="Q22" s="137">
        <v>2</v>
      </c>
      <c r="R22" s="138">
        <v>0</v>
      </c>
      <c r="S22" s="136">
        <v>225</v>
      </c>
      <c r="T22" s="137">
        <v>0</v>
      </c>
      <c r="U22" s="137">
        <v>2</v>
      </c>
      <c r="V22" s="138">
        <v>0</v>
      </c>
      <c r="W22" s="136">
        <v>151</v>
      </c>
      <c r="X22" s="137">
        <v>0</v>
      </c>
      <c r="Y22" s="137">
        <v>2</v>
      </c>
      <c r="Z22" s="138">
        <v>0</v>
      </c>
      <c r="AA22" s="136">
        <v>534</v>
      </c>
      <c r="AB22" s="137">
        <v>520</v>
      </c>
      <c r="AC22" s="137">
        <v>2</v>
      </c>
      <c r="AD22" s="138">
        <v>0</v>
      </c>
      <c r="AE22" s="136">
        <v>477</v>
      </c>
      <c r="AF22" s="137">
        <v>498</v>
      </c>
      <c r="AG22" s="137">
        <v>0</v>
      </c>
      <c r="AH22" s="138">
        <v>2</v>
      </c>
      <c r="AI22" s="136">
        <v>587</v>
      </c>
      <c r="AJ22" s="137">
        <v>552</v>
      </c>
      <c r="AK22" s="137">
        <v>2</v>
      </c>
      <c r="AL22" s="138">
        <v>0</v>
      </c>
      <c r="AM22" s="136">
        <f>IF(Tabelle2[[#This Row],[MP]]="","",Tabelle2[[#This Row],[MP]]+Tabelle2[[#This Row],[MP3]]+Tabelle2[[#This Row],[MP5]]+Tabelle2[[#This Row],[MP7]]+Tabelle2[[#This Row],[MP9]]+Tabelle2[[#This Row],[MP11]]+Tabelle2[[#This Row],[MP13]]+Tabelle2[[#This Row],[MP15]])</f>
        <v>14</v>
      </c>
      <c r="AN22" s="137">
        <f>IF(Tabelle2[[#This Row],[MP2]]="","",Tabelle2[[#This Row],[MP2]]+Tabelle2[[#This Row],[MP4]]+Tabelle2[[#This Row],[MP6]]+Tabelle2[[#This Row],[MP8]]+Tabelle2[[#This Row],[MP10]]+Tabelle2[[#This Row],[MP12]]+Tabelle2[[#This Row],[MP14]]+Tabelle2[[#This Row],[MP16]])</f>
        <v>2</v>
      </c>
      <c r="AO22" s="137">
        <f>IF(AM22="","",IF(AM22&gt;AN22,2,IF(AM22&lt;AN22,0,1)))</f>
        <v>2</v>
      </c>
      <c r="AP22" s="138">
        <f>IF(AN22="","",IF(AM22&gt;AN22,0,IF(AM22&lt;AN22,2,1)))</f>
        <v>0</v>
      </c>
    </row>
    <row r="23" spans="1:42" ht="36" customHeight="1">
      <c r="A23" s="117">
        <v>44988</v>
      </c>
      <c r="B23" s="114">
        <v>4</v>
      </c>
      <c r="C23" s="137" t="s">
        <v>13</v>
      </c>
      <c r="D23" s="137" t="s">
        <v>20</v>
      </c>
      <c r="E23" s="136">
        <v>1129</v>
      </c>
      <c r="F23" s="137">
        <v>1004</v>
      </c>
      <c r="G23" s="137">
        <v>6</v>
      </c>
      <c r="H23" s="137">
        <v>1</v>
      </c>
      <c r="I23" s="137">
        <v>2</v>
      </c>
      <c r="J23" s="138">
        <v>0</v>
      </c>
      <c r="K23" s="136">
        <v>538</v>
      </c>
      <c r="L23" s="137">
        <v>522</v>
      </c>
      <c r="M23" s="137">
        <v>2</v>
      </c>
      <c r="N23" s="138">
        <v>0</v>
      </c>
      <c r="O23" s="136">
        <v>545</v>
      </c>
      <c r="P23" s="137">
        <v>315</v>
      </c>
      <c r="Q23" s="137">
        <v>2</v>
      </c>
      <c r="R23" s="138">
        <v>0</v>
      </c>
      <c r="S23" s="136">
        <v>531</v>
      </c>
      <c r="T23" s="137">
        <v>0</v>
      </c>
      <c r="U23" s="137">
        <v>2</v>
      </c>
      <c r="V23" s="138">
        <v>0</v>
      </c>
      <c r="W23" s="136">
        <v>191</v>
      </c>
      <c r="X23" s="137">
        <v>0</v>
      </c>
      <c r="Y23" s="137">
        <v>2</v>
      </c>
      <c r="Z23" s="138">
        <v>0</v>
      </c>
      <c r="AA23" s="136">
        <v>488</v>
      </c>
      <c r="AB23" s="137">
        <v>167</v>
      </c>
      <c r="AC23" s="137">
        <v>2</v>
      </c>
      <c r="AD23" s="138">
        <v>0</v>
      </c>
      <c r="AE23" s="136">
        <v>506</v>
      </c>
      <c r="AF23" s="137">
        <v>513</v>
      </c>
      <c r="AG23" s="137">
        <v>0</v>
      </c>
      <c r="AH23" s="138">
        <v>2</v>
      </c>
      <c r="AI23" s="136">
        <v>573</v>
      </c>
      <c r="AJ23" s="137">
        <v>559</v>
      </c>
      <c r="AK23" s="137">
        <v>2</v>
      </c>
      <c r="AL23" s="138">
        <v>0</v>
      </c>
      <c r="AM23" s="136">
        <f>IF(Tabelle2[[#This Row],[MP]]="","",Tabelle2[[#This Row],[MP]]+Tabelle2[[#This Row],[MP3]]+Tabelle2[[#This Row],[MP5]]+Tabelle2[[#This Row],[MP7]]+Tabelle2[[#This Row],[MP9]]+Tabelle2[[#This Row],[MP11]]+Tabelle2[[#This Row],[MP13]]+Tabelle2[[#This Row],[MP15]])</f>
        <v>14</v>
      </c>
      <c r="AN23" s="137">
        <f>IF(Tabelle2[[#This Row],[MP2]]="","",Tabelle2[[#This Row],[MP2]]+Tabelle2[[#This Row],[MP4]]+Tabelle2[[#This Row],[MP6]]+Tabelle2[[#This Row],[MP8]]+Tabelle2[[#This Row],[MP10]]+Tabelle2[[#This Row],[MP12]]+Tabelle2[[#This Row],[MP14]]+Tabelle2[[#This Row],[MP16]])</f>
        <v>2</v>
      </c>
      <c r="AO23" s="137">
        <f>IF(AM23="","",IF(AM23&gt;AN23,2,IF(AM23&lt;AN23,0,1)))</f>
        <v>2</v>
      </c>
      <c r="AP23" s="138">
        <f>IF(AN23="","",IF(AM23&gt;AN23,0,IF(AM23&lt;AN23,2,1)))</f>
        <v>0</v>
      </c>
    </row>
    <row r="24" spans="1:42" ht="36" customHeight="1">
      <c r="A24" s="117">
        <v>44988</v>
      </c>
      <c r="B24" s="114">
        <v>4</v>
      </c>
      <c r="C24" s="137" t="s">
        <v>6</v>
      </c>
      <c r="D24" s="137" t="s">
        <v>26</v>
      </c>
      <c r="E24" s="136">
        <v>1075</v>
      </c>
      <c r="F24" s="137">
        <v>1117</v>
      </c>
      <c r="G24" s="137">
        <v>0</v>
      </c>
      <c r="H24" s="137">
        <v>6</v>
      </c>
      <c r="I24" s="137">
        <v>0</v>
      </c>
      <c r="J24" s="138">
        <v>2</v>
      </c>
      <c r="K24" s="136">
        <v>485</v>
      </c>
      <c r="L24" s="137">
        <v>542</v>
      </c>
      <c r="M24" s="137">
        <v>0</v>
      </c>
      <c r="N24" s="138">
        <v>2</v>
      </c>
      <c r="O24" s="136">
        <v>529</v>
      </c>
      <c r="P24" s="137">
        <v>571</v>
      </c>
      <c r="Q24" s="137">
        <v>0</v>
      </c>
      <c r="R24" s="138">
        <v>2</v>
      </c>
      <c r="S24" s="136">
        <v>514</v>
      </c>
      <c r="T24" s="137">
        <v>465</v>
      </c>
      <c r="U24" s="137">
        <v>2</v>
      </c>
      <c r="V24" s="138">
        <v>0</v>
      </c>
      <c r="W24" s="136">
        <v>469</v>
      </c>
      <c r="X24" s="137">
        <v>491</v>
      </c>
      <c r="Y24" s="137">
        <v>0</v>
      </c>
      <c r="Z24" s="138">
        <v>2</v>
      </c>
      <c r="AA24" s="136">
        <v>538</v>
      </c>
      <c r="AB24" s="137">
        <v>414</v>
      </c>
      <c r="AC24" s="137">
        <v>2</v>
      </c>
      <c r="AD24" s="138">
        <v>0</v>
      </c>
      <c r="AE24" s="136">
        <v>517</v>
      </c>
      <c r="AF24" s="137">
        <v>541</v>
      </c>
      <c r="AG24" s="137">
        <v>0</v>
      </c>
      <c r="AH24" s="138">
        <v>2</v>
      </c>
      <c r="AI24" s="136">
        <v>590</v>
      </c>
      <c r="AJ24" s="137">
        <v>590</v>
      </c>
      <c r="AK24" s="137">
        <v>1</v>
      </c>
      <c r="AL24" s="138">
        <v>1</v>
      </c>
      <c r="AM24" s="136">
        <f>IF(Tabelle2[[#This Row],[MP]]="","",Tabelle2[[#This Row],[MP]]+Tabelle2[[#This Row],[MP3]]+Tabelle2[[#This Row],[MP5]]+Tabelle2[[#This Row],[MP7]]+Tabelle2[[#This Row],[MP9]]+Tabelle2[[#This Row],[MP11]]+Tabelle2[[#This Row],[MP13]]+Tabelle2[[#This Row],[MP15]])</f>
        <v>5</v>
      </c>
      <c r="AN24" s="137">
        <f>IF(Tabelle2[[#This Row],[MP2]]="","",Tabelle2[[#This Row],[MP2]]+Tabelle2[[#This Row],[MP4]]+Tabelle2[[#This Row],[MP6]]+Tabelle2[[#This Row],[MP8]]+Tabelle2[[#This Row],[MP10]]+Tabelle2[[#This Row],[MP12]]+Tabelle2[[#This Row],[MP14]]+Tabelle2[[#This Row],[MP16]])</f>
        <v>11</v>
      </c>
      <c r="AO24" s="137">
        <f>IF(AM24="","",IF(AM24&gt;AN24,2,IF(AM24&lt;AN24,0,1)))</f>
        <v>0</v>
      </c>
      <c r="AP24" s="138">
        <f>IF(AN24="","",IF(AM24&gt;AN24,0,IF(AM24&lt;AN24,2,1)))</f>
        <v>2</v>
      </c>
    </row>
    <row r="25" spans="1:42" ht="36" customHeight="1">
      <c r="A25" s="117">
        <v>44988</v>
      </c>
      <c r="B25" s="114">
        <v>4</v>
      </c>
      <c r="C25" s="137" t="s">
        <v>18</v>
      </c>
      <c r="D25" s="137" t="s">
        <v>15</v>
      </c>
      <c r="E25" s="136">
        <v>1137</v>
      </c>
      <c r="F25" s="137">
        <v>1143</v>
      </c>
      <c r="G25" s="137">
        <v>2</v>
      </c>
      <c r="H25" s="137">
        <v>5</v>
      </c>
      <c r="I25" s="137">
        <v>0</v>
      </c>
      <c r="J25" s="138">
        <v>2</v>
      </c>
      <c r="K25" s="136">
        <v>557</v>
      </c>
      <c r="L25" s="137">
        <v>572</v>
      </c>
      <c r="M25" s="137">
        <v>0</v>
      </c>
      <c r="N25" s="138">
        <v>2</v>
      </c>
      <c r="O25" s="136">
        <v>0</v>
      </c>
      <c r="P25" s="137">
        <v>568</v>
      </c>
      <c r="Q25" s="137">
        <v>0</v>
      </c>
      <c r="R25" s="138">
        <v>2</v>
      </c>
      <c r="S25" s="136">
        <v>535</v>
      </c>
      <c r="T25" s="137">
        <v>526</v>
      </c>
      <c r="U25" s="137">
        <v>2</v>
      </c>
      <c r="V25" s="138">
        <v>0</v>
      </c>
      <c r="W25" s="136">
        <v>550</v>
      </c>
      <c r="X25" s="137">
        <v>516</v>
      </c>
      <c r="Y25" s="137">
        <v>2</v>
      </c>
      <c r="Z25" s="138">
        <v>0</v>
      </c>
      <c r="AA25" s="136">
        <v>526</v>
      </c>
      <c r="AB25" s="137">
        <v>490</v>
      </c>
      <c r="AC25" s="137">
        <v>2</v>
      </c>
      <c r="AD25" s="138">
        <v>0</v>
      </c>
      <c r="AE25" s="136">
        <v>527</v>
      </c>
      <c r="AF25" s="137">
        <v>537</v>
      </c>
      <c r="AG25" s="137">
        <v>0</v>
      </c>
      <c r="AH25" s="138">
        <v>2</v>
      </c>
      <c r="AI25" s="136">
        <v>582</v>
      </c>
      <c r="AJ25" s="137">
        <v>578</v>
      </c>
      <c r="AK25" s="137">
        <v>2</v>
      </c>
      <c r="AL25" s="138">
        <v>0</v>
      </c>
      <c r="AM25" s="136">
        <f>IF(Tabelle2[[#This Row],[MP]]="","",Tabelle2[[#This Row],[MP]]+Tabelle2[[#This Row],[MP3]]+Tabelle2[[#This Row],[MP5]]+Tabelle2[[#This Row],[MP7]]+Tabelle2[[#This Row],[MP9]]+Tabelle2[[#This Row],[MP11]]+Tabelle2[[#This Row],[MP13]]+Tabelle2[[#This Row],[MP15]])</f>
        <v>8</v>
      </c>
      <c r="AN25" s="137">
        <f>IF(Tabelle2[[#This Row],[MP2]]="","",Tabelle2[[#This Row],[MP2]]+Tabelle2[[#This Row],[MP4]]+Tabelle2[[#This Row],[MP6]]+Tabelle2[[#This Row],[MP8]]+Tabelle2[[#This Row],[MP10]]+Tabelle2[[#This Row],[MP12]]+Tabelle2[[#This Row],[MP14]]+Tabelle2[[#This Row],[MP16]])</f>
        <v>8</v>
      </c>
      <c r="AO25" s="137">
        <f>IF(AM25="","",IF(AM25&gt;AN25,2,IF(AM25&lt;AN25,0,1)))</f>
        <v>1</v>
      </c>
      <c r="AP25" s="138">
        <f>IF(AN25="","",IF(AM25&gt;AN25,0,IF(AM25&lt;AN25,2,1)))</f>
        <v>1</v>
      </c>
    </row>
    <row r="26" spans="1:42" ht="36" customHeight="1">
      <c r="A26" s="117">
        <v>44988</v>
      </c>
      <c r="B26" s="114">
        <v>4</v>
      </c>
      <c r="C26" s="137" t="s">
        <v>17</v>
      </c>
      <c r="D26" s="137" t="s">
        <v>28</v>
      </c>
      <c r="E26" s="136">
        <v>1139</v>
      </c>
      <c r="F26" s="137">
        <v>1073</v>
      </c>
      <c r="G26" s="137">
        <v>6</v>
      </c>
      <c r="H26" s="137">
        <v>0</v>
      </c>
      <c r="I26" s="137">
        <v>2</v>
      </c>
      <c r="J26" s="138">
        <v>0</v>
      </c>
      <c r="K26" s="136">
        <v>563</v>
      </c>
      <c r="L26" s="137">
        <v>538</v>
      </c>
      <c r="M26" s="137">
        <v>2</v>
      </c>
      <c r="N26" s="138">
        <v>0</v>
      </c>
      <c r="O26" s="136">
        <v>562</v>
      </c>
      <c r="P26" s="137">
        <v>514</v>
      </c>
      <c r="Q26" s="137">
        <v>2</v>
      </c>
      <c r="R26" s="138">
        <v>0</v>
      </c>
      <c r="S26" s="136">
        <v>549</v>
      </c>
      <c r="T26" s="137">
        <v>0</v>
      </c>
      <c r="U26" s="137">
        <v>2</v>
      </c>
      <c r="V26" s="138">
        <v>0</v>
      </c>
      <c r="W26" s="136">
        <v>376</v>
      </c>
      <c r="X26" s="137">
        <v>0</v>
      </c>
      <c r="Y26" s="137">
        <v>2</v>
      </c>
      <c r="Z26" s="138">
        <v>0</v>
      </c>
      <c r="AA26" s="136">
        <v>429</v>
      </c>
      <c r="AB26" s="137">
        <v>438</v>
      </c>
      <c r="AC26" s="137">
        <v>0</v>
      </c>
      <c r="AD26" s="138">
        <v>2</v>
      </c>
      <c r="AE26" s="136">
        <v>535</v>
      </c>
      <c r="AF26" s="137">
        <v>482</v>
      </c>
      <c r="AG26" s="137">
        <v>2</v>
      </c>
      <c r="AH26" s="138">
        <v>0</v>
      </c>
      <c r="AI26" s="136">
        <v>582</v>
      </c>
      <c r="AJ26" s="137">
        <v>565</v>
      </c>
      <c r="AK26" s="137">
        <v>2</v>
      </c>
      <c r="AL26" s="138">
        <v>0</v>
      </c>
      <c r="AM26" s="136">
        <f>IF(Tabelle2[[#This Row],[MP]]="","",Tabelle2[[#This Row],[MP]]+Tabelle2[[#This Row],[MP3]]+Tabelle2[[#This Row],[MP5]]+Tabelle2[[#This Row],[MP7]]+Tabelle2[[#This Row],[MP9]]+Tabelle2[[#This Row],[MP11]]+Tabelle2[[#This Row],[MP13]]+Tabelle2[[#This Row],[MP15]])</f>
        <v>14</v>
      </c>
      <c r="AN26" s="137">
        <f>IF(Tabelle2[[#This Row],[MP2]]="","",Tabelle2[[#This Row],[MP2]]+Tabelle2[[#This Row],[MP4]]+Tabelle2[[#This Row],[MP6]]+Tabelle2[[#This Row],[MP8]]+Tabelle2[[#This Row],[MP10]]+Tabelle2[[#This Row],[MP12]]+Tabelle2[[#This Row],[MP14]]+Tabelle2[[#This Row],[MP16]])</f>
        <v>2</v>
      </c>
      <c r="AO26" s="137">
        <f>IF(AM26="","",IF(AM26&gt;AN26,2,IF(AM26&lt;AN26,0,1)))</f>
        <v>2</v>
      </c>
      <c r="AP26" s="138">
        <f>IF(AN26="","",IF(AM26&gt;AN26,0,IF(AM26&lt;AN26,2,1)))</f>
        <v>0</v>
      </c>
    </row>
    <row r="27" spans="1:42" ht="7.5" customHeight="1">
      <c r="A27" s="115" t="s">
        <v>58</v>
      </c>
      <c r="B27" s="115" t="s">
        <v>58</v>
      </c>
      <c r="C27" s="139" t="s">
        <v>58</v>
      </c>
      <c r="D27" s="139" t="s">
        <v>58</v>
      </c>
      <c r="E27" s="139" t="s">
        <v>58</v>
      </c>
      <c r="F27" s="139" t="s">
        <v>58</v>
      </c>
      <c r="G27" s="139" t="s">
        <v>58</v>
      </c>
      <c r="H27" s="139" t="s">
        <v>58</v>
      </c>
      <c r="I27" s="139" t="s">
        <v>58</v>
      </c>
      <c r="J27" s="139" t="s">
        <v>58</v>
      </c>
      <c r="K27" s="139" t="s">
        <v>58</v>
      </c>
      <c r="L27" s="139" t="s">
        <v>58</v>
      </c>
      <c r="M27" s="139" t="s">
        <v>58</v>
      </c>
      <c r="N27" s="139" t="s">
        <v>58</v>
      </c>
      <c r="O27" s="139" t="s">
        <v>58</v>
      </c>
      <c r="P27" s="139" t="s">
        <v>58</v>
      </c>
      <c r="Q27" s="139" t="s">
        <v>58</v>
      </c>
      <c r="R27" s="139" t="s">
        <v>58</v>
      </c>
      <c r="S27" s="139" t="s">
        <v>58</v>
      </c>
      <c r="T27" s="139" t="s">
        <v>58</v>
      </c>
      <c r="U27" s="139" t="s">
        <v>58</v>
      </c>
      <c r="V27" s="139" t="s">
        <v>58</v>
      </c>
      <c r="W27" s="139" t="s">
        <v>58</v>
      </c>
      <c r="X27" s="139" t="s">
        <v>58</v>
      </c>
      <c r="Y27" s="139" t="s">
        <v>58</v>
      </c>
      <c r="Z27" s="139" t="s">
        <v>58</v>
      </c>
      <c r="AA27" s="139" t="s">
        <v>58</v>
      </c>
      <c r="AB27" s="139" t="s">
        <v>58</v>
      </c>
      <c r="AC27" s="139" t="s">
        <v>58</v>
      </c>
      <c r="AD27" s="139" t="s">
        <v>58</v>
      </c>
      <c r="AE27" s="139" t="s">
        <v>58</v>
      </c>
      <c r="AF27" s="139" t="s">
        <v>58</v>
      </c>
      <c r="AG27" s="139" t="s">
        <v>58</v>
      </c>
      <c r="AH27" s="139" t="s">
        <v>58</v>
      </c>
      <c r="AI27" s="139" t="s">
        <v>58</v>
      </c>
      <c r="AJ27" s="139" t="s">
        <v>58</v>
      </c>
      <c r="AK27" s="139" t="s">
        <v>58</v>
      </c>
      <c r="AL27" s="139" t="s">
        <v>58</v>
      </c>
      <c r="AM27" s="139" t="s">
        <v>58</v>
      </c>
      <c r="AN27" s="139" t="s">
        <v>58</v>
      </c>
      <c r="AO27" s="139" t="s">
        <v>58</v>
      </c>
      <c r="AP27" s="139" t="s">
        <v>58</v>
      </c>
    </row>
    <row r="28" spans="1:42" ht="36" customHeight="1">
      <c r="A28" s="117">
        <v>44995</v>
      </c>
      <c r="B28" s="114">
        <v>5</v>
      </c>
      <c r="C28" s="137" t="s">
        <v>28</v>
      </c>
      <c r="D28" s="137" t="s">
        <v>21</v>
      </c>
      <c r="E28" s="136">
        <v>1056</v>
      </c>
      <c r="F28" s="137">
        <v>1122</v>
      </c>
      <c r="G28" s="137">
        <v>0</v>
      </c>
      <c r="H28" s="137">
        <v>6</v>
      </c>
      <c r="I28" s="137">
        <v>0</v>
      </c>
      <c r="J28" s="138">
        <v>2</v>
      </c>
      <c r="K28" s="136">
        <v>357</v>
      </c>
      <c r="L28" s="137">
        <v>564</v>
      </c>
      <c r="M28" s="137">
        <v>0</v>
      </c>
      <c r="N28" s="138">
        <v>2</v>
      </c>
      <c r="O28" s="136">
        <v>527</v>
      </c>
      <c r="P28" s="137">
        <v>490</v>
      </c>
      <c r="Q28" s="137">
        <v>2</v>
      </c>
      <c r="R28" s="138">
        <v>0</v>
      </c>
      <c r="S28" s="136">
        <v>0</v>
      </c>
      <c r="T28" s="137">
        <v>558</v>
      </c>
      <c r="U28" s="137">
        <v>0</v>
      </c>
      <c r="V28" s="138">
        <v>2</v>
      </c>
      <c r="W28" s="136">
        <v>293</v>
      </c>
      <c r="X28" s="137">
        <v>334</v>
      </c>
      <c r="Y28" s="137">
        <v>0</v>
      </c>
      <c r="Z28" s="138">
        <v>2</v>
      </c>
      <c r="AA28" s="136">
        <v>413</v>
      </c>
      <c r="AB28" s="137">
        <v>543</v>
      </c>
      <c r="AC28" s="137">
        <v>0</v>
      </c>
      <c r="AD28" s="138">
        <v>2</v>
      </c>
      <c r="AE28" s="136">
        <v>424</v>
      </c>
      <c r="AF28" s="137">
        <v>549</v>
      </c>
      <c r="AG28" s="137">
        <v>0</v>
      </c>
      <c r="AH28" s="138">
        <v>2</v>
      </c>
      <c r="AI28" s="136">
        <v>549</v>
      </c>
      <c r="AJ28" s="137">
        <v>599</v>
      </c>
      <c r="AK28" s="137">
        <v>0</v>
      </c>
      <c r="AL28" s="138">
        <v>2</v>
      </c>
      <c r="AM28" s="136">
        <f>IF(Tabelle2[[#This Row],[MP]]="","",Tabelle2[[#This Row],[MP]]+Tabelle2[[#This Row],[MP3]]+Tabelle2[[#This Row],[MP5]]+Tabelle2[[#This Row],[MP7]]+Tabelle2[[#This Row],[MP9]]+Tabelle2[[#This Row],[MP11]]+Tabelle2[[#This Row],[MP13]]+Tabelle2[[#This Row],[MP15]])</f>
        <v>2</v>
      </c>
      <c r="AN28" s="137">
        <f>IF(Tabelle2[[#This Row],[MP2]]="","",Tabelle2[[#This Row],[MP2]]+Tabelle2[[#This Row],[MP4]]+Tabelle2[[#This Row],[MP6]]+Tabelle2[[#This Row],[MP8]]+Tabelle2[[#This Row],[MP10]]+Tabelle2[[#This Row],[MP12]]+Tabelle2[[#This Row],[MP14]]+Tabelle2[[#This Row],[MP16]])</f>
        <v>14</v>
      </c>
      <c r="AO28" s="137">
        <f>IF(AM28="","",IF(AM28&gt;AN28,2,IF(AM28&lt;AN28,0,1)))</f>
        <v>0</v>
      </c>
      <c r="AP28" s="138">
        <f>IF(AN28="","",IF(AM28&gt;AN28,0,IF(AM28&lt;AN28,2,1)))</f>
        <v>2</v>
      </c>
    </row>
    <row r="29" spans="1:42" ht="36" customHeight="1">
      <c r="A29" s="117">
        <v>44995</v>
      </c>
      <c r="B29" s="114">
        <v>5</v>
      </c>
      <c r="C29" s="137" t="s">
        <v>6</v>
      </c>
      <c r="D29" s="137" t="s">
        <v>13</v>
      </c>
      <c r="E29" s="136">
        <v>1061</v>
      </c>
      <c r="F29" s="137">
        <v>1126</v>
      </c>
      <c r="G29" s="137">
        <v>0</v>
      </c>
      <c r="H29" s="137">
        <v>6</v>
      </c>
      <c r="I29" s="137">
        <v>0</v>
      </c>
      <c r="J29" s="138">
        <v>2</v>
      </c>
      <c r="K29" s="136">
        <v>295</v>
      </c>
      <c r="L29" s="137">
        <v>533</v>
      </c>
      <c r="M29" s="137">
        <v>0</v>
      </c>
      <c r="N29" s="138">
        <v>2</v>
      </c>
      <c r="O29" s="136">
        <v>521</v>
      </c>
      <c r="P29" s="137">
        <v>545</v>
      </c>
      <c r="Q29" s="137">
        <v>0</v>
      </c>
      <c r="R29" s="138">
        <v>2</v>
      </c>
      <c r="S29" s="136">
        <v>517</v>
      </c>
      <c r="T29" s="137">
        <v>513</v>
      </c>
      <c r="U29" s="137">
        <v>2</v>
      </c>
      <c r="V29" s="138">
        <v>0</v>
      </c>
      <c r="W29" s="136">
        <v>325</v>
      </c>
      <c r="X29" s="137">
        <v>196</v>
      </c>
      <c r="Y29" s="137">
        <v>2</v>
      </c>
      <c r="Z29" s="138">
        <v>0</v>
      </c>
      <c r="AA29" s="136">
        <v>512</v>
      </c>
      <c r="AB29" s="137">
        <v>353</v>
      </c>
      <c r="AC29" s="137">
        <v>2</v>
      </c>
      <c r="AD29" s="138">
        <v>0</v>
      </c>
      <c r="AE29" s="136">
        <v>518</v>
      </c>
      <c r="AF29" s="137">
        <v>524</v>
      </c>
      <c r="AG29" s="137">
        <v>0</v>
      </c>
      <c r="AH29" s="138">
        <v>2</v>
      </c>
      <c r="AI29" s="136">
        <v>598</v>
      </c>
      <c r="AJ29" s="137">
        <v>574</v>
      </c>
      <c r="AK29" s="137">
        <v>2</v>
      </c>
      <c r="AL29" s="138">
        <v>0</v>
      </c>
      <c r="AM29" s="136">
        <f t="shared" ref="AM29:AN32" si="0">IF(E29="","",I29+M29+Q29+U29+Y29+AC29+AG29+AK29)</f>
        <v>8</v>
      </c>
      <c r="AN29" s="137">
        <f t="shared" si="0"/>
        <v>8</v>
      </c>
      <c r="AO29" s="137">
        <f t="shared" ref="AO29:AO57" si="1">IF(AM29="","",IF(AM29&gt;AN29,2,IF(AM29&lt;AN29,0,1)))</f>
        <v>1</v>
      </c>
      <c r="AP29" s="138">
        <f t="shared" ref="AP29:AP57" si="2">IF(AN29="","",IF(AM29&gt;AN29,0,IF(AM29&lt;AN29,2,1)))</f>
        <v>1</v>
      </c>
    </row>
    <row r="30" spans="1:42" ht="36" customHeight="1">
      <c r="A30" s="117">
        <v>44995</v>
      </c>
      <c r="B30" s="114">
        <v>5</v>
      </c>
      <c r="C30" s="137" t="s">
        <v>20</v>
      </c>
      <c r="D30" s="137" t="s">
        <v>26</v>
      </c>
      <c r="E30" s="136">
        <v>1024</v>
      </c>
      <c r="F30" s="137">
        <v>1138</v>
      </c>
      <c r="G30" s="137">
        <v>0</v>
      </c>
      <c r="H30" s="137">
        <v>6</v>
      </c>
      <c r="I30" s="137">
        <v>0</v>
      </c>
      <c r="J30" s="138">
        <v>2</v>
      </c>
      <c r="K30" s="136">
        <v>535</v>
      </c>
      <c r="L30" s="137">
        <v>550</v>
      </c>
      <c r="M30" s="137">
        <v>0</v>
      </c>
      <c r="N30" s="138">
        <v>2</v>
      </c>
      <c r="O30" s="136">
        <v>458</v>
      </c>
      <c r="P30" s="137">
        <v>575</v>
      </c>
      <c r="Q30" s="137">
        <v>0</v>
      </c>
      <c r="R30" s="138">
        <v>2</v>
      </c>
      <c r="S30" s="136">
        <v>0</v>
      </c>
      <c r="T30" s="137">
        <v>487</v>
      </c>
      <c r="U30" s="137">
        <v>0</v>
      </c>
      <c r="V30" s="138">
        <v>2</v>
      </c>
      <c r="W30" s="136">
        <v>0</v>
      </c>
      <c r="X30" s="137">
        <v>489</v>
      </c>
      <c r="Y30" s="137">
        <v>0</v>
      </c>
      <c r="Z30" s="138">
        <v>2</v>
      </c>
      <c r="AA30" s="136">
        <v>430</v>
      </c>
      <c r="AB30" s="137">
        <v>418</v>
      </c>
      <c r="AC30" s="137">
        <v>2</v>
      </c>
      <c r="AD30" s="138">
        <v>0</v>
      </c>
      <c r="AE30" s="136">
        <v>530</v>
      </c>
      <c r="AF30" s="137">
        <v>557</v>
      </c>
      <c r="AG30" s="137">
        <v>0</v>
      </c>
      <c r="AH30" s="138">
        <v>2</v>
      </c>
      <c r="AI30" s="136">
        <v>555</v>
      </c>
      <c r="AJ30" s="137">
        <v>587</v>
      </c>
      <c r="AK30" s="137">
        <v>0</v>
      </c>
      <c r="AL30" s="138">
        <v>2</v>
      </c>
      <c r="AM30" s="136">
        <f t="shared" si="0"/>
        <v>2</v>
      </c>
      <c r="AN30" s="137">
        <f t="shared" si="0"/>
        <v>14</v>
      </c>
      <c r="AO30" s="137">
        <f t="shared" si="1"/>
        <v>0</v>
      </c>
      <c r="AP30" s="138">
        <f t="shared" si="2"/>
        <v>2</v>
      </c>
    </row>
    <row r="31" spans="1:42" ht="36" customHeight="1">
      <c r="A31" s="117">
        <v>44995</v>
      </c>
      <c r="B31" s="114">
        <v>5</v>
      </c>
      <c r="C31" s="137" t="s">
        <v>33</v>
      </c>
      <c r="D31" s="137" t="s">
        <v>17</v>
      </c>
      <c r="E31" s="136">
        <v>1026</v>
      </c>
      <c r="F31" s="137">
        <v>1115</v>
      </c>
      <c r="G31" s="137">
        <v>0</v>
      </c>
      <c r="H31" s="137">
        <v>6</v>
      </c>
      <c r="I31" s="137">
        <v>0</v>
      </c>
      <c r="J31" s="138">
        <v>2</v>
      </c>
      <c r="K31" s="136">
        <v>478</v>
      </c>
      <c r="L31" s="137">
        <v>558</v>
      </c>
      <c r="M31" s="137">
        <v>0</v>
      </c>
      <c r="N31" s="138">
        <v>2</v>
      </c>
      <c r="O31" s="136">
        <v>465</v>
      </c>
      <c r="P31" s="137">
        <v>548</v>
      </c>
      <c r="Q31" s="137">
        <v>0</v>
      </c>
      <c r="R31" s="138">
        <v>2</v>
      </c>
      <c r="S31" s="136">
        <v>237</v>
      </c>
      <c r="T31" s="137">
        <v>522</v>
      </c>
      <c r="U31" s="137">
        <v>0</v>
      </c>
      <c r="V31" s="138">
        <v>2</v>
      </c>
      <c r="W31" s="136">
        <v>88</v>
      </c>
      <c r="X31" s="137">
        <v>362</v>
      </c>
      <c r="Y31" s="137">
        <v>0</v>
      </c>
      <c r="Z31" s="138">
        <v>2</v>
      </c>
      <c r="AA31" s="136">
        <v>512</v>
      </c>
      <c r="AB31" s="137">
        <v>310</v>
      </c>
      <c r="AC31" s="137">
        <v>2</v>
      </c>
      <c r="AD31" s="138">
        <v>0</v>
      </c>
      <c r="AE31" s="136">
        <v>496</v>
      </c>
      <c r="AF31" s="137">
        <v>525</v>
      </c>
      <c r="AG31" s="137">
        <v>0</v>
      </c>
      <c r="AH31" s="138">
        <v>2</v>
      </c>
      <c r="AI31" s="136">
        <v>585</v>
      </c>
      <c r="AJ31" s="137">
        <v>586</v>
      </c>
      <c r="AK31" s="137">
        <v>0</v>
      </c>
      <c r="AL31" s="138">
        <v>2</v>
      </c>
      <c r="AM31" s="136">
        <f t="shared" si="0"/>
        <v>2</v>
      </c>
      <c r="AN31" s="137">
        <f t="shared" si="0"/>
        <v>14</v>
      </c>
      <c r="AO31" s="137">
        <f t="shared" si="1"/>
        <v>0</v>
      </c>
      <c r="AP31" s="138">
        <f t="shared" si="2"/>
        <v>2</v>
      </c>
    </row>
    <row r="32" spans="1:42" ht="36" customHeight="1">
      <c r="A32" s="117">
        <v>44995</v>
      </c>
      <c r="B32" s="114">
        <v>5</v>
      </c>
      <c r="C32" s="137" t="s">
        <v>29</v>
      </c>
      <c r="D32" s="137" t="s">
        <v>18</v>
      </c>
      <c r="E32" s="136">
        <v>1020</v>
      </c>
      <c r="F32" s="137">
        <v>1123</v>
      </c>
      <c r="G32" s="137">
        <v>0</v>
      </c>
      <c r="H32" s="137">
        <v>6</v>
      </c>
      <c r="I32" s="137">
        <v>0</v>
      </c>
      <c r="J32" s="138">
        <v>2</v>
      </c>
      <c r="K32" s="136">
        <v>437</v>
      </c>
      <c r="L32" s="137">
        <v>566</v>
      </c>
      <c r="M32" s="137">
        <v>0</v>
      </c>
      <c r="N32" s="138">
        <v>2</v>
      </c>
      <c r="O32" s="136">
        <v>503</v>
      </c>
      <c r="P32" s="137">
        <v>0</v>
      </c>
      <c r="Q32" s="137">
        <v>2</v>
      </c>
      <c r="R32" s="138">
        <v>0</v>
      </c>
      <c r="S32" s="136">
        <v>0</v>
      </c>
      <c r="T32" s="137">
        <v>515</v>
      </c>
      <c r="U32" s="137">
        <v>0</v>
      </c>
      <c r="V32" s="138">
        <v>2</v>
      </c>
      <c r="W32" s="136">
        <v>120</v>
      </c>
      <c r="X32" s="137">
        <v>530</v>
      </c>
      <c r="Y32" s="137">
        <v>0</v>
      </c>
      <c r="Z32" s="138">
        <v>2</v>
      </c>
      <c r="AA32" s="136">
        <v>516</v>
      </c>
      <c r="AB32" s="137">
        <v>522</v>
      </c>
      <c r="AC32" s="137">
        <v>0</v>
      </c>
      <c r="AD32" s="138">
        <v>2</v>
      </c>
      <c r="AE32" s="136">
        <v>498</v>
      </c>
      <c r="AF32" s="137">
        <v>527</v>
      </c>
      <c r="AG32" s="137">
        <v>0</v>
      </c>
      <c r="AH32" s="138">
        <v>2</v>
      </c>
      <c r="AI32" s="136">
        <v>563</v>
      </c>
      <c r="AJ32" s="137">
        <v>568</v>
      </c>
      <c r="AK32" s="137">
        <v>0</v>
      </c>
      <c r="AL32" s="138">
        <v>2</v>
      </c>
      <c r="AM32" s="136">
        <f t="shared" si="0"/>
        <v>2</v>
      </c>
      <c r="AN32" s="137">
        <f t="shared" si="0"/>
        <v>14</v>
      </c>
      <c r="AO32" s="137">
        <f t="shared" si="1"/>
        <v>0</v>
      </c>
      <c r="AP32" s="138">
        <f t="shared" si="2"/>
        <v>2</v>
      </c>
    </row>
    <row r="33" spans="1:42" ht="7.5" customHeight="1">
      <c r="A33" s="115" t="s">
        <v>58</v>
      </c>
      <c r="B33" s="115" t="s">
        <v>58</v>
      </c>
      <c r="C33" s="139" t="s">
        <v>58</v>
      </c>
      <c r="D33" s="139" t="s">
        <v>58</v>
      </c>
      <c r="E33" s="139" t="s">
        <v>58</v>
      </c>
      <c r="F33" s="139" t="s">
        <v>58</v>
      </c>
      <c r="G33" s="139" t="s">
        <v>58</v>
      </c>
      <c r="H33" s="139" t="s">
        <v>58</v>
      </c>
      <c r="I33" s="139" t="s">
        <v>58</v>
      </c>
      <c r="J33" s="139" t="s">
        <v>58</v>
      </c>
      <c r="K33" s="139" t="s">
        <v>58</v>
      </c>
      <c r="L33" s="139" t="s">
        <v>58</v>
      </c>
      <c r="M33" s="139" t="s">
        <v>58</v>
      </c>
      <c r="N33" s="139" t="s">
        <v>58</v>
      </c>
      <c r="O33" s="139" t="s">
        <v>58</v>
      </c>
      <c r="P33" s="139" t="s">
        <v>58</v>
      </c>
      <c r="Q33" s="139" t="s">
        <v>58</v>
      </c>
      <c r="R33" s="139" t="s">
        <v>58</v>
      </c>
      <c r="S33" s="139" t="s">
        <v>58</v>
      </c>
      <c r="T33" s="139" t="s">
        <v>58</v>
      </c>
      <c r="U33" s="139" t="s">
        <v>58</v>
      </c>
      <c r="V33" s="139" t="s">
        <v>58</v>
      </c>
      <c r="W33" s="139" t="s">
        <v>58</v>
      </c>
      <c r="X33" s="139" t="s">
        <v>58</v>
      </c>
      <c r="Y33" s="139" t="s">
        <v>58</v>
      </c>
      <c r="Z33" s="139" t="s">
        <v>58</v>
      </c>
      <c r="AA33" s="139" t="s">
        <v>58</v>
      </c>
      <c r="AB33" s="139" t="s">
        <v>58</v>
      </c>
      <c r="AC33" s="139" t="s">
        <v>58</v>
      </c>
      <c r="AD33" s="139" t="s">
        <v>58</v>
      </c>
      <c r="AE33" s="139" t="s">
        <v>58</v>
      </c>
      <c r="AF33" s="139" t="s">
        <v>58</v>
      </c>
      <c r="AG33" s="139" t="s">
        <v>58</v>
      </c>
      <c r="AH33" s="139" t="s">
        <v>58</v>
      </c>
      <c r="AI33" s="139" t="s">
        <v>58</v>
      </c>
      <c r="AJ33" s="139" t="s">
        <v>58</v>
      </c>
      <c r="AK33" s="139" t="s">
        <v>58</v>
      </c>
      <c r="AL33" s="139" t="s">
        <v>58</v>
      </c>
      <c r="AM33" s="139" t="s">
        <v>58</v>
      </c>
      <c r="AN33" s="139" t="s">
        <v>58</v>
      </c>
      <c r="AO33" s="139" t="s">
        <v>58</v>
      </c>
      <c r="AP33" s="139" t="s">
        <v>58</v>
      </c>
    </row>
    <row r="34" spans="1:42" ht="36" customHeight="1">
      <c r="A34" s="117" t="s">
        <v>139</v>
      </c>
      <c r="B34" s="114">
        <v>6</v>
      </c>
      <c r="C34" s="137" t="s">
        <v>6</v>
      </c>
      <c r="D34" s="137" t="s">
        <v>28</v>
      </c>
      <c r="E34" s="136">
        <v>1067</v>
      </c>
      <c r="F34" s="137">
        <v>1078</v>
      </c>
      <c r="G34" s="137">
        <v>1</v>
      </c>
      <c r="H34" s="137">
        <v>6</v>
      </c>
      <c r="I34" s="137">
        <v>0</v>
      </c>
      <c r="J34" s="138">
        <v>2</v>
      </c>
      <c r="K34" s="136">
        <v>183</v>
      </c>
      <c r="L34" s="137">
        <v>540</v>
      </c>
      <c r="M34" s="137">
        <v>0</v>
      </c>
      <c r="N34" s="138">
        <v>2</v>
      </c>
      <c r="O34" s="136">
        <v>452</v>
      </c>
      <c r="P34" s="137">
        <v>538</v>
      </c>
      <c r="Q34" s="137">
        <v>0</v>
      </c>
      <c r="R34" s="138">
        <v>2</v>
      </c>
      <c r="S34" s="136">
        <v>526</v>
      </c>
      <c r="T34" s="137">
        <v>0</v>
      </c>
      <c r="U34" s="137">
        <v>2</v>
      </c>
      <c r="V34" s="138">
        <v>0</v>
      </c>
      <c r="W34" s="136">
        <v>175</v>
      </c>
      <c r="X34" s="137">
        <v>112</v>
      </c>
      <c r="Y34" s="137">
        <v>2</v>
      </c>
      <c r="Z34" s="138">
        <v>0</v>
      </c>
      <c r="AA34" s="136">
        <v>501</v>
      </c>
      <c r="AB34" s="137">
        <v>436</v>
      </c>
      <c r="AC34" s="137">
        <v>2</v>
      </c>
      <c r="AD34" s="138">
        <v>0</v>
      </c>
      <c r="AE34" s="136">
        <v>509</v>
      </c>
      <c r="AF34" s="137">
        <v>478</v>
      </c>
      <c r="AG34" s="137">
        <v>2</v>
      </c>
      <c r="AH34" s="138">
        <v>0</v>
      </c>
      <c r="AI34" s="136">
        <v>596</v>
      </c>
      <c r="AJ34" s="137">
        <v>564</v>
      </c>
      <c r="AK34" s="137">
        <v>2</v>
      </c>
      <c r="AL34" s="138">
        <v>0</v>
      </c>
      <c r="AM34" s="136">
        <f t="shared" ref="AM34:AN38" si="3">IF(E34="","",I34+M34+Q34+U34+Y34+AC34+AG34+AK34)</f>
        <v>10</v>
      </c>
      <c r="AN34" s="137">
        <f t="shared" si="3"/>
        <v>6</v>
      </c>
      <c r="AO34" s="137">
        <f t="shared" si="1"/>
        <v>2</v>
      </c>
      <c r="AP34" s="138">
        <f t="shared" si="2"/>
        <v>0</v>
      </c>
    </row>
    <row r="35" spans="1:42" ht="36" customHeight="1">
      <c r="A35" s="117" t="s">
        <v>139</v>
      </c>
      <c r="B35" s="114">
        <v>6</v>
      </c>
      <c r="C35" s="137" t="s">
        <v>21</v>
      </c>
      <c r="D35" s="137" t="s">
        <v>13</v>
      </c>
      <c r="E35" s="136">
        <v>1118</v>
      </c>
      <c r="F35" s="137">
        <v>1119</v>
      </c>
      <c r="G35" s="137">
        <v>4</v>
      </c>
      <c r="H35" s="137">
        <v>2</v>
      </c>
      <c r="I35" s="137">
        <v>2</v>
      </c>
      <c r="J35" s="138">
        <v>0</v>
      </c>
      <c r="K35" s="136">
        <v>560</v>
      </c>
      <c r="L35" s="137">
        <v>549</v>
      </c>
      <c r="M35" s="137">
        <v>2</v>
      </c>
      <c r="N35" s="138">
        <v>0</v>
      </c>
      <c r="O35" s="136">
        <v>488</v>
      </c>
      <c r="P35" s="137">
        <v>539</v>
      </c>
      <c r="Q35" s="137">
        <v>0</v>
      </c>
      <c r="R35" s="138">
        <v>2</v>
      </c>
      <c r="S35" s="136">
        <v>522</v>
      </c>
      <c r="T35" s="137">
        <v>543</v>
      </c>
      <c r="U35" s="137">
        <v>0</v>
      </c>
      <c r="V35" s="138">
        <v>2</v>
      </c>
      <c r="W35" s="136">
        <v>347</v>
      </c>
      <c r="X35" s="137">
        <v>195</v>
      </c>
      <c r="Y35" s="137">
        <v>2</v>
      </c>
      <c r="Z35" s="138">
        <v>0</v>
      </c>
      <c r="AA35" s="136">
        <v>541</v>
      </c>
      <c r="AB35" s="137">
        <v>336</v>
      </c>
      <c r="AC35" s="137">
        <v>2</v>
      </c>
      <c r="AD35" s="138">
        <v>0</v>
      </c>
      <c r="AE35" s="136">
        <v>553</v>
      </c>
      <c r="AF35" s="137">
        <v>527</v>
      </c>
      <c r="AG35" s="137">
        <v>2</v>
      </c>
      <c r="AH35" s="138">
        <v>0</v>
      </c>
      <c r="AI35" s="136">
        <v>596</v>
      </c>
      <c r="AJ35" s="137">
        <v>578</v>
      </c>
      <c r="AK35" s="137">
        <v>2</v>
      </c>
      <c r="AL35" s="138">
        <v>0</v>
      </c>
      <c r="AM35" s="136">
        <f t="shared" si="3"/>
        <v>12</v>
      </c>
      <c r="AN35" s="137">
        <f t="shared" si="3"/>
        <v>4</v>
      </c>
      <c r="AO35" s="137">
        <f t="shared" si="1"/>
        <v>2</v>
      </c>
      <c r="AP35" s="138">
        <f t="shared" si="2"/>
        <v>0</v>
      </c>
    </row>
    <row r="36" spans="1:42" ht="36" customHeight="1">
      <c r="A36" s="117" t="s">
        <v>139</v>
      </c>
      <c r="B36" s="114">
        <v>6</v>
      </c>
      <c r="C36" s="137" t="s">
        <v>17</v>
      </c>
      <c r="D36" s="137" t="s">
        <v>26</v>
      </c>
      <c r="E36" s="136">
        <v>1135</v>
      </c>
      <c r="F36" s="137">
        <v>1132</v>
      </c>
      <c r="G36" s="137">
        <v>5</v>
      </c>
      <c r="H36" s="137">
        <v>2</v>
      </c>
      <c r="I36" s="137">
        <v>2</v>
      </c>
      <c r="J36" s="138">
        <v>0</v>
      </c>
      <c r="K36" s="136">
        <v>565</v>
      </c>
      <c r="L36" s="137">
        <v>546</v>
      </c>
      <c r="M36" s="137">
        <v>2</v>
      </c>
      <c r="N36" s="138">
        <v>0</v>
      </c>
      <c r="O36" s="136">
        <v>560</v>
      </c>
      <c r="P36" s="137">
        <v>574</v>
      </c>
      <c r="Q36" s="137">
        <v>0</v>
      </c>
      <c r="R36" s="138">
        <v>2</v>
      </c>
      <c r="S36" s="136">
        <v>546</v>
      </c>
      <c r="T36" s="137">
        <v>421</v>
      </c>
      <c r="U36" s="137">
        <v>2</v>
      </c>
      <c r="V36" s="138">
        <v>0</v>
      </c>
      <c r="W36" s="136">
        <v>367</v>
      </c>
      <c r="X36" s="137">
        <v>176</v>
      </c>
      <c r="Y36" s="137">
        <v>2</v>
      </c>
      <c r="Z36" s="138">
        <v>0</v>
      </c>
      <c r="AA36" s="136">
        <v>458</v>
      </c>
      <c r="AB36" s="137">
        <v>415</v>
      </c>
      <c r="AC36" s="137">
        <v>2</v>
      </c>
      <c r="AD36" s="138">
        <v>0</v>
      </c>
      <c r="AE36" s="136">
        <v>530</v>
      </c>
      <c r="AF36" s="137">
        <v>544</v>
      </c>
      <c r="AG36" s="137">
        <v>0</v>
      </c>
      <c r="AH36" s="138">
        <v>2</v>
      </c>
      <c r="AI36" s="136">
        <v>585</v>
      </c>
      <c r="AJ36" s="137">
        <v>589</v>
      </c>
      <c r="AK36" s="137">
        <v>0</v>
      </c>
      <c r="AL36" s="138">
        <v>2</v>
      </c>
      <c r="AM36" s="136">
        <f t="shared" si="3"/>
        <v>10</v>
      </c>
      <c r="AN36" s="137">
        <f t="shared" si="3"/>
        <v>6</v>
      </c>
      <c r="AO36" s="137">
        <f t="shared" si="1"/>
        <v>2</v>
      </c>
      <c r="AP36" s="138">
        <f t="shared" si="2"/>
        <v>0</v>
      </c>
    </row>
    <row r="37" spans="1:42" ht="36" customHeight="1">
      <c r="A37" s="117" t="s">
        <v>139</v>
      </c>
      <c r="B37" s="114">
        <v>6</v>
      </c>
      <c r="C37" s="137" t="s">
        <v>20</v>
      </c>
      <c r="D37" s="137" t="s">
        <v>33</v>
      </c>
      <c r="E37" s="136">
        <v>1018</v>
      </c>
      <c r="F37" s="137">
        <v>1026</v>
      </c>
      <c r="G37" s="137">
        <v>1</v>
      </c>
      <c r="H37" s="137">
        <v>5</v>
      </c>
      <c r="I37" s="137">
        <v>0</v>
      </c>
      <c r="J37" s="138">
        <v>2</v>
      </c>
      <c r="K37" s="136">
        <v>524</v>
      </c>
      <c r="L37" s="137">
        <v>486</v>
      </c>
      <c r="M37" s="137">
        <v>2</v>
      </c>
      <c r="N37" s="138">
        <v>0</v>
      </c>
      <c r="O37" s="136">
        <v>458</v>
      </c>
      <c r="P37" s="137">
        <v>451</v>
      </c>
      <c r="Q37" s="137">
        <v>2</v>
      </c>
      <c r="R37" s="138">
        <v>0</v>
      </c>
      <c r="S37" s="136">
        <v>57</v>
      </c>
      <c r="T37" s="137">
        <v>129</v>
      </c>
      <c r="U37" s="137">
        <v>0</v>
      </c>
      <c r="V37" s="138">
        <v>2</v>
      </c>
      <c r="W37" s="136">
        <v>0</v>
      </c>
      <c r="X37" s="137">
        <v>164</v>
      </c>
      <c r="Y37" s="137">
        <v>0</v>
      </c>
      <c r="Z37" s="138">
        <v>2</v>
      </c>
      <c r="AA37" s="136">
        <v>469</v>
      </c>
      <c r="AB37" s="137">
        <v>533</v>
      </c>
      <c r="AC37" s="137">
        <v>0</v>
      </c>
      <c r="AD37" s="138">
        <v>2</v>
      </c>
      <c r="AE37" s="136">
        <v>535</v>
      </c>
      <c r="AF37" s="137">
        <v>506</v>
      </c>
      <c r="AG37" s="137">
        <v>2</v>
      </c>
      <c r="AH37" s="138">
        <v>0</v>
      </c>
      <c r="AI37" s="136">
        <v>566</v>
      </c>
      <c r="AJ37" s="137">
        <v>582</v>
      </c>
      <c r="AK37" s="137">
        <v>0</v>
      </c>
      <c r="AL37" s="138">
        <v>2</v>
      </c>
      <c r="AM37" s="136">
        <f t="shared" si="3"/>
        <v>6</v>
      </c>
      <c r="AN37" s="137">
        <f t="shared" si="3"/>
        <v>10</v>
      </c>
      <c r="AO37" s="137">
        <f t="shared" si="1"/>
        <v>0</v>
      </c>
      <c r="AP37" s="138">
        <f t="shared" si="2"/>
        <v>2</v>
      </c>
    </row>
    <row r="38" spans="1:42" ht="36" customHeight="1">
      <c r="A38" s="117" t="s">
        <v>139</v>
      </c>
      <c r="B38" s="114">
        <v>6</v>
      </c>
      <c r="C38" s="137" t="s">
        <v>29</v>
      </c>
      <c r="D38" s="137" t="s">
        <v>15</v>
      </c>
      <c r="E38" s="136">
        <v>1016</v>
      </c>
      <c r="F38" s="137">
        <v>1148</v>
      </c>
      <c r="G38" s="137">
        <v>0</v>
      </c>
      <c r="H38" s="137">
        <v>6</v>
      </c>
      <c r="I38" s="137">
        <v>0</v>
      </c>
      <c r="J38" s="138">
        <v>2</v>
      </c>
      <c r="K38" s="136">
        <v>474</v>
      </c>
      <c r="L38" s="137">
        <v>577</v>
      </c>
      <c r="M38" s="137">
        <v>0</v>
      </c>
      <c r="N38" s="138">
        <v>2</v>
      </c>
      <c r="O38" s="136">
        <v>508</v>
      </c>
      <c r="P38" s="137">
        <v>571</v>
      </c>
      <c r="Q38" s="137">
        <v>0</v>
      </c>
      <c r="R38" s="138">
        <v>2</v>
      </c>
      <c r="S38" s="136">
        <v>0</v>
      </c>
      <c r="T38" s="137">
        <v>532</v>
      </c>
      <c r="U38" s="137">
        <v>0</v>
      </c>
      <c r="V38" s="138">
        <v>2</v>
      </c>
      <c r="W38" s="136">
        <v>0</v>
      </c>
      <c r="X38" s="137">
        <v>507</v>
      </c>
      <c r="Y38" s="137">
        <v>0</v>
      </c>
      <c r="Z38" s="138">
        <v>2</v>
      </c>
      <c r="AA38" s="136">
        <v>474</v>
      </c>
      <c r="AB38" s="137">
        <v>471</v>
      </c>
      <c r="AC38" s="137">
        <v>2</v>
      </c>
      <c r="AD38" s="138">
        <v>0</v>
      </c>
      <c r="AE38" s="136">
        <v>505</v>
      </c>
      <c r="AF38" s="137">
        <v>533</v>
      </c>
      <c r="AG38" s="137">
        <v>0</v>
      </c>
      <c r="AH38" s="138">
        <v>2</v>
      </c>
      <c r="AI38" s="136">
        <v>563</v>
      </c>
      <c r="AJ38" s="137">
        <v>581</v>
      </c>
      <c r="AK38" s="137">
        <v>0</v>
      </c>
      <c r="AL38" s="138">
        <v>2</v>
      </c>
      <c r="AM38" s="136">
        <f t="shared" si="3"/>
        <v>2</v>
      </c>
      <c r="AN38" s="137">
        <f t="shared" si="3"/>
        <v>14</v>
      </c>
      <c r="AO38" s="137">
        <f t="shared" si="1"/>
        <v>0</v>
      </c>
      <c r="AP38" s="138">
        <f t="shared" si="2"/>
        <v>2</v>
      </c>
    </row>
    <row r="39" spans="1:42" ht="7.5" customHeight="1">
      <c r="A39" s="115" t="s">
        <v>58</v>
      </c>
      <c r="B39" s="115" t="s">
        <v>58</v>
      </c>
      <c r="C39" s="139" t="s">
        <v>58</v>
      </c>
      <c r="D39" s="139" t="s">
        <v>58</v>
      </c>
      <c r="E39" s="139" t="s">
        <v>58</v>
      </c>
      <c r="F39" s="139" t="s">
        <v>58</v>
      </c>
      <c r="G39" s="139" t="s">
        <v>58</v>
      </c>
      <c r="H39" s="139" t="s">
        <v>58</v>
      </c>
      <c r="I39" s="139" t="s">
        <v>58</v>
      </c>
      <c r="J39" s="139" t="s">
        <v>58</v>
      </c>
      <c r="K39" s="139" t="s">
        <v>58</v>
      </c>
      <c r="L39" s="139" t="s">
        <v>58</v>
      </c>
      <c r="M39" s="139" t="s">
        <v>58</v>
      </c>
      <c r="N39" s="139" t="s">
        <v>58</v>
      </c>
      <c r="O39" s="139" t="s">
        <v>58</v>
      </c>
      <c r="P39" s="139" t="s">
        <v>58</v>
      </c>
      <c r="Q39" s="139" t="s">
        <v>58</v>
      </c>
      <c r="R39" s="139" t="s">
        <v>58</v>
      </c>
      <c r="S39" s="139" t="s">
        <v>58</v>
      </c>
      <c r="T39" s="139" t="s">
        <v>58</v>
      </c>
      <c r="U39" s="139" t="s">
        <v>58</v>
      </c>
      <c r="V39" s="139" t="s">
        <v>58</v>
      </c>
      <c r="W39" s="139" t="s">
        <v>58</v>
      </c>
      <c r="X39" s="139" t="s">
        <v>58</v>
      </c>
      <c r="Y39" s="139" t="s">
        <v>58</v>
      </c>
      <c r="Z39" s="139" t="s">
        <v>58</v>
      </c>
      <c r="AA39" s="139" t="s">
        <v>58</v>
      </c>
      <c r="AB39" s="139" t="s">
        <v>58</v>
      </c>
      <c r="AC39" s="139" t="s">
        <v>58</v>
      </c>
      <c r="AD39" s="139" t="s">
        <v>58</v>
      </c>
      <c r="AE39" s="139" t="s">
        <v>58</v>
      </c>
      <c r="AF39" s="139" t="s">
        <v>58</v>
      </c>
      <c r="AG39" s="139" t="s">
        <v>58</v>
      </c>
      <c r="AH39" s="139" t="s">
        <v>58</v>
      </c>
      <c r="AI39" s="139" t="s">
        <v>58</v>
      </c>
      <c r="AJ39" s="139" t="s">
        <v>58</v>
      </c>
      <c r="AK39" s="139" t="s">
        <v>58</v>
      </c>
      <c r="AL39" s="139" t="s">
        <v>58</v>
      </c>
      <c r="AM39" s="139" t="s">
        <v>58</v>
      </c>
      <c r="AN39" s="139" t="s">
        <v>58</v>
      </c>
      <c r="AO39" s="139" t="s">
        <v>58</v>
      </c>
      <c r="AP39" s="139" t="s">
        <v>58</v>
      </c>
    </row>
    <row r="40" spans="1:42" ht="36" customHeight="1">
      <c r="A40" s="117" t="s">
        <v>140</v>
      </c>
      <c r="B40" s="114">
        <v>7</v>
      </c>
      <c r="C40" s="137" t="s">
        <v>20</v>
      </c>
      <c r="D40" s="137" t="s">
        <v>21</v>
      </c>
      <c r="E40" s="136">
        <v>1015</v>
      </c>
      <c r="F40" s="137">
        <v>1112</v>
      </c>
      <c r="G40" s="137">
        <v>0</v>
      </c>
      <c r="H40" s="137">
        <v>6</v>
      </c>
      <c r="I40" s="137">
        <v>0</v>
      </c>
      <c r="J40" s="138">
        <v>2</v>
      </c>
      <c r="K40" s="136">
        <v>364</v>
      </c>
      <c r="L40" s="137">
        <v>564</v>
      </c>
      <c r="M40" s="137">
        <v>0</v>
      </c>
      <c r="N40" s="138">
        <v>2</v>
      </c>
      <c r="O40" s="136">
        <v>445</v>
      </c>
      <c r="P40" s="137">
        <v>470</v>
      </c>
      <c r="Q40" s="137">
        <v>0</v>
      </c>
      <c r="R40" s="138">
        <v>2</v>
      </c>
      <c r="S40" s="136">
        <v>65</v>
      </c>
      <c r="T40" s="137">
        <v>531</v>
      </c>
      <c r="U40" s="137">
        <v>0</v>
      </c>
      <c r="V40" s="138">
        <v>2</v>
      </c>
      <c r="W40" s="136">
        <v>0</v>
      </c>
      <c r="X40" s="137">
        <v>326</v>
      </c>
      <c r="Y40" s="137">
        <v>0</v>
      </c>
      <c r="Z40" s="138">
        <v>2</v>
      </c>
      <c r="AA40" s="136">
        <v>485</v>
      </c>
      <c r="AB40" s="137">
        <v>534</v>
      </c>
      <c r="AC40" s="137">
        <v>0</v>
      </c>
      <c r="AD40" s="138">
        <v>2</v>
      </c>
      <c r="AE40" s="136">
        <v>485</v>
      </c>
      <c r="AF40" s="137">
        <v>555</v>
      </c>
      <c r="AG40" s="137">
        <v>0</v>
      </c>
      <c r="AH40" s="138">
        <v>2</v>
      </c>
      <c r="AI40" s="136">
        <v>573</v>
      </c>
      <c r="AJ40" s="137">
        <v>597</v>
      </c>
      <c r="AK40" s="137">
        <v>0</v>
      </c>
      <c r="AL40" s="138">
        <v>2</v>
      </c>
      <c r="AM40" s="136">
        <f t="shared" ref="AM40:AN44" si="4">IF(E40="","",I40+M40+Q40+U40+Y40+AC40+AG40+AK40)</f>
        <v>0</v>
      </c>
      <c r="AN40" s="137">
        <f t="shared" si="4"/>
        <v>16</v>
      </c>
      <c r="AO40" s="137">
        <f t="shared" si="1"/>
        <v>0</v>
      </c>
      <c r="AP40" s="138">
        <f t="shared" si="2"/>
        <v>2</v>
      </c>
    </row>
    <row r="41" spans="1:42" ht="36" customHeight="1">
      <c r="A41" s="117" t="s">
        <v>140</v>
      </c>
      <c r="B41" s="114">
        <v>7</v>
      </c>
      <c r="C41" s="137" t="s">
        <v>6</v>
      </c>
      <c r="D41" s="137" t="s">
        <v>18</v>
      </c>
      <c r="E41" s="136">
        <v>1091</v>
      </c>
      <c r="F41" s="137">
        <v>1121</v>
      </c>
      <c r="G41" s="137">
        <v>0</v>
      </c>
      <c r="H41" s="137">
        <v>6</v>
      </c>
      <c r="I41" s="137">
        <v>0</v>
      </c>
      <c r="J41" s="138">
        <v>2</v>
      </c>
      <c r="K41" s="136">
        <v>184</v>
      </c>
      <c r="L41" s="137">
        <v>557</v>
      </c>
      <c r="M41" s="137">
        <v>0</v>
      </c>
      <c r="N41" s="138">
        <v>2</v>
      </c>
      <c r="O41" s="136">
        <v>519</v>
      </c>
      <c r="P41" s="137">
        <v>0</v>
      </c>
      <c r="Q41" s="137">
        <v>2</v>
      </c>
      <c r="R41" s="138">
        <v>0</v>
      </c>
      <c r="S41" s="136">
        <v>537</v>
      </c>
      <c r="T41" s="137">
        <v>525</v>
      </c>
      <c r="U41" s="137">
        <v>2</v>
      </c>
      <c r="V41" s="138">
        <v>0</v>
      </c>
      <c r="W41" s="136">
        <v>170</v>
      </c>
      <c r="X41" s="137">
        <v>551</v>
      </c>
      <c r="Y41" s="137">
        <v>0</v>
      </c>
      <c r="Z41" s="138">
        <v>2</v>
      </c>
      <c r="AA41" s="136">
        <v>519</v>
      </c>
      <c r="AB41" s="137">
        <v>189</v>
      </c>
      <c r="AC41" s="137">
        <v>2</v>
      </c>
      <c r="AD41" s="138">
        <v>0</v>
      </c>
      <c r="AE41" s="136">
        <v>519</v>
      </c>
      <c r="AF41" s="137">
        <v>540</v>
      </c>
      <c r="AG41" s="137">
        <v>0</v>
      </c>
      <c r="AH41" s="138">
        <v>2</v>
      </c>
      <c r="AI41" s="136">
        <v>586</v>
      </c>
      <c r="AJ41" s="137">
        <v>580</v>
      </c>
      <c r="AK41" s="137">
        <v>2</v>
      </c>
      <c r="AL41" s="138">
        <v>0</v>
      </c>
      <c r="AM41" s="136">
        <f t="shared" si="4"/>
        <v>8</v>
      </c>
      <c r="AN41" s="137">
        <f t="shared" si="4"/>
        <v>8</v>
      </c>
      <c r="AO41" s="137">
        <f t="shared" si="1"/>
        <v>1</v>
      </c>
      <c r="AP41" s="138">
        <f t="shared" si="2"/>
        <v>1</v>
      </c>
    </row>
    <row r="42" spans="1:42" ht="36" customHeight="1">
      <c r="A42" s="117" t="s">
        <v>140</v>
      </c>
      <c r="B42" s="114">
        <v>7</v>
      </c>
      <c r="C42" s="137" t="s">
        <v>28</v>
      </c>
      <c r="D42" s="137" t="s">
        <v>26</v>
      </c>
      <c r="E42" s="136">
        <v>1061</v>
      </c>
      <c r="F42" s="137">
        <v>1130</v>
      </c>
      <c r="G42" s="137">
        <v>0</v>
      </c>
      <c r="H42" s="137">
        <v>6</v>
      </c>
      <c r="I42" s="137">
        <v>0</v>
      </c>
      <c r="J42" s="138">
        <v>2</v>
      </c>
      <c r="K42" s="136">
        <v>540</v>
      </c>
      <c r="L42" s="137">
        <v>549</v>
      </c>
      <c r="M42" s="137">
        <v>0</v>
      </c>
      <c r="N42" s="138">
        <v>2</v>
      </c>
      <c r="O42" s="136">
        <v>518</v>
      </c>
      <c r="P42" s="137">
        <v>574</v>
      </c>
      <c r="Q42" s="137">
        <v>0</v>
      </c>
      <c r="R42" s="138">
        <v>2</v>
      </c>
      <c r="S42" s="136">
        <v>0</v>
      </c>
      <c r="T42" s="137">
        <v>442</v>
      </c>
      <c r="U42" s="137">
        <v>0</v>
      </c>
      <c r="V42" s="138">
        <v>2</v>
      </c>
      <c r="W42" s="136">
        <v>240</v>
      </c>
      <c r="X42" s="137">
        <v>173</v>
      </c>
      <c r="Y42" s="137">
        <v>2</v>
      </c>
      <c r="Z42" s="138">
        <v>0</v>
      </c>
      <c r="AA42" s="136">
        <v>441</v>
      </c>
      <c r="AB42" s="137">
        <v>429</v>
      </c>
      <c r="AC42" s="137">
        <v>2</v>
      </c>
      <c r="AD42" s="138">
        <v>0</v>
      </c>
      <c r="AE42" s="136">
        <v>467</v>
      </c>
      <c r="AF42" s="137">
        <v>526</v>
      </c>
      <c r="AG42" s="137">
        <v>0</v>
      </c>
      <c r="AH42" s="138">
        <v>2</v>
      </c>
      <c r="AI42" s="136">
        <v>551</v>
      </c>
      <c r="AJ42" s="137">
        <v>589</v>
      </c>
      <c r="AK42" s="137">
        <v>0</v>
      </c>
      <c r="AL42" s="138">
        <v>2</v>
      </c>
      <c r="AM42" s="136">
        <f t="shared" si="4"/>
        <v>4</v>
      </c>
      <c r="AN42" s="137">
        <f t="shared" si="4"/>
        <v>12</v>
      </c>
      <c r="AO42" s="137">
        <f t="shared" si="1"/>
        <v>0</v>
      </c>
      <c r="AP42" s="138">
        <f t="shared" si="2"/>
        <v>2</v>
      </c>
    </row>
    <row r="43" spans="1:42" ht="36" customHeight="1">
      <c r="A43" s="117" t="s">
        <v>140</v>
      </c>
      <c r="B43" s="114">
        <v>7</v>
      </c>
      <c r="C43" s="137" t="s">
        <v>15</v>
      </c>
      <c r="D43" s="137" t="s">
        <v>33</v>
      </c>
      <c r="E43" s="136">
        <v>1152</v>
      </c>
      <c r="F43" s="137">
        <v>1012</v>
      </c>
      <c r="G43" s="137">
        <v>6</v>
      </c>
      <c r="H43" s="137">
        <v>0</v>
      </c>
      <c r="I43" s="137">
        <v>2</v>
      </c>
      <c r="J43" s="138">
        <v>0</v>
      </c>
      <c r="K43" s="136">
        <v>580</v>
      </c>
      <c r="L43" s="137">
        <v>476</v>
      </c>
      <c r="M43" s="137">
        <v>2</v>
      </c>
      <c r="N43" s="138">
        <v>0</v>
      </c>
      <c r="O43" s="136">
        <v>568</v>
      </c>
      <c r="P43" s="137">
        <v>471</v>
      </c>
      <c r="Q43" s="137">
        <v>2</v>
      </c>
      <c r="R43" s="138">
        <v>0</v>
      </c>
      <c r="S43" s="136">
        <v>522</v>
      </c>
      <c r="T43" s="137">
        <v>126</v>
      </c>
      <c r="U43" s="137">
        <v>2</v>
      </c>
      <c r="V43" s="138">
        <v>0</v>
      </c>
      <c r="W43" s="136">
        <v>500</v>
      </c>
      <c r="X43" s="137">
        <v>156</v>
      </c>
      <c r="Y43" s="137">
        <v>2</v>
      </c>
      <c r="Z43" s="138">
        <v>0</v>
      </c>
      <c r="AA43" s="136">
        <v>482</v>
      </c>
      <c r="AB43" s="137">
        <v>516</v>
      </c>
      <c r="AC43" s="137">
        <v>0</v>
      </c>
      <c r="AD43" s="138">
        <v>2</v>
      </c>
      <c r="AE43" s="136">
        <v>531</v>
      </c>
      <c r="AF43" s="137">
        <v>488</v>
      </c>
      <c r="AG43" s="137">
        <v>2</v>
      </c>
      <c r="AH43" s="138">
        <v>0</v>
      </c>
      <c r="AI43" s="136">
        <v>586</v>
      </c>
      <c r="AJ43" s="137">
        <v>574</v>
      </c>
      <c r="AK43" s="137">
        <v>2</v>
      </c>
      <c r="AL43" s="138">
        <v>0</v>
      </c>
      <c r="AM43" s="136">
        <f t="shared" si="4"/>
        <v>14</v>
      </c>
      <c r="AN43" s="137">
        <f t="shared" si="4"/>
        <v>2</v>
      </c>
      <c r="AO43" s="137">
        <f t="shared" si="1"/>
        <v>2</v>
      </c>
      <c r="AP43" s="138">
        <f t="shared" si="2"/>
        <v>0</v>
      </c>
    </row>
    <row r="44" spans="1:42" ht="36" customHeight="1">
      <c r="A44" s="117" t="s">
        <v>140</v>
      </c>
      <c r="B44" s="114">
        <v>7</v>
      </c>
      <c r="C44" s="137" t="s">
        <v>29</v>
      </c>
      <c r="D44" s="137" t="s">
        <v>13</v>
      </c>
      <c r="E44" s="136">
        <v>996</v>
      </c>
      <c r="F44" s="137">
        <v>1101</v>
      </c>
      <c r="G44" s="137">
        <v>0</v>
      </c>
      <c r="H44" s="137">
        <v>6</v>
      </c>
      <c r="I44" s="137">
        <v>0</v>
      </c>
      <c r="J44" s="138">
        <v>2</v>
      </c>
      <c r="K44" s="136">
        <v>170</v>
      </c>
      <c r="L44" s="137">
        <v>534</v>
      </c>
      <c r="M44" s="137">
        <v>0</v>
      </c>
      <c r="N44" s="138">
        <v>2</v>
      </c>
      <c r="O44" s="136">
        <v>463</v>
      </c>
      <c r="P44" s="137">
        <v>542</v>
      </c>
      <c r="Q44" s="137">
        <v>0</v>
      </c>
      <c r="R44" s="138">
        <v>2</v>
      </c>
      <c r="S44" s="136">
        <v>0</v>
      </c>
      <c r="T44" s="137">
        <v>524</v>
      </c>
      <c r="U44" s="137">
        <v>0</v>
      </c>
      <c r="V44" s="138">
        <v>2</v>
      </c>
      <c r="W44" s="136">
        <v>0</v>
      </c>
      <c r="X44" s="137">
        <v>187</v>
      </c>
      <c r="Y44" s="137">
        <v>0</v>
      </c>
      <c r="Z44" s="138">
        <v>2</v>
      </c>
      <c r="AA44" s="136">
        <v>503</v>
      </c>
      <c r="AB44" s="137">
        <v>491</v>
      </c>
      <c r="AC44" s="137">
        <v>2</v>
      </c>
      <c r="AD44" s="138">
        <v>0</v>
      </c>
      <c r="AE44" s="136">
        <v>479</v>
      </c>
      <c r="AF44" s="137">
        <v>520</v>
      </c>
      <c r="AG44" s="137">
        <v>0</v>
      </c>
      <c r="AH44" s="138">
        <v>2</v>
      </c>
      <c r="AI44" s="136">
        <v>558</v>
      </c>
      <c r="AJ44" s="137">
        <v>574</v>
      </c>
      <c r="AK44" s="137">
        <v>0</v>
      </c>
      <c r="AL44" s="138">
        <v>2</v>
      </c>
      <c r="AM44" s="136">
        <f t="shared" si="4"/>
        <v>2</v>
      </c>
      <c r="AN44" s="137">
        <f t="shared" si="4"/>
        <v>14</v>
      </c>
      <c r="AO44" s="137">
        <f t="shared" si="1"/>
        <v>0</v>
      </c>
      <c r="AP44" s="138">
        <f t="shared" si="2"/>
        <v>2</v>
      </c>
    </row>
    <row r="45" spans="1:42" ht="7.5" customHeight="1">
      <c r="A45" s="115" t="s">
        <v>58</v>
      </c>
      <c r="B45" s="115" t="s">
        <v>58</v>
      </c>
      <c r="C45" s="139" t="s">
        <v>58</v>
      </c>
      <c r="D45" s="139" t="s">
        <v>58</v>
      </c>
      <c r="E45" s="139" t="s">
        <v>58</v>
      </c>
      <c r="F45" s="139" t="s">
        <v>58</v>
      </c>
      <c r="G45" s="139" t="s">
        <v>58</v>
      </c>
      <c r="H45" s="139" t="s">
        <v>58</v>
      </c>
      <c r="I45" s="139" t="s">
        <v>58</v>
      </c>
      <c r="J45" s="139" t="s">
        <v>58</v>
      </c>
      <c r="K45" s="139" t="s">
        <v>58</v>
      </c>
      <c r="L45" s="139" t="s">
        <v>58</v>
      </c>
      <c r="M45" s="139" t="s">
        <v>58</v>
      </c>
      <c r="N45" s="139" t="s">
        <v>58</v>
      </c>
      <c r="O45" s="139" t="s">
        <v>58</v>
      </c>
      <c r="P45" s="139" t="s">
        <v>58</v>
      </c>
      <c r="Q45" s="139" t="s">
        <v>58</v>
      </c>
      <c r="R45" s="139" t="s">
        <v>58</v>
      </c>
      <c r="S45" s="139" t="s">
        <v>58</v>
      </c>
      <c r="T45" s="139" t="s">
        <v>58</v>
      </c>
      <c r="U45" s="139" t="s">
        <v>58</v>
      </c>
      <c r="V45" s="139" t="s">
        <v>58</v>
      </c>
      <c r="W45" s="139" t="s">
        <v>58</v>
      </c>
      <c r="X45" s="139" t="s">
        <v>58</v>
      </c>
      <c r="Y45" s="139" t="s">
        <v>58</v>
      </c>
      <c r="Z45" s="139" t="s">
        <v>58</v>
      </c>
      <c r="AA45" s="139" t="s">
        <v>58</v>
      </c>
      <c r="AB45" s="139" t="s">
        <v>58</v>
      </c>
      <c r="AC45" s="139" t="s">
        <v>58</v>
      </c>
      <c r="AD45" s="139" t="s">
        <v>58</v>
      </c>
      <c r="AE45" s="139" t="s">
        <v>58</v>
      </c>
      <c r="AF45" s="139" t="s">
        <v>58</v>
      </c>
      <c r="AG45" s="139" t="s">
        <v>58</v>
      </c>
      <c r="AH45" s="139" t="s">
        <v>58</v>
      </c>
      <c r="AI45" s="139" t="s">
        <v>58</v>
      </c>
      <c r="AJ45" s="139" t="s">
        <v>58</v>
      </c>
      <c r="AK45" s="139" t="s">
        <v>58</v>
      </c>
      <c r="AL45" s="139" t="s">
        <v>58</v>
      </c>
      <c r="AM45" s="139" t="s">
        <v>58</v>
      </c>
      <c r="AN45" s="139" t="s">
        <v>58</v>
      </c>
      <c r="AO45" s="139" t="s">
        <v>58</v>
      </c>
      <c r="AP45" s="139" t="s">
        <v>58</v>
      </c>
    </row>
    <row r="46" spans="1:42" ht="36" customHeight="1">
      <c r="A46" s="117" t="s">
        <v>141</v>
      </c>
      <c r="B46" s="114">
        <v>8</v>
      </c>
      <c r="C46" s="137" t="s">
        <v>21</v>
      </c>
      <c r="D46" s="137" t="s">
        <v>18</v>
      </c>
      <c r="E46" s="136">
        <v>1128</v>
      </c>
      <c r="F46" s="137">
        <v>1136</v>
      </c>
      <c r="G46" s="137">
        <v>1</v>
      </c>
      <c r="H46" s="137">
        <v>5</v>
      </c>
      <c r="I46" s="137">
        <v>0</v>
      </c>
      <c r="J46" s="138">
        <v>2</v>
      </c>
      <c r="K46" s="136">
        <v>566</v>
      </c>
      <c r="L46" s="137">
        <v>567</v>
      </c>
      <c r="M46" s="137">
        <v>0</v>
      </c>
      <c r="N46" s="138">
        <v>2</v>
      </c>
      <c r="O46" s="136">
        <v>506</v>
      </c>
      <c r="P46" s="137">
        <v>0</v>
      </c>
      <c r="Q46" s="137">
        <v>2</v>
      </c>
      <c r="R46" s="138">
        <v>0</v>
      </c>
      <c r="S46" s="136">
        <v>562</v>
      </c>
      <c r="T46" s="137">
        <v>543</v>
      </c>
      <c r="U46" s="137">
        <v>2</v>
      </c>
      <c r="V46" s="138">
        <v>0</v>
      </c>
      <c r="W46" s="136">
        <v>0</v>
      </c>
      <c r="X46" s="137">
        <v>558</v>
      </c>
      <c r="Y46" s="137">
        <v>0</v>
      </c>
      <c r="Z46" s="138">
        <v>2</v>
      </c>
      <c r="AA46" s="136">
        <v>533</v>
      </c>
      <c r="AB46" s="137">
        <v>510</v>
      </c>
      <c r="AC46" s="137">
        <v>2</v>
      </c>
      <c r="AD46" s="138">
        <v>0</v>
      </c>
      <c r="AE46" s="136">
        <v>548</v>
      </c>
      <c r="AF46" s="137">
        <v>535</v>
      </c>
      <c r="AG46" s="137">
        <v>2</v>
      </c>
      <c r="AH46" s="138">
        <v>0</v>
      </c>
      <c r="AI46" s="136">
        <v>599</v>
      </c>
      <c r="AJ46" s="137">
        <v>562</v>
      </c>
      <c r="AK46" s="137">
        <v>2</v>
      </c>
      <c r="AL46" s="138">
        <v>0</v>
      </c>
      <c r="AM46" s="136">
        <f t="shared" ref="AM46:AN50" si="5">IF(E46="","",I46+M46+Q46+U46+Y46+AC46+AG46+AK46)</f>
        <v>10</v>
      </c>
      <c r="AN46" s="137">
        <f t="shared" si="5"/>
        <v>6</v>
      </c>
      <c r="AO46" s="137">
        <f t="shared" si="1"/>
        <v>2</v>
      </c>
      <c r="AP46" s="138">
        <f t="shared" si="2"/>
        <v>0</v>
      </c>
    </row>
    <row r="47" spans="1:42" ht="36" customHeight="1">
      <c r="A47" s="117" t="s">
        <v>141</v>
      </c>
      <c r="B47" s="114">
        <v>8</v>
      </c>
      <c r="C47" s="137" t="s">
        <v>20</v>
      </c>
      <c r="D47" s="137" t="s">
        <v>6</v>
      </c>
      <c r="E47" s="136">
        <v>1058</v>
      </c>
      <c r="F47" s="137">
        <v>1085</v>
      </c>
      <c r="G47" s="137">
        <v>1</v>
      </c>
      <c r="H47" s="137">
        <v>5</v>
      </c>
      <c r="I47" s="137">
        <v>0</v>
      </c>
      <c r="J47" s="138">
        <v>2</v>
      </c>
      <c r="K47" s="136">
        <v>548</v>
      </c>
      <c r="L47" s="137">
        <v>174</v>
      </c>
      <c r="M47" s="137">
        <v>2</v>
      </c>
      <c r="N47" s="138">
        <v>0</v>
      </c>
      <c r="O47" s="136">
        <v>470</v>
      </c>
      <c r="P47" s="137">
        <v>525</v>
      </c>
      <c r="Q47" s="137">
        <v>0</v>
      </c>
      <c r="R47" s="138">
        <v>2</v>
      </c>
      <c r="S47" s="136">
        <v>0</v>
      </c>
      <c r="T47" s="137">
        <v>524</v>
      </c>
      <c r="U47" s="137">
        <v>0</v>
      </c>
      <c r="V47" s="138">
        <v>2</v>
      </c>
      <c r="W47" s="136">
        <v>0</v>
      </c>
      <c r="X47" s="137">
        <v>178</v>
      </c>
      <c r="Y47" s="137">
        <v>0</v>
      </c>
      <c r="Z47" s="138">
        <v>2</v>
      </c>
      <c r="AA47" s="136">
        <v>485</v>
      </c>
      <c r="AB47" s="137">
        <v>525</v>
      </c>
      <c r="AC47" s="137">
        <v>0</v>
      </c>
      <c r="AD47" s="138">
        <v>2</v>
      </c>
      <c r="AE47" s="136">
        <v>535</v>
      </c>
      <c r="AF47" s="137">
        <v>516</v>
      </c>
      <c r="AG47" s="137">
        <v>2</v>
      </c>
      <c r="AH47" s="138">
        <v>0</v>
      </c>
      <c r="AI47" s="136">
        <v>558</v>
      </c>
      <c r="AJ47" s="137">
        <v>588</v>
      </c>
      <c r="AK47" s="137">
        <v>0</v>
      </c>
      <c r="AL47" s="138">
        <v>2</v>
      </c>
      <c r="AM47" s="136">
        <f t="shared" si="5"/>
        <v>4</v>
      </c>
      <c r="AN47" s="137">
        <f t="shared" si="5"/>
        <v>12</v>
      </c>
      <c r="AO47" s="137">
        <f t="shared" si="1"/>
        <v>0</v>
      </c>
      <c r="AP47" s="138">
        <f t="shared" si="2"/>
        <v>2</v>
      </c>
    </row>
    <row r="48" spans="1:42" ht="36" customHeight="1">
      <c r="A48" s="117" t="s">
        <v>141</v>
      </c>
      <c r="B48" s="114">
        <v>8</v>
      </c>
      <c r="C48" s="137" t="s">
        <v>26</v>
      </c>
      <c r="D48" s="137" t="s">
        <v>15</v>
      </c>
      <c r="E48" s="136">
        <v>1117</v>
      </c>
      <c r="F48" s="137">
        <v>1142</v>
      </c>
      <c r="G48" s="137">
        <v>0</v>
      </c>
      <c r="H48" s="137">
        <v>6</v>
      </c>
      <c r="I48" s="137">
        <v>0</v>
      </c>
      <c r="J48" s="138">
        <v>2</v>
      </c>
      <c r="K48" s="136">
        <v>537</v>
      </c>
      <c r="L48" s="137">
        <v>576</v>
      </c>
      <c r="M48" s="137">
        <v>0</v>
      </c>
      <c r="N48" s="138">
        <v>2</v>
      </c>
      <c r="O48" s="136">
        <v>561</v>
      </c>
      <c r="P48" s="137">
        <v>566</v>
      </c>
      <c r="Q48" s="137">
        <v>0</v>
      </c>
      <c r="R48" s="138">
        <v>2</v>
      </c>
      <c r="S48" s="136">
        <v>494</v>
      </c>
      <c r="T48" s="137">
        <v>520</v>
      </c>
      <c r="U48" s="137">
        <v>0</v>
      </c>
      <c r="V48" s="138">
        <v>2</v>
      </c>
      <c r="W48" s="136">
        <v>0</v>
      </c>
      <c r="X48" s="137">
        <v>498</v>
      </c>
      <c r="Y48" s="137">
        <v>0</v>
      </c>
      <c r="Z48" s="138">
        <v>2</v>
      </c>
      <c r="AA48" s="136">
        <v>461</v>
      </c>
      <c r="AB48" s="137">
        <v>493</v>
      </c>
      <c r="AC48" s="137">
        <v>0</v>
      </c>
      <c r="AD48" s="138">
        <v>2</v>
      </c>
      <c r="AE48" s="136">
        <v>535</v>
      </c>
      <c r="AF48" s="137">
        <v>531</v>
      </c>
      <c r="AG48" s="137">
        <v>2</v>
      </c>
      <c r="AH48" s="138">
        <v>0</v>
      </c>
      <c r="AI48" s="136">
        <v>589</v>
      </c>
      <c r="AJ48" s="137">
        <v>586</v>
      </c>
      <c r="AK48" s="137">
        <v>2</v>
      </c>
      <c r="AL48" s="138">
        <v>0</v>
      </c>
      <c r="AM48" s="136">
        <f t="shared" si="5"/>
        <v>4</v>
      </c>
      <c r="AN48" s="137">
        <f t="shared" si="5"/>
        <v>12</v>
      </c>
      <c r="AO48" s="137">
        <f t="shared" si="1"/>
        <v>0</v>
      </c>
      <c r="AP48" s="138">
        <f t="shared" si="2"/>
        <v>2</v>
      </c>
    </row>
    <row r="49" spans="1:42" ht="36" customHeight="1">
      <c r="A49" s="117" t="s">
        <v>141</v>
      </c>
      <c r="B49" s="114">
        <v>8</v>
      </c>
      <c r="C49" s="137" t="s">
        <v>28</v>
      </c>
      <c r="D49" s="137" t="s">
        <v>33</v>
      </c>
      <c r="E49" s="136">
        <v>1065</v>
      </c>
      <c r="F49" s="137">
        <v>1055</v>
      </c>
      <c r="G49" s="137">
        <v>5</v>
      </c>
      <c r="H49" s="137">
        <v>1</v>
      </c>
      <c r="I49" s="137">
        <v>2</v>
      </c>
      <c r="J49" s="138">
        <v>0</v>
      </c>
      <c r="K49" s="136">
        <v>541</v>
      </c>
      <c r="L49" s="137">
        <v>501</v>
      </c>
      <c r="M49" s="137">
        <v>2</v>
      </c>
      <c r="N49" s="138">
        <v>0</v>
      </c>
      <c r="O49" s="136">
        <v>524</v>
      </c>
      <c r="P49" s="137">
        <v>474</v>
      </c>
      <c r="Q49" s="137">
        <v>2</v>
      </c>
      <c r="R49" s="138">
        <v>0</v>
      </c>
      <c r="S49" s="136">
        <v>110</v>
      </c>
      <c r="T49" s="137">
        <v>111</v>
      </c>
      <c r="U49" s="137">
        <v>0</v>
      </c>
      <c r="V49" s="138">
        <v>2</v>
      </c>
      <c r="W49" s="136">
        <v>265</v>
      </c>
      <c r="X49" s="137">
        <v>167</v>
      </c>
      <c r="Y49" s="137">
        <v>2</v>
      </c>
      <c r="Z49" s="138">
        <v>0</v>
      </c>
      <c r="AA49" s="136">
        <v>411</v>
      </c>
      <c r="AB49" s="137">
        <v>541</v>
      </c>
      <c r="AC49" s="137">
        <v>0</v>
      </c>
      <c r="AD49" s="138">
        <v>2</v>
      </c>
      <c r="AE49" s="136">
        <v>472</v>
      </c>
      <c r="AF49" s="137">
        <v>502</v>
      </c>
      <c r="AG49" s="137">
        <v>0</v>
      </c>
      <c r="AH49" s="138">
        <v>2</v>
      </c>
      <c r="AI49" s="136">
        <v>566</v>
      </c>
      <c r="AJ49" s="137">
        <v>577</v>
      </c>
      <c r="AK49" s="137">
        <v>0</v>
      </c>
      <c r="AL49" s="138">
        <v>2</v>
      </c>
      <c r="AM49" s="136">
        <f t="shared" si="5"/>
        <v>8</v>
      </c>
      <c r="AN49" s="137">
        <f t="shared" si="5"/>
        <v>8</v>
      </c>
      <c r="AO49" s="137">
        <f t="shared" si="1"/>
        <v>1</v>
      </c>
      <c r="AP49" s="138">
        <f t="shared" si="2"/>
        <v>1</v>
      </c>
    </row>
    <row r="50" spans="1:42" ht="36" customHeight="1">
      <c r="A50" s="117" t="s">
        <v>141</v>
      </c>
      <c r="B50" s="114">
        <v>8</v>
      </c>
      <c r="C50" s="137" t="s">
        <v>17</v>
      </c>
      <c r="D50" s="137" t="s">
        <v>29</v>
      </c>
      <c r="E50" s="136">
        <v>1136</v>
      </c>
      <c r="F50" s="137">
        <v>996</v>
      </c>
      <c r="G50" s="137">
        <v>6</v>
      </c>
      <c r="H50" s="137">
        <v>0</v>
      </c>
      <c r="I50" s="137">
        <v>2</v>
      </c>
      <c r="J50" s="138">
        <v>0</v>
      </c>
      <c r="K50" s="136">
        <v>569</v>
      </c>
      <c r="L50" s="137">
        <v>163</v>
      </c>
      <c r="M50" s="137">
        <v>2</v>
      </c>
      <c r="N50" s="138">
        <v>0</v>
      </c>
      <c r="O50" s="136">
        <v>559</v>
      </c>
      <c r="P50" s="137">
        <v>443</v>
      </c>
      <c r="Q50" s="137">
        <v>2</v>
      </c>
      <c r="R50" s="138">
        <v>0</v>
      </c>
      <c r="S50" s="136">
        <v>547</v>
      </c>
      <c r="T50" s="137">
        <v>0</v>
      </c>
      <c r="U50" s="137">
        <v>2</v>
      </c>
      <c r="V50" s="138">
        <v>0</v>
      </c>
      <c r="W50" s="136">
        <v>360</v>
      </c>
      <c r="X50" s="137">
        <v>0</v>
      </c>
      <c r="Y50" s="137">
        <v>2</v>
      </c>
      <c r="Z50" s="138">
        <v>0</v>
      </c>
      <c r="AA50" s="136">
        <v>452</v>
      </c>
      <c r="AB50" s="137">
        <v>512</v>
      </c>
      <c r="AC50" s="137">
        <v>0</v>
      </c>
      <c r="AD50" s="138">
        <v>2</v>
      </c>
      <c r="AE50" s="136">
        <v>526</v>
      </c>
      <c r="AF50" s="137">
        <v>499</v>
      </c>
      <c r="AG50" s="137">
        <v>2</v>
      </c>
      <c r="AH50" s="138">
        <v>0</v>
      </c>
      <c r="AI50" s="136">
        <v>585</v>
      </c>
      <c r="AJ50" s="137">
        <v>560</v>
      </c>
      <c r="AK50" s="137">
        <v>2</v>
      </c>
      <c r="AL50" s="138">
        <v>0</v>
      </c>
      <c r="AM50" s="136">
        <f t="shared" si="5"/>
        <v>14</v>
      </c>
      <c r="AN50" s="137">
        <f t="shared" si="5"/>
        <v>2</v>
      </c>
      <c r="AO50" s="137">
        <f t="shared" si="1"/>
        <v>2</v>
      </c>
      <c r="AP50" s="138">
        <f t="shared" si="2"/>
        <v>0</v>
      </c>
    </row>
    <row r="51" spans="1:42" ht="7.5" customHeight="1" thickBot="1">
      <c r="A51" s="115" t="s">
        <v>58</v>
      </c>
      <c r="B51" s="115" t="s">
        <v>58</v>
      </c>
      <c r="C51" s="139" t="s">
        <v>58</v>
      </c>
      <c r="D51" s="139" t="s">
        <v>58</v>
      </c>
      <c r="E51" s="139" t="s">
        <v>58</v>
      </c>
      <c r="F51" s="139" t="s">
        <v>58</v>
      </c>
      <c r="G51" s="139" t="s">
        <v>58</v>
      </c>
      <c r="H51" s="139" t="s">
        <v>58</v>
      </c>
      <c r="I51" s="139" t="s">
        <v>58</v>
      </c>
      <c r="J51" s="139" t="s">
        <v>58</v>
      </c>
      <c r="K51" s="139" t="s">
        <v>58</v>
      </c>
      <c r="L51" s="139" t="s">
        <v>58</v>
      </c>
      <c r="M51" s="139" t="s">
        <v>58</v>
      </c>
      <c r="N51" s="139" t="s">
        <v>58</v>
      </c>
      <c r="O51" s="139" t="s">
        <v>58</v>
      </c>
      <c r="P51" s="139" t="s">
        <v>58</v>
      </c>
      <c r="Q51" s="139" t="s">
        <v>58</v>
      </c>
      <c r="R51" s="139" t="s">
        <v>58</v>
      </c>
      <c r="S51" s="139" t="s">
        <v>58</v>
      </c>
      <c r="T51" s="139" t="s">
        <v>58</v>
      </c>
      <c r="U51" s="139" t="s">
        <v>58</v>
      </c>
      <c r="V51" s="139" t="s">
        <v>58</v>
      </c>
      <c r="W51" s="139" t="s">
        <v>58</v>
      </c>
      <c r="X51" s="139" t="s">
        <v>58</v>
      </c>
      <c r="Y51" s="139" t="s">
        <v>58</v>
      </c>
      <c r="Z51" s="139" t="s">
        <v>58</v>
      </c>
      <c r="AA51" s="139" t="s">
        <v>58</v>
      </c>
      <c r="AB51" s="139" t="s">
        <v>58</v>
      </c>
      <c r="AC51" s="139" t="s">
        <v>58</v>
      </c>
      <c r="AD51" s="139" t="s">
        <v>58</v>
      </c>
      <c r="AE51" s="139" t="s">
        <v>58</v>
      </c>
      <c r="AF51" s="139" t="s">
        <v>58</v>
      </c>
      <c r="AG51" s="139" t="s">
        <v>58</v>
      </c>
      <c r="AH51" s="139" t="s">
        <v>58</v>
      </c>
      <c r="AI51" s="139" t="s">
        <v>58</v>
      </c>
      <c r="AJ51" s="139" t="s">
        <v>58</v>
      </c>
      <c r="AK51" s="139" t="s">
        <v>58</v>
      </c>
      <c r="AL51" s="139" t="s">
        <v>58</v>
      </c>
      <c r="AM51" s="139" t="s">
        <v>58</v>
      </c>
      <c r="AN51" s="139" t="s">
        <v>58</v>
      </c>
      <c r="AO51" s="139" t="s">
        <v>58</v>
      </c>
      <c r="AP51" s="139" t="s">
        <v>58</v>
      </c>
    </row>
    <row r="52" spans="1:42" ht="27.6" customHeight="1" thickBot="1">
      <c r="A52" s="290" t="s">
        <v>89</v>
      </c>
      <c r="B52" s="290" t="s">
        <v>131</v>
      </c>
      <c r="C52" s="140" t="s">
        <v>56</v>
      </c>
      <c r="D52" s="141" t="s">
        <v>55</v>
      </c>
      <c r="E52" s="292" t="s">
        <v>36</v>
      </c>
      <c r="F52" s="293"/>
      <c r="G52" s="293"/>
      <c r="H52" s="293"/>
      <c r="I52" s="293"/>
      <c r="J52" s="294"/>
      <c r="K52" s="291" t="s">
        <v>45</v>
      </c>
      <c r="L52" s="295"/>
      <c r="M52" s="295"/>
      <c r="N52" s="296"/>
      <c r="O52" s="291" t="s">
        <v>83</v>
      </c>
      <c r="P52" s="295"/>
      <c r="Q52" s="295"/>
      <c r="R52" s="296"/>
      <c r="S52" s="291" t="s">
        <v>169</v>
      </c>
      <c r="T52" s="295"/>
      <c r="U52" s="295"/>
      <c r="V52" s="296"/>
      <c r="W52" s="291" t="s">
        <v>53</v>
      </c>
      <c r="X52" s="295"/>
      <c r="Y52" s="295"/>
      <c r="Z52" s="296"/>
      <c r="AA52" s="291" t="s">
        <v>52</v>
      </c>
      <c r="AB52" s="295"/>
      <c r="AC52" s="295"/>
      <c r="AD52" s="296"/>
      <c r="AE52" s="291" t="s">
        <v>43</v>
      </c>
      <c r="AF52" s="295"/>
      <c r="AG52" s="295"/>
      <c r="AH52" s="296"/>
      <c r="AI52" s="291" t="s">
        <v>86</v>
      </c>
      <c r="AJ52" s="295"/>
      <c r="AK52" s="295"/>
      <c r="AL52" s="296"/>
      <c r="AM52" s="291" t="s">
        <v>119</v>
      </c>
      <c r="AN52" s="287"/>
      <c r="AO52" s="287"/>
      <c r="AP52" s="288"/>
    </row>
    <row r="53" spans="1:42" ht="36" customHeight="1">
      <c r="A53" s="117" t="s">
        <v>142</v>
      </c>
      <c r="B53" s="114">
        <v>9</v>
      </c>
      <c r="C53" s="137" t="s">
        <v>6</v>
      </c>
      <c r="D53" s="137" t="s">
        <v>17</v>
      </c>
      <c r="E53" s="136">
        <v>1067</v>
      </c>
      <c r="F53" s="137">
        <v>1130</v>
      </c>
      <c r="G53" s="137">
        <v>0</v>
      </c>
      <c r="H53" s="137">
        <v>6</v>
      </c>
      <c r="I53" s="137">
        <v>0</v>
      </c>
      <c r="J53" s="138">
        <v>2</v>
      </c>
      <c r="K53" s="136">
        <v>338</v>
      </c>
      <c r="L53" s="137">
        <v>562</v>
      </c>
      <c r="M53" s="137">
        <v>0</v>
      </c>
      <c r="N53" s="138">
        <v>2</v>
      </c>
      <c r="O53" s="136">
        <v>513</v>
      </c>
      <c r="P53" s="137">
        <v>546</v>
      </c>
      <c r="Q53" s="137">
        <v>0</v>
      </c>
      <c r="R53" s="138">
        <v>2</v>
      </c>
      <c r="S53" s="136">
        <v>536</v>
      </c>
      <c r="T53" s="137">
        <v>530</v>
      </c>
      <c r="U53" s="137">
        <v>2</v>
      </c>
      <c r="V53" s="138">
        <v>0</v>
      </c>
      <c r="W53" s="136">
        <v>321</v>
      </c>
      <c r="X53" s="137">
        <v>370</v>
      </c>
      <c r="Y53" s="137">
        <v>0</v>
      </c>
      <c r="Z53" s="138">
        <v>2</v>
      </c>
      <c r="AA53" s="136">
        <v>512</v>
      </c>
      <c r="AB53" s="137">
        <v>292</v>
      </c>
      <c r="AC53" s="137">
        <v>2</v>
      </c>
      <c r="AD53" s="138">
        <v>0</v>
      </c>
      <c r="AE53" s="136">
        <v>524</v>
      </c>
      <c r="AF53" s="137">
        <v>533</v>
      </c>
      <c r="AG53" s="137">
        <v>0</v>
      </c>
      <c r="AH53" s="138">
        <v>2</v>
      </c>
      <c r="AI53" s="136">
        <v>598</v>
      </c>
      <c r="AJ53" s="137">
        <v>585</v>
      </c>
      <c r="AK53" s="137">
        <v>2</v>
      </c>
      <c r="AL53" s="138">
        <v>0</v>
      </c>
      <c r="AM53" s="136">
        <f t="shared" ref="AM53:AN57" si="6">IF(E53="","",I53+M53+Q53+U53+Y53+AC53+AG53+AK53)</f>
        <v>6</v>
      </c>
      <c r="AN53" s="137">
        <f t="shared" si="6"/>
        <v>10</v>
      </c>
      <c r="AO53" s="137">
        <f t="shared" si="1"/>
        <v>0</v>
      </c>
      <c r="AP53" s="138">
        <f t="shared" si="2"/>
        <v>2</v>
      </c>
    </row>
    <row r="54" spans="1:42" ht="36" customHeight="1">
      <c r="A54" s="117" t="s">
        <v>142</v>
      </c>
      <c r="B54" s="114">
        <v>9</v>
      </c>
      <c r="C54" s="137" t="s">
        <v>21</v>
      </c>
      <c r="D54" s="137" t="s">
        <v>15</v>
      </c>
      <c r="E54" s="136">
        <v>1124</v>
      </c>
      <c r="F54" s="137">
        <v>1135</v>
      </c>
      <c r="G54" s="137">
        <v>1</v>
      </c>
      <c r="H54" s="137">
        <v>6</v>
      </c>
      <c r="I54" s="137">
        <v>0</v>
      </c>
      <c r="J54" s="138">
        <v>2</v>
      </c>
      <c r="K54" s="136">
        <v>565</v>
      </c>
      <c r="L54" s="137">
        <v>571</v>
      </c>
      <c r="M54" s="137">
        <v>0</v>
      </c>
      <c r="N54" s="138">
        <v>2</v>
      </c>
      <c r="O54" s="136">
        <v>478</v>
      </c>
      <c r="P54" s="137">
        <v>564</v>
      </c>
      <c r="Q54" s="137">
        <v>0</v>
      </c>
      <c r="R54" s="138">
        <v>2</v>
      </c>
      <c r="S54" s="136">
        <v>553</v>
      </c>
      <c r="T54" s="137">
        <v>524</v>
      </c>
      <c r="U54" s="137">
        <v>2</v>
      </c>
      <c r="V54" s="138">
        <v>0</v>
      </c>
      <c r="W54" s="136">
        <v>0</v>
      </c>
      <c r="X54" s="137">
        <v>508</v>
      </c>
      <c r="Y54" s="137">
        <v>0</v>
      </c>
      <c r="Z54" s="138">
        <v>2</v>
      </c>
      <c r="AA54" s="136">
        <v>553</v>
      </c>
      <c r="AB54" s="137">
        <v>485</v>
      </c>
      <c r="AC54" s="137">
        <v>2</v>
      </c>
      <c r="AD54" s="138">
        <v>0</v>
      </c>
      <c r="AE54" s="136">
        <v>538</v>
      </c>
      <c r="AF54" s="137">
        <v>522</v>
      </c>
      <c r="AG54" s="137">
        <v>2</v>
      </c>
      <c r="AH54" s="138">
        <v>0</v>
      </c>
      <c r="AI54" s="136">
        <v>599</v>
      </c>
      <c r="AJ54" s="137">
        <v>585</v>
      </c>
      <c r="AK54" s="137">
        <v>2</v>
      </c>
      <c r="AL54" s="138">
        <v>0</v>
      </c>
      <c r="AM54" s="136">
        <f t="shared" si="6"/>
        <v>8</v>
      </c>
      <c r="AN54" s="137">
        <f t="shared" si="6"/>
        <v>8</v>
      </c>
      <c r="AO54" s="137">
        <f t="shared" si="1"/>
        <v>1</v>
      </c>
      <c r="AP54" s="138">
        <f t="shared" si="2"/>
        <v>1</v>
      </c>
    </row>
    <row r="55" spans="1:42" ht="36" customHeight="1">
      <c r="A55" s="117" t="s">
        <v>142</v>
      </c>
      <c r="B55" s="114">
        <v>9</v>
      </c>
      <c r="C55" s="137" t="s">
        <v>18</v>
      </c>
      <c r="D55" s="137" t="s">
        <v>26</v>
      </c>
      <c r="E55" s="136">
        <v>1120</v>
      </c>
      <c r="F55" s="137">
        <v>1124</v>
      </c>
      <c r="G55" s="137">
        <v>3</v>
      </c>
      <c r="H55" s="137">
        <v>5</v>
      </c>
      <c r="I55" s="137">
        <v>0</v>
      </c>
      <c r="J55" s="138">
        <v>2</v>
      </c>
      <c r="K55" s="136">
        <v>371</v>
      </c>
      <c r="L55" s="137">
        <v>546</v>
      </c>
      <c r="M55" s="137">
        <v>0</v>
      </c>
      <c r="N55" s="138">
        <v>2</v>
      </c>
      <c r="O55" s="136">
        <v>0</v>
      </c>
      <c r="P55" s="137">
        <v>568</v>
      </c>
      <c r="Q55" s="137">
        <v>0</v>
      </c>
      <c r="R55" s="138">
        <v>2</v>
      </c>
      <c r="S55" s="136">
        <v>532</v>
      </c>
      <c r="T55" s="137">
        <v>500</v>
      </c>
      <c r="U55" s="137">
        <v>2</v>
      </c>
      <c r="V55" s="138">
        <v>0</v>
      </c>
      <c r="W55" s="136">
        <v>562</v>
      </c>
      <c r="X55" s="137">
        <v>0</v>
      </c>
      <c r="Y55" s="137">
        <v>2</v>
      </c>
      <c r="Z55" s="138">
        <v>0</v>
      </c>
      <c r="AA55" s="136">
        <v>502</v>
      </c>
      <c r="AB55" s="137">
        <v>432</v>
      </c>
      <c r="AC55" s="137">
        <v>2</v>
      </c>
      <c r="AD55" s="138">
        <v>0</v>
      </c>
      <c r="AE55" s="136">
        <v>536</v>
      </c>
      <c r="AF55" s="137">
        <v>547</v>
      </c>
      <c r="AG55" s="137">
        <v>0</v>
      </c>
      <c r="AH55" s="138">
        <v>2</v>
      </c>
      <c r="AI55" s="136">
        <v>579</v>
      </c>
      <c r="AJ55" s="137">
        <v>592</v>
      </c>
      <c r="AK55" s="137">
        <v>0</v>
      </c>
      <c r="AL55" s="138">
        <v>2</v>
      </c>
      <c r="AM55" s="136">
        <f t="shared" si="6"/>
        <v>6</v>
      </c>
      <c r="AN55" s="137">
        <f t="shared" si="6"/>
        <v>10</v>
      </c>
      <c r="AO55" s="137">
        <f t="shared" si="1"/>
        <v>0</v>
      </c>
      <c r="AP55" s="138">
        <f t="shared" si="2"/>
        <v>2</v>
      </c>
    </row>
    <row r="56" spans="1:42" ht="36" customHeight="1">
      <c r="A56" s="117" t="s">
        <v>142</v>
      </c>
      <c r="B56" s="114">
        <v>9</v>
      </c>
      <c r="C56" s="137" t="s">
        <v>13</v>
      </c>
      <c r="D56" s="137" t="s">
        <v>33</v>
      </c>
      <c r="E56" s="136">
        <v>1118</v>
      </c>
      <c r="F56" s="137">
        <v>1032</v>
      </c>
      <c r="G56" s="137">
        <v>6</v>
      </c>
      <c r="H56" s="137">
        <v>0</v>
      </c>
      <c r="I56" s="137">
        <v>2</v>
      </c>
      <c r="J56" s="138">
        <v>0</v>
      </c>
      <c r="K56" s="136">
        <v>543</v>
      </c>
      <c r="L56" s="137">
        <v>477</v>
      </c>
      <c r="M56" s="137">
        <v>2</v>
      </c>
      <c r="N56" s="138">
        <v>0</v>
      </c>
      <c r="O56" s="136">
        <v>537</v>
      </c>
      <c r="P56" s="137">
        <v>490</v>
      </c>
      <c r="Q56" s="137">
        <v>2</v>
      </c>
      <c r="R56" s="138">
        <v>0</v>
      </c>
      <c r="S56" s="136">
        <v>531</v>
      </c>
      <c r="T56" s="137">
        <v>226</v>
      </c>
      <c r="U56" s="137">
        <v>2</v>
      </c>
      <c r="V56" s="138">
        <v>0</v>
      </c>
      <c r="W56" s="136">
        <v>195</v>
      </c>
      <c r="X56" s="137">
        <v>162</v>
      </c>
      <c r="Y56" s="137">
        <v>2</v>
      </c>
      <c r="Z56" s="138">
        <v>0</v>
      </c>
      <c r="AA56" s="136">
        <v>468</v>
      </c>
      <c r="AB56" s="137">
        <v>508</v>
      </c>
      <c r="AC56" s="137">
        <v>0</v>
      </c>
      <c r="AD56" s="138">
        <v>2</v>
      </c>
      <c r="AE56" s="136">
        <v>525</v>
      </c>
      <c r="AF56" s="137">
        <v>497</v>
      </c>
      <c r="AG56" s="137">
        <v>2</v>
      </c>
      <c r="AH56" s="138">
        <v>0</v>
      </c>
      <c r="AI56" s="136">
        <v>582</v>
      </c>
      <c r="AJ56" s="137">
        <v>584</v>
      </c>
      <c r="AK56" s="137">
        <v>0</v>
      </c>
      <c r="AL56" s="138">
        <v>2</v>
      </c>
      <c r="AM56" s="136">
        <f t="shared" si="6"/>
        <v>12</v>
      </c>
      <c r="AN56" s="137">
        <f t="shared" si="6"/>
        <v>4</v>
      </c>
      <c r="AO56" s="137">
        <f t="shared" si="1"/>
        <v>2</v>
      </c>
      <c r="AP56" s="138">
        <f t="shared" si="2"/>
        <v>0</v>
      </c>
    </row>
    <row r="57" spans="1:42" ht="36" customHeight="1">
      <c r="A57" s="117" t="s">
        <v>142</v>
      </c>
      <c r="B57" s="114">
        <v>9</v>
      </c>
      <c r="C57" s="137" t="s">
        <v>29</v>
      </c>
      <c r="D57" s="137" t="s">
        <v>20</v>
      </c>
      <c r="E57" s="136">
        <v>1008</v>
      </c>
      <c r="F57" s="137">
        <v>1019</v>
      </c>
      <c r="G57" s="137">
        <v>3</v>
      </c>
      <c r="H57" s="137">
        <v>3</v>
      </c>
      <c r="I57" s="137">
        <v>1</v>
      </c>
      <c r="J57" s="138">
        <v>1</v>
      </c>
      <c r="K57" s="136">
        <v>158</v>
      </c>
      <c r="L57" s="137">
        <v>544</v>
      </c>
      <c r="M57" s="137">
        <v>0</v>
      </c>
      <c r="N57" s="138">
        <v>2</v>
      </c>
      <c r="O57" s="136">
        <v>452</v>
      </c>
      <c r="P57" s="137">
        <v>148</v>
      </c>
      <c r="Q57" s="137">
        <v>2</v>
      </c>
      <c r="R57" s="138">
        <v>0</v>
      </c>
      <c r="S57" s="136">
        <v>0</v>
      </c>
      <c r="T57" s="137">
        <v>102</v>
      </c>
      <c r="U57" s="137">
        <v>0</v>
      </c>
      <c r="V57" s="138">
        <v>2</v>
      </c>
      <c r="W57" s="136">
        <v>110</v>
      </c>
      <c r="X57" s="137">
        <v>0</v>
      </c>
      <c r="Y57" s="137">
        <v>2</v>
      </c>
      <c r="Z57" s="138">
        <v>0</v>
      </c>
      <c r="AA57" s="136">
        <v>523</v>
      </c>
      <c r="AB57" s="137">
        <v>475</v>
      </c>
      <c r="AC57" s="137">
        <v>2</v>
      </c>
      <c r="AD57" s="138">
        <v>0</v>
      </c>
      <c r="AE57" s="136">
        <v>497</v>
      </c>
      <c r="AF57" s="137">
        <v>531</v>
      </c>
      <c r="AG57" s="137">
        <v>0</v>
      </c>
      <c r="AH57" s="138">
        <v>2</v>
      </c>
      <c r="AI57" s="136">
        <v>558</v>
      </c>
      <c r="AJ57" s="137">
        <v>565</v>
      </c>
      <c r="AK57" s="137">
        <v>0</v>
      </c>
      <c r="AL57" s="138">
        <v>2</v>
      </c>
      <c r="AM57" s="136">
        <f t="shared" si="6"/>
        <v>7</v>
      </c>
      <c r="AN57" s="137">
        <f t="shared" si="6"/>
        <v>9</v>
      </c>
      <c r="AO57" s="137">
        <f t="shared" si="1"/>
        <v>0</v>
      </c>
      <c r="AP57" s="138">
        <f t="shared" si="2"/>
        <v>2</v>
      </c>
    </row>
    <row r="58" spans="1:42" ht="7.5" customHeight="1">
      <c r="A58" s="115" t="s">
        <v>58</v>
      </c>
      <c r="B58" s="115" t="s">
        <v>58</v>
      </c>
      <c r="C58" s="139" t="s">
        <v>58</v>
      </c>
      <c r="D58" s="139" t="s">
        <v>58</v>
      </c>
      <c r="E58" s="139" t="s">
        <v>58</v>
      </c>
      <c r="F58" s="139" t="s">
        <v>58</v>
      </c>
      <c r="G58" s="139" t="s">
        <v>58</v>
      </c>
      <c r="H58" s="139" t="s">
        <v>58</v>
      </c>
      <c r="I58" s="139" t="s">
        <v>58</v>
      </c>
      <c r="J58" s="139" t="s">
        <v>58</v>
      </c>
      <c r="K58" s="139" t="s">
        <v>58</v>
      </c>
      <c r="L58" s="139" t="s">
        <v>58</v>
      </c>
      <c r="M58" s="139" t="s">
        <v>58</v>
      </c>
      <c r="N58" s="139" t="s">
        <v>58</v>
      </c>
      <c r="O58" s="139" t="s">
        <v>58</v>
      </c>
      <c r="P58" s="139" t="s">
        <v>58</v>
      </c>
      <c r="Q58" s="139" t="s">
        <v>58</v>
      </c>
      <c r="R58" s="139" t="s">
        <v>58</v>
      </c>
      <c r="S58" s="139" t="s">
        <v>58</v>
      </c>
      <c r="T58" s="139" t="s">
        <v>58</v>
      </c>
      <c r="U58" s="139" t="s">
        <v>58</v>
      </c>
      <c r="V58" s="139" t="s">
        <v>58</v>
      </c>
      <c r="W58" s="139" t="s">
        <v>58</v>
      </c>
      <c r="X58" s="139" t="s">
        <v>58</v>
      </c>
      <c r="Y58" s="139" t="s">
        <v>58</v>
      </c>
      <c r="Z58" s="139" t="s">
        <v>58</v>
      </c>
      <c r="AA58" s="139" t="s">
        <v>58</v>
      </c>
      <c r="AB58" s="139" t="s">
        <v>58</v>
      </c>
      <c r="AC58" s="139" t="s">
        <v>58</v>
      </c>
      <c r="AD58" s="139" t="s">
        <v>58</v>
      </c>
      <c r="AE58" s="139" t="s">
        <v>58</v>
      </c>
      <c r="AF58" s="139" t="s">
        <v>58</v>
      </c>
      <c r="AG58" s="139" t="s">
        <v>58</v>
      </c>
      <c r="AH58" s="139" t="s">
        <v>58</v>
      </c>
      <c r="AI58" s="139" t="s">
        <v>58</v>
      </c>
      <c r="AJ58" s="139" t="s">
        <v>58</v>
      </c>
      <c r="AK58" s="139" t="s">
        <v>58</v>
      </c>
      <c r="AL58" s="139" t="s">
        <v>58</v>
      </c>
      <c r="AM58" s="139" t="s">
        <v>58</v>
      </c>
      <c r="AN58" s="139" t="s">
        <v>58</v>
      </c>
      <c r="AO58" s="139" t="s">
        <v>58</v>
      </c>
      <c r="AP58" s="139" t="s">
        <v>58</v>
      </c>
    </row>
    <row r="59" spans="1:42" ht="36" customHeight="1">
      <c r="A59" s="117" t="s">
        <v>617</v>
      </c>
      <c r="B59" s="114">
        <v>10</v>
      </c>
      <c r="C59" s="137" t="s">
        <v>21</v>
      </c>
      <c r="D59" s="137" t="s">
        <v>6</v>
      </c>
      <c r="E59" s="136">
        <v>1118</v>
      </c>
      <c r="F59" s="137">
        <v>1091</v>
      </c>
      <c r="G59" s="137">
        <v>6</v>
      </c>
      <c r="H59" s="137">
        <v>0</v>
      </c>
      <c r="I59" s="137">
        <v>2</v>
      </c>
      <c r="J59" s="138">
        <v>0</v>
      </c>
      <c r="K59" s="136">
        <v>565</v>
      </c>
      <c r="L59" s="137">
        <v>182</v>
      </c>
      <c r="M59" s="137">
        <v>2</v>
      </c>
      <c r="N59" s="138">
        <v>0</v>
      </c>
      <c r="O59" s="136">
        <v>501</v>
      </c>
      <c r="P59" s="137">
        <v>530</v>
      </c>
      <c r="Q59" s="137">
        <v>0</v>
      </c>
      <c r="R59" s="138">
        <v>2</v>
      </c>
      <c r="S59" s="136">
        <v>550</v>
      </c>
      <c r="T59" s="137">
        <v>530</v>
      </c>
      <c r="U59" s="137">
        <v>2</v>
      </c>
      <c r="V59" s="138">
        <v>0</v>
      </c>
      <c r="W59" s="136">
        <v>337</v>
      </c>
      <c r="X59" s="137">
        <v>170</v>
      </c>
      <c r="Y59" s="137">
        <v>2</v>
      </c>
      <c r="Z59" s="138">
        <v>0</v>
      </c>
      <c r="AA59" s="136">
        <v>526</v>
      </c>
      <c r="AB59" s="137">
        <v>520</v>
      </c>
      <c r="AC59" s="137">
        <v>2</v>
      </c>
      <c r="AD59" s="138">
        <v>0</v>
      </c>
      <c r="AE59" s="136">
        <v>546</v>
      </c>
      <c r="AF59" s="137">
        <v>507</v>
      </c>
      <c r="AG59" s="137">
        <v>2</v>
      </c>
      <c r="AH59" s="138">
        <v>0</v>
      </c>
      <c r="AI59" s="136">
        <v>600</v>
      </c>
      <c r="AJ59" s="137">
        <v>594</v>
      </c>
      <c r="AK59" s="137">
        <v>2</v>
      </c>
      <c r="AL59" s="138">
        <v>0</v>
      </c>
      <c r="AM59" s="136">
        <f t="shared" ref="AM59:AN63" si="7">IF(E59="","",I59+M59+Q59+U59+Y59+AC59+AG59+AK59)</f>
        <v>14</v>
      </c>
      <c r="AN59" s="137">
        <f t="shared" si="7"/>
        <v>2</v>
      </c>
      <c r="AO59" s="137">
        <f>IF(AM59="","",IF(AM59&gt;AN59,2,IF(AM59&lt;AN59,0,1)))</f>
        <v>2</v>
      </c>
      <c r="AP59" s="138">
        <f>IF(AN59="","",IF(AM59&gt;AN59,0,IF(AM59&lt;AN59,2,1)))</f>
        <v>0</v>
      </c>
    </row>
    <row r="60" spans="1:42" ht="36" customHeight="1">
      <c r="A60" s="117" t="s">
        <v>617</v>
      </c>
      <c r="B60" s="114">
        <v>10</v>
      </c>
      <c r="C60" s="137" t="s">
        <v>15</v>
      </c>
      <c r="D60" s="137" t="s">
        <v>17</v>
      </c>
      <c r="E60" s="136">
        <v>1143</v>
      </c>
      <c r="F60" s="137">
        <v>1116</v>
      </c>
      <c r="G60" s="137">
        <v>5</v>
      </c>
      <c r="H60" s="137">
        <v>1</v>
      </c>
      <c r="I60" s="137">
        <v>2</v>
      </c>
      <c r="J60" s="138">
        <v>0</v>
      </c>
      <c r="K60" s="136">
        <v>578</v>
      </c>
      <c r="L60" s="137">
        <v>554</v>
      </c>
      <c r="M60" s="137">
        <v>2</v>
      </c>
      <c r="N60" s="138">
        <v>0</v>
      </c>
      <c r="O60" s="136">
        <v>556</v>
      </c>
      <c r="P60" s="137">
        <v>556</v>
      </c>
      <c r="Q60" s="137">
        <v>1</v>
      </c>
      <c r="R60" s="138">
        <v>1</v>
      </c>
      <c r="S60" s="136">
        <v>533</v>
      </c>
      <c r="T60" s="137">
        <v>530</v>
      </c>
      <c r="U60" s="137">
        <v>2</v>
      </c>
      <c r="V60" s="138">
        <v>0</v>
      </c>
      <c r="W60" s="136">
        <v>528</v>
      </c>
      <c r="X60" s="137">
        <v>536</v>
      </c>
      <c r="Y60" s="137">
        <v>0</v>
      </c>
      <c r="Z60" s="138">
        <v>2</v>
      </c>
      <c r="AA60" s="136">
        <v>454</v>
      </c>
      <c r="AB60" s="137">
        <v>320</v>
      </c>
      <c r="AC60" s="137">
        <v>2</v>
      </c>
      <c r="AD60" s="138">
        <v>0</v>
      </c>
      <c r="AE60" s="136">
        <v>532</v>
      </c>
      <c r="AF60" s="137">
        <v>541</v>
      </c>
      <c r="AG60" s="137">
        <v>0</v>
      </c>
      <c r="AH60" s="138">
        <v>2</v>
      </c>
      <c r="AI60" s="136">
        <v>587</v>
      </c>
      <c r="AJ60" s="137">
        <v>587</v>
      </c>
      <c r="AK60" s="137">
        <v>1</v>
      </c>
      <c r="AL60" s="138">
        <v>1</v>
      </c>
      <c r="AM60" s="136">
        <f t="shared" si="7"/>
        <v>10</v>
      </c>
      <c r="AN60" s="137">
        <f t="shared" si="7"/>
        <v>6</v>
      </c>
      <c r="AO60" s="137">
        <f>IF(AM60="","",IF(AM60&gt;AN60,2,IF(AM60&lt;AN60,0,1)))</f>
        <v>2</v>
      </c>
      <c r="AP60" s="138">
        <f>IF(AN60="","",IF(AM60&gt;AN60,0,IF(AM60&lt;AN60,2,1)))</f>
        <v>0</v>
      </c>
    </row>
    <row r="61" spans="1:42" ht="36" customHeight="1">
      <c r="A61" s="117" t="s">
        <v>617</v>
      </c>
      <c r="B61" s="114">
        <v>10</v>
      </c>
      <c r="C61" s="137" t="s">
        <v>26</v>
      </c>
      <c r="D61" s="137" t="s">
        <v>13</v>
      </c>
      <c r="E61" s="136">
        <v>1141</v>
      </c>
      <c r="F61" s="137">
        <v>1115</v>
      </c>
      <c r="G61" s="137">
        <v>5</v>
      </c>
      <c r="H61" s="137">
        <v>1</v>
      </c>
      <c r="I61" s="137">
        <v>2</v>
      </c>
      <c r="J61" s="138">
        <v>0</v>
      </c>
      <c r="K61" s="136">
        <v>557</v>
      </c>
      <c r="L61" s="137">
        <v>538</v>
      </c>
      <c r="M61" s="137">
        <v>2</v>
      </c>
      <c r="N61" s="138">
        <v>0</v>
      </c>
      <c r="O61" s="136">
        <v>571</v>
      </c>
      <c r="P61" s="137">
        <v>527</v>
      </c>
      <c r="Q61" s="137">
        <v>2</v>
      </c>
      <c r="R61" s="138">
        <v>0</v>
      </c>
      <c r="S61" s="136">
        <v>487</v>
      </c>
      <c r="T61" s="137">
        <v>517</v>
      </c>
      <c r="U61" s="137">
        <v>0</v>
      </c>
      <c r="V61" s="138">
        <v>2</v>
      </c>
      <c r="W61" s="136">
        <v>463</v>
      </c>
      <c r="X61" s="137">
        <v>353</v>
      </c>
      <c r="Y61" s="137">
        <v>2</v>
      </c>
      <c r="Z61" s="138">
        <v>0</v>
      </c>
      <c r="AA61" s="136">
        <v>405</v>
      </c>
      <c r="AB61" s="137">
        <v>497</v>
      </c>
      <c r="AC61" s="137">
        <v>0</v>
      </c>
      <c r="AD61" s="138">
        <v>2</v>
      </c>
      <c r="AE61" s="136">
        <v>540</v>
      </c>
      <c r="AF61" s="137">
        <v>530</v>
      </c>
      <c r="AG61" s="137">
        <v>2</v>
      </c>
      <c r="AH61" s="138">
        <v>0</v>
      </c>
      <c r="AI61" s="136">
        <v>597</v>
      </c>
      <c r="AJ61" s="137">
        <v>573</v>
      </c>
      <c r="AK61" s="137">
        <v>2</v>
      </c>
      <c r="AL61" s="138">
        <v>0</v>
      </c>
      <c r="AM61" s="136">
        <f t="shared" si="7"/>
        <v>12</v>
      </c>
      <c r="AN61" s="137">
        <f t="shared" si="7"/>
        <v>4</v>
      </c>
      <c r="AO61" s="137">
        <f>IF(AM61="","",IF(AM61&gt;AN61,2,IF(AM61&lt;AN61,0,1)))</f>
        <v>2</v>
      </c>
      <c r="AP61" s="138">
        <f>IF(AN61="","",IF(AM61&gt;AN61,0,IF(AM61&lt;AN61,2,1)))</f>
        <v>0</v>
      </c>
    </row>
    <row r="62" spans="1:42" ht="36" customHeight="1">
      <c r="A62" s="117" t="s">
        <v>617</v>
      </c>
      <c r="B62" s="114">
        <v>10</v>
      </c>
      <c r="C62" s="137" t="s">
        <v>33</v>
      </c>
      <c r="D62" s="137" t="s">
        <v>18</v>
      </c>
      <c r="E62" s="136">
        <v>1048</v>
      </c>
      <c r="F62" s="137">
        <v>1131</v>
      </c>
      <c r="G62" s="137">
        <v>0</v>
      </c>
      <c r="H62" s="137">
        <v>6</v>
      </c>
      <c r="I62" s="137">
        <v>0</v>
      </c>
      <c r="J62" s="138">
        <v>2</v>
      </c>
      <c r="K62" s="136">
        <v>509</v>
      </c>
      <c r="L62" s="137">
        <v>570</v>
      </c>
      <c r="M62" s="137">
        <v>0</v>
      </c>
      <c r="N62" s="138">
        <v>2</v>
      </c>
      <c r="O62" s="136">
        <v>480</v>
      </c>
      <c r="P62" s="137">
        <v>0</v>
      </c>
      <c r="Q62" s="137">
        <v>2</v>
      </c>
      <c r="R62" s="138">
        <v>0</v>
      </c>
      <c r="S62" s="136">
        <v>248</v>
      </c>
      <c r="T62" s="137">
        <v>544</v>
      </c>
      <c r="U62" s="137">
        <v>0</v>
      </c>
      <c r="V62" s="138">
        <v>2</v>
      </c>
      <c r="W62" s="136">
        <v>148</v>
      </c>
      <c r="X62" s="137">
        <v>548</v>
      </c>
      <c r="Y62" s="137">
        <v>0</v>
      </c>
      <c r="Z62" s="138">
        <v>2</v>
      </c>
      <c r="AA62" s="136">
        <v>520</v>
      </c>
      <c r="AB62" s="137">
        <v>522</v>
      </c>
      <c r="AC62" s="137">
        <v>0</v>
      </c>
      <c r="AD62" s="138">
        <v>2</v>
      </c>
      <c r="AE62" s="136">
        <v>508</v>
      </c>
      <c r="AF62" s="137">
        <v>533</v>
      </c>
      <c r="AG62" s="137">
        <v>0</v>
      </c>
      <c r="AH62" s="138">
        <v>2</v>
      </c>
      <c r="AI62" s="136">
        <v>577</v>
      </c>
      <c r="AJ62" s="137">
        <v>583</v>
      </c>
      <c r="AK62" s="137">
        <v>0</v>
      </c>
      <c r="AL62" s="138">
        <v>2</v>
      </c>
      <c r="AM62" s="136">
        <f t="shared" si="7"/>
        <v>2</v>
      </c>
      <c r="AN62" s="137">
        <f t="shared" si="7"/>
        <v>14</v>
      </c>
      <c r="AO62" s="137">
        <f>IF(AM62="","",IF(AM62&gt;AN62,2,IF(AM62&lt;AN62,0,1)))</f>
        <v>0</v>
      </c>
      <c r="AP62" s="138">
        <f>IF(AN62="","",IF(AM62&gt;AN62,0,IF(AM62&lt;AN62,2,1)))</f>
        <v>2</v>
      </c>
    </row>
    <row r="63" spans="1:42" ht="36" customHeight="1">
      <c r="A63" s="117" t="s">
        <v>617</v>
      </c>
      <c r="B63" s="114">
        <v>10</v>
      </c>
      <c r="C63" s="137" t="s">
        <v>28</v>
      </c>
      <c r="D63" s="137" t="s">
        <v>20</v>
      </c>
      <c r="E63" s="136">
        <v>1068</v>
      </c>
      <c r="F63" s="137">
        <v>1010</v>
      </c>
      <c r="G63" s="137">
        <v>5</v>
      </c>
      <c r="H63" s="137">
        <v>1</v>
      </c>
      <c r="I63" s="137">
        <v>2</v>
      </c>
      <c r="J63" s="138">
        <v>0</v>
      </c>
      <c r="K63" s="136">
        <v>546</v>
      </c>
      <c r="L63" s="137">
        <v>359</v>
      </c>
      <c r="M63" s="137">
        <v>2</v>
      </c>
      <c r="N63" s="138">
        <v>0</v>
      </c>
      <c r="O63" s="136">
        <v>516</v>
      </c>
      <c r="P63" s="137">
        <v>462</v>
      </c>
      <c r="Q63" s="137">
        <v>2</v>
      </c>
      <c r="R63" s="138">
        <v>0</v>
      </c>
      <c r="S63" s="136">
        <v>189</v>
      </c>
      <c r="T63" s="137">
        <v>89</v>
      </c>
      <c r="U63" s="137">
        <v>2</v>
      </c>
      <c r="V63" s="138">
        <v>0</v>
      </c>
      <c r="W63" s="136">
        <v>282</v>
      </c>
      <c r="X63" s="137">
        <v>0</v>
      </c>
      <c r="Y63" s="137">
        <v>2</v>
      </c>
      <c r="Z63" s="138">
        <v>0</v>
      </c>
      <c r="AA63" s="136">
        <v>446</v>
      </c>
      <c r="AB63" s="137">
        <v>484</v>
      </c>
      <c r="AC63" s="137">
        <v>0</v>
      </c>
      <c r="AD63" s="138">
        <v>2</v>
      </c>
      <c r="AE63" s="136">
        <v>482</v>
      </c>
      <c r="AF63" s="137">
        <v>478</v>
      </c>
      <c r="AG63" s="137">
        <v>2</v>
      </c>
      <c r="AH63" s="138">
        <v>0</v>
      </c>
      <c r="AI63" s="136">
        <v>568</v>
      </c>
      <c r="AJ63" s="137">
        <v>567</v>
      </c>
      <c r="AK63" s="137">
        <v>2</v>
      </c>
      <c r="AL63" s="138">
        <v>0</v>
      </c>
      <c r="AM63" s="136">
        <f t="shared" si="7"/>
        <v>14</v>
      </c>
      <c r="AN63" s="137">
        <f t="shared" si="7"/>
        <v>2</v>
      </c>
      <c r="AO63" s="137">
        <f>IF(AM63="","",IF(AM63&gt;AN63,2,IF(AM63&lt;AN63,0,1)))</f>
        <v>2</v>
      </c>
      <c r="AP63" s="138">
        <f>IF(AN63="","",IF(AM63&gt;AN63,0,IF(AM63&lt;AN63,2,1)))</f>
        <v>0</v>
      </c>
    </row>
    <row r="64" spans="1:42" ht="7.5" customHeight="1">
      <c r="A64" s="115" t="s">
        <v>58</v>
      </c>
      <c r="B64" s="115" t="s">
        <v>58</v>
      </c>
      <c r="C64" s="139" t="s">
        <v>58</v>
      </c>
      <c r="D64" s="139" t="s">
        <v>58</v>
      </c>
      <c r="E64" s="139" t="s">
        <v>58</v>
      </c>
      <c r="F64" s="139" t="s">
        <v>58</v>
      </c>
      <c r="G64" s="139" t="s">
        <v>58</v>
      </c>
      <c r="H64" s="139" t="s">
        <v>58</v>
      </c>
      <c r="I64" s="139" t="s">
        <v>58</v>
      </c>
      <c r="J64" s="139" t="s">
        <v>58</v>
      </c>
      <c r="K64" s="139" t="s">
        <v>58</v>
      </c>
      <c r="L64" s="139" t="s">
        <v>58</v>
      </c>
      <c r="M64" s="139" t="s">
        <v>58</v>
      </c>
      <c r="N64" s="139" t="s">
        <v>58</v>
      </c>
      <c r="O64" s="139" t="s">
        <v>58</v>
      </c>
      <c r="P64" s="139" t="s">
        <v>58</v>
      </c>
      <c r="Q64" s="139" t="s">
        <v>58</v>
      </c>
      <c r="R64" s="139" t="s">
        <v>58</v>
      </c>
      <c r="S64" s="139" t="s">
        <v>58</v>
      </c>
      <c r="T64" s="139" t="s">
        <v>58</v>
      </c>
      <c r="U64" s="139" t="s">
        <v>58</v>
      </c>
      <c r="V64" s="139" t="s">
        <v>58</v>
      </c>
      <c r="W64" s="139" t="s">
        <v>58</v>
      </c>
      <c r="X64" s="139" t="s">
        <v>58</v>
      </c>
      <c r="Y64" s="139" t="s">
        <v>58</v>
      </c>
      <c r="Z64" s="139" t="s">
        <v>58</v>
      </c>
      <c r="AA64" s="139" t="s">
        <v>58</v>
      </c>
      <c r="AB64" s="139" t="s">
        <v>58</v>
      </c>
      <c r="AC64" s="139" t="s">
        <v>58</v>
      </c>
      <c r="AD64" s="139" t="s">
        <v>58</v>
      </c>
      <c r="AE64" s="139" t="s">
        <v>58</v>
      </c>
      <c r="AF64" s="139" t="s">
        <v>58</v>
      </c>
      <c r="AG64" s="139" t="s">
        <v>58</v>
      </c>
      <c r="AH64" s="139" t="s">
        <v>58</v>
      </c>
      <c r="AI64" s="139" t="s">
        <v>58</v>
      </c>
      <c r="AJ64" s="139" t="s">
        <v>58</v>
      </c>
      <c r="AK64" s="139" t="s">
        <v>58</v>
      </c>
      <c r="AL64" s="139" t="s">
        <v>58</v>
      </c>
      <c r="AM64" s="139" t="s">
        <v>58</v>
      </c>
      <c r="AN64" s="139" t="s">
        <v>58</v>
      </c>
      <c r="AO64" s="139" t="s">
        <v>58</v>
      </c>
      <c r="AP64" s="139" t="s">
        <v>58</v>
      </c>
    </row>
    <row r="65" spans="1:42" ht="36" customHeight="1">
      <c r="A65" s="117" t="s">
        <v>618</v>
      </c>
      <c r="B65" s="114">
        <v>11</v>
      </c>
      <c r="C65" s="137" t="s">
        <v>17</v>
      </c>
      <c r="D65" s="137" t="s">
        <v>21</v>
      </c>
      <c r="E65" s="136">
        <v>1129</v>
      </c>
      <c r="F65" s="137">
        <v>1126</v>
      </c>
      <c r="G65" s="137">
        <v>4</v>
      </c>
      <c r="H65" s="137">
        <v>2</v>
      </c>
      <c r="I65" s="137">
        <v>2</v>
      </c>
      <c r="J65" s="138">
        <v>0</v>
      </c>
      <c r="K65" s="136">
        <v>554</v>
      </c>
      <c r="L65" s="137">
        <v>571</v>
      </c>
      <c r="M65" s="137">
        <v>0</v>
      </c>
      <c r="N65" s="138">
        <v>2</v>
      </c>
      <c r="O65" s="136">
        <v>569</v>
      </c>
      <c r="P65" s="137">
        <v>488</v>
      </c>
      <c r="Q65" s="137">
        <v>2</v>
      </c>
      <c r="R65" s="138">
        <v>0</v>
      </c>
      <c r="S65" s="136">
        <v>514</v>
      </c>
      <c r="T65" s="137">
        <v>541</v>
      </c>
      <c r="U65" s="137">
        <v>0</v>
      </c>
      <c r="V65" s="138">
        <v>2</v>
      </c>
      <c r="W65" s="136">
        <v>360</v>
      </c>
      <c r="X65" s="137">
        <v>488</v>
      </c>
      <c r="Y65" s="137">
        <v>0</v>
      </c>
      <c r="Z65" s="138">
        <v>2</v>
      </c>
      <c r="AA65" s="136">
        <v>428</v>
      </c>
      <c r="AB65" s="137">
        <v>553</v>
      </c>
      <c r="AC65" s="137">
        <v>0</v>
      </c>
      <c r="AD65" s="138">
        <v>2</v>
      </c>
      <c r="AE65" s="136">
        <v>529</v>
      </c>
      <c r="AF65" s="137">
        <v>535</v>
      </c>
      <c r="AG65" s="137">
        <v>0</v>
      </c>
      <c r="AH65" s="138">
        <v>2</v>
      </c>
      <c r="AI65" s="136">
        <v>588</v>
      </c>
      <c r="AJ65" s="137">
        <v>597</v>
      </c>
      <c r="AK65" s="137">
        <v>0</v>
      </c>
      <c r="AL65" s="138">
        <v>2</v>
      </c>
      <c r="AM65" s="136">
        <f t="shared" ref="AM65:AN69" si="8">IF(E65="","",I65+M65+Q65+U65+Y65+AC65+AG65+AK65)</f>
        <v>4</v>
      </c>
      <c r="AN65" s="137">
        <f t="shared" si="8"/>
        <v>12</v>
      </c>
      <c r="AO65" s="137">
        <f t="shared" ref="AO65:AO69" si="9">IF(AM65="","",IF(AM65&gt;AN65,2,IF(AM65&lt;AN65,0,1)))</f>
        <v>0</v>
      </c>
      <c r="AP65" s="137">
        <f t="shared" ref="AP65:AP69" si="10">IF(AN65="","",IF(AM65&gt;AN65,0,IF(AM65&lt;AN65,2,1)))</f>
        <v>2</v>
      </c>
    </row>
    <row r="66" spans="1:42" ht="36" customHeight="1">
      <c r="A66" s="117" t="s">
        <v>618</v>
      </c>
      <c r="B66" s="114">
        <v>11</v>
      </c>
      <c r="C66" s="137" t="s">
        <v>15</v>
      </c>
      <c r="D66" s="137" t="s">
        <v>6</v>
      </c>
      <c r="E66" s="136">
        <v>1141</v>
      </c>
      <c r="F66" s="137">
        <v>1047</v>
      </c>
      <c r="G66" s="137">
        <v>6</v>
      </c>
      <c r="H66" s="137">
        <v>0</v>
      </c>
      <c r="I66" s="137">
        <v>2</v>
      </c>
      <c r="J66" s="138">
        <v>0</v>
      </c>
      <c r="K66" s="136">
        <v>574</v>
      </c>
      <c r="L66" s="137">
        <v>0</v>
      </c>
      <c r="M66" s="137">
        <v>2</v>
      </c>
      <c r="N66" s="138">
        <v>0</v>
      </c>
      <c r="O66" s="136">
        <v>566</v>
      </c>
      <c r="P66" s="137">
        <v>469</v>
      </c>
      <c r="Q66" s="137">
        <v>2</v>
      </c>
      <c r="R66" s="138">
        <v>0</v>
      </c>
      <c r="S66" s="136">
        <v>525</v>
      </c>
      <c r="T66" s="137">
        <v>510</v>
      </c>
      <c r="U66" s="137">
        <v>2</v>
      </c>
      <c r="V66" s="138">
        <v>0</v>
      </c>
      <c r="W66" s="136">
        <v>506</v>
      </c>
      <c r="X66" s="137">
        <v>172</v>
      </c>
      <c r="Y66" s="137">
        <v>2</v>
      </c>
      <c r="Z66" s="138">
        <v>0</v>
      </c>
      <c r="AA66" s="136">
        <v>479</v>
      </c>
      <c r="AB66" s="137">
        <v>510</v>
      </c>
      <c r="AC66" s="137">
        <v>0</v>
      </c>
      <c r="AD66" s="138">
        <v>2</v>
      </c>
      <c r="AE66" s="136">
        <v>533</v>
      </c>
      <c r="AF66" s="137">
        <v>510</v>
      </c>
      <c r="AG66" s="137">
        <v>2</v>
      </c>
      <c r="AH66" s="138">
        <v>0</v>
      </c>
      <c r="AI66" s="136">
        <v>591</v>
      </c>
      <c r="AJ66" s="137">
        <v>598</v>
      </c>
      <c r="AK66" s="137">
        <v>0</v>
      </c>
      <c r="AL66" s="138">
        <v>2</v>
      </c>
      <c r="AM66" s="136">
        <f t="shared" si="8"/>
        <v>12</v>
      </c>
      <c r="AN66" s="137">
        <f t="shared" si="8"/>
        <v>4</v>
      </c>
      <c r="AO66" s="137">
        <f t="shared" si="9"/>
        <v>2</v>
      </c>
      <c r="AP66" s="137">
        <f t="shared" si="10"/>
        <v>0</v>
      </c>
    </row>
    <row r="67" spans="1:42" ht="36" customHeight="1">
      <c r="A67" s="117" t="s">
        <v>618</v>
      </c>
      <c r="B67" s="114">
        <v>11</v>
      </c>
      <c r="C67" s="137" t="s">
        <v>13</v>
      </c>
      <c r="D67" s="137" t="s">
        <v>18</v>
      </c>
      <c r="E67" s="136">
        <v>1112</v>
      </c>
      <c r="F67" s="137">
        <v>1148</v>
      </c>
      <c r="G67" s="137">
        <v>0</v>
      </c>
      <c r="H67" s="137">
        <v>6</v>
      </c>
      <c r="I67" s="137">
        <v>0</v>
      </c>
      <c r="J67" s="138">
        <v>2</v>
      </c>
      <c r="K67" s="136">
        <v>541</v>
      </c>
      <c r="L67" s="137">
        <v>575</v>
      </c>
      <c r="M67" s="137">
        <v>0</v>
      </c>
      <c r="N67" s="138">
        <v>2</v>
      </c>
      <c r="O67" s="136">
        <v>531</v>
      </c>
      <c r="P67" s="137">
        <v>0</v>
      </c>
      <c r="Q67" s="137">
        <v>2</v>
      </c>
      <c r="R67" s="138">
        <v>0</v>
      </c>
      <c r="S67" s="136">
        <v>525</v>
      </c>
      <c r="T67" s="137">
        <v>504</v>
      </c>
      <c r="U67" s="137">
        <v>2</v>
      </c>
      <c r="V67" s="138">
        <v>0</v>
      </c>
      <c r="W67" s="136">
        <v>185</v>
      </c>
      <c r="X67" s="137">
        <v>558</v>
      </c>
      <c r="Y67" s="137">
        <v>0</v>
      </c>
      <c r="Z67" s="138">
        <v>2</v>
      </c>
      <c r="AA67" s="136">
        <v>497</v>
      </c>
      <c r="AB67" s="137">
        <v>531</v>
      </c>
      <c r="AC67" s="137">
        <v>0</v>
      </c>
      <c r="AD67" s="138">
        <v>2</v>
      </c>
      <c r="AE67" s="136">
        <v>511</v>
      </c>
      <c r="AF67" s="137">
        <v>525</v>
      </c>
      <c r="AG67" s="137">
        <v>0</v>
      </c>
      <c r="AH67" s="138">
        <v>2</v>
      </c>
      <c r="AI67" s="136">
        <v>580</v>
      </c>
      <c r="AJ67" s="137">
        <v>581</v>
      </c>
      <c r="AK67" s="137">
        <v>0</v>
      </c>
      <c r="AL67" s="138">
        <v>2</v>
      </c>
      <c r="AM67" s="136">
        <f t="shared" si="8"/>
        <v>4</v>
      </c>
      <c r="AN67" s="137">
        <f t="shared" si="8"/>
        <v>12</v>
      </c>
      <c r="AO67" s="137">
        <f t="shared" si="9"/>
        <v>0</v>
      </c>
      <c r="AP67" s="137">
        <f t="shared" si="10"/>
        <v>2</v>
      </c>
    </row>
    <row r="68" spans="1:42" ht="36" customHeight="1">
      <c r="A68" s="117" t="s">
        <v>618</v>
      </c>
      <c r="B68" s="114">
        <v>11</v>
      </c>
      <c r="C68" s="137" t="s">
        <v>26</v>
      </c>
      <c r="D68" s="137" t="s">
        <v>33</v>
      </c>
      <c r="E68" s="136">
        <v>1121</v>
      </c>
      <c r="F68" s="137">
        <v>1042</v>
      </c>
      <c r="G68" s="137">
        <v>6</v>
      </c>
      <c r="H68" s="137">
        <v>0</v>
      </c>
      <c r="I68" s="137">
        <v>2</v>
      </c>
      <c r="J68" s="138">
        <v>0</v>
      </c>
      <c r="K68" s="136">
        <v>535</v>
      </c>
      <c r="L68" s="137">
        <v>493</v>
      </c>
      <c r="M68" s="137">
        <v>2</v>
      </c>
      <c r="N68" s="138">
        <v>0</v>
      </c>
      <c r="O68" s="136">
        <v>572</v>
      </c>
      <c r="P68" s="137">
        <v>449</v>
      </c>
      <c r="Q68" s="137">
        <v>2</v>
      </c>
      <c r="R68" s="138">
        <v>0</v>
      </c>
      <c r="S68" s="136">
        <v>466</v>
      </c>
      <c r="T68" s="137">
        <v>246</v>
      </c>
      <c r="U68" s="137">
        <v>2</v>
      </c>
      <c r="V68" s="138">
        <v>0</v>
      </c>
      <c r="W68" s="136">
        <v>352</v>
      </c>
      <c r="X68" s="137">
        <v>150</v>
      </c>
      <c r="Y68" s="137">
        <v>2</v>
      </c>
      <c r="Z68" s="138">
        <v>0</v>
      </c>
      <c r="AA68" s="136">
        <v>420</v>
      </c>
      <c r="AB68" s="137">
        <v>528</v>
      </c>
      <c r="AC68" s="137">
        <v>0</v>
      </c>
      <c r="AD68" s="138">
        <v>2</v>
      </c>
      <c r="AE68" s="136">
        <v>530</v>
      </c>
      <c r="AF68" s="137">
        <v>492</v>
      </c>
      <c r="AG68" s="137">
        <v>2</v>
      </c>
      <c r="AH68" s="138">
        <v>0</v>
      </c>
      <c r="AI68" s="136">
        <v>594</v>
      </c>
      <c r="AJ68" s="137">
        <v>586</v>
      </c>
      <c r="AK68" s="137">
        <v>2</v>
      </c>
      <c r="AL68" s="138">
        <v>0</v>
      </c>
      <c r="AM68" s="136">
        <f t="shared" si="8"/>
        <v>14</v>
      </c>
      <c r="AN68" s="137">
        <f t="shared" si="8"/>
        <v>2</v>
      </c>
      <c r="AO68" s="137">
        <f t="shared" si="9"/>
        <v>2</v>
      </c>
      <c r="AP68" s="137">
        <f t="shared" si="10"/>
        <v>0</v>
      </c>
    </row>
    <row r="69" spans="1:42" ht="36" customHeight="1">
      <c r="A69" s="117" t="s">
        <v>618</v>
      </c>
      <c r="B69" s="114">
        <v>11</v>
      </c>
      <c r="C69" s="137" t="s">
        <v>28</v>
      </c>
      <c r="D69" s="137" t="s">
        <v>29</v>
      </c>
      <c r="E69" s="136">
        <v>1067</v>
      </c>
      <c r="F69" s="137">
        <v>983</v>
      </c>
      <c r="G69" s="137">
        <v>6</v>
      </c>
      <c r="H69" s="137">
        <v>0</v>
      </c>
      <c r="I69" s="137">
        <v>2</v>
      </c>
      <c r="J69" s="138">
        <v>0</v>
      </c>
      <c r="K69" s="136">
        <v>537</v>
      </c>
      <c r="L69" s="137">
        <v>439</v>
      </c>
      <c r="M69" s="137">
        <v>2</v>
      </c>
      <c r="N69" s="138">
        <v>0</v>
      </c>
      <c r="O69" s="136">
        <v>528</v>
      </c>
      <c r="P69" s="137">
        <v>463</v>
      </c>
      <c r="Q69" s="137">
        <v>2</v>
      </c>
      <c r="R69" s="138">
        <v>0</v>
      </c>
      <c r="S69" s="136">
        <v>181</v>
      </c>
      <c r="T69" s="137">
        <v>0</v>
      </c>
      <c r="U69" s="137">
        <v>2</v>
      </c>
      <c r="V69" s="138">
        <v>0</v>
      </c>
      <c r="W69" s="136">
        <v>274</v>
      </c>
      <c r="X69" s="137">
        <v>126</v>
      </c>
      <c r="Y69" s="137">
        <v>2</v>
      </c>
      <c r="Z69" s="138">
        <v>0</v>
      </c>
      <c r="AA69" s="136">
        <v>406</v>
      </c>
      <c r="AB69" s="137">
        <v>508</v>
      </c>
      <c r="AC69" s="137">
        <v>0</v>
      </c>
      <c r="AD69" s="138">
        <v>2</v>
      </c>
      <c r="AE69" s="136">
        <v>489</v>
      </c>
      <c r="AF69" s="137">
        <v>503</v>
      </c>
      <c r="AG69" s="137">
        <v>0</v>
      </c>
      <c r="AH69" s="138">
        <v>2</v>
      </c>
      <c r="AI69" s="136">
        <v>566</v>
      </c>
      <c r="AJ69" s="137">
        <v>563</v>
      </c>
      <c r="AK69" s="137">
        <v>2</v>
      </c>
      <c r="AL69" s="138">
        <v>0</v>
      </c>
      <c r="AM69" s="136">
        <f t="shared" si="8"/>
        <v>12</v>
      </c>
      <c r="AN69" s="137">
        <f t="shared" si="8"/>
        <v>4</v>
      </c>
      <c r="AO69" s="137">
        <f t="shared" si="9"/>
        <v>2</v>
      </c>
      <c r="AP69" s="137">
        <f t="shared" si="10"/>
        <v>0</v>
      </c>
    </row>
    <row r="70" spans="1:42" ht="7.5" customHeight="1">
      <c r="A70" s="115" t="s">
        <v>58</v>
      </c>
      <c r="B70" s="115" t="s">
        <v>58</v>
      </c>
      <c r="C70" s="139" t="s">
        <v>58</v>
      </c>
      <c r="D70" s="139" t="s">
        <v>58</v>
      </c>
      <c r="E70" s="139" t="s">
        <v>58</v>
      </c>
      <c r="F70" s="139" t="s">
        <v>58</v>
      </c>
      <c r="G70" s="139" t="s">
        <v>58</v>
      </c>
      <c r="H70" s="139" t="s">
        <v>58</v>
      </c>
      <c r="I70" s="139" t="s">
        <v>58</v>
      </c>
      <c r="J70" s="139" t="s">
        <v>58</v>
      </c>
      <c r="K70" s="139" t="s">
        <v>58</v>
      </c>
      <c r="L70" s="139" t="s">
        <v>58</v>
      </c>
      <c r="M70" s="139" t="s">
        <v>58</v>
      </c>
      <c r="N70" s="139" t="s">
        <v>58</v>
      </c>
      <c r="O70" s="139" t="s">
        <v>58</v>
      </c>
      <c r="P70" s="139" t="s">
        <v>58</v>
      </c>
      <c r="Q70" s="139" t="s">
        <v>58</v>
      </c>
      <c r="R70" s="139" t="s">
        <v>58</v>
      </c>
      <c r="S70" s="139" t="s">
        <v>58</v>
      </c>
      <c r="T70" s="139" t="s">
        <v>58</v>
      </c>
      <c r="U70" s="139" t="s">
        <v>58</v>
      </c>
      <c r="V70" s="139" t="s">
        <v>58</v>
      </c>
      <c r="W70" s="139" t="s">
        <v>58</v>
      </c>
      <c r="X70" s="139" t="s">
        <v>58</v>
      </c>
      <c r="Y70" s="139" t="s">
        <v>58</v>
      </c>
      <c r="Z70" s="139" t="s">
        <v>58</v>
      </c>
      <c r="AA70" s="139" t="s">
        <v>58</v>
      </c>
      <c r="AB70" s="139" t="s">
        <v>58</v>
      </c>
      <c r="AC70" s="139" t="s">
        <v>58</v>
      </c>
      <c r="AD70" s="139" t="s">
        <v>58</v>
      </c>
      <c r="AE70" s="139" t="s">
        <v>58</v>
      </c>
      <c r="AF70" s="139" t="s">
        <v>58</v>
      </c>
      <c r="AG70" s="139" t="s">
        <v>58</v>
      </c>
      <c r="AH70" s="139" t="s">
        <v>58</v>
      </c>
      <c r="AI70" s="139" t="s">
        <v>58</v>
      </c>
      <c r="AJ70" s="139" t="s">
        <v>58</v>
      </c>
      <c r="AK70" s="139" t="s">
        <v>58</v>
      </c>
      <c r="AL70" s="139" t="s">
        <v>58</v>
      </c>
      <c r="AM70" s="139" t="s">
        <v>58</v>
      </c>
      <c r="AN70" s="139" t="s">
        <v>58</v>
      </c>
      <c r="AO70" s="139" t="s">
        <v>58</v>
      </c>
      <c r="AP70" s="139" t="s">
        <v>58</v>
      </c>
    </row>
  </sheetData>
  <sheetProtection formatCells="0" formatColumns="0" formatRows="0" sort="0"/>
  <mergeCells count="10">
    <mergeCell ref="AA2:AD2"/>
    <mergeCell ref="AE2:AH2"/>
    <mergeCell ref="AI2:AL2"/>
    <mergeCell ref="AM2:AP2"/>
    <mergeCell ref="A1:AP1"/>
    <mergeCell ref="E2:J2"/>
    <mergeCell ref="K2:N2"/>
    <mergeCell ref="O2:R2"/>
    <mergeCell ref="S2:V2"/>
    <mergeCell ref="W2:Z2"/>
  </mergeCells>
  <phoneticPr fontId="17" type="noConversion"/>
  <conditionalFormatting sqref="C4:C8">
    <cfRule type="expression" dxfId="1088" priority="68">
      <formula>AO4=1</formula>
    </cfRule>
    <cfRule type="expression" dxfId="1087" priority="70">
      <formula>AO4=0</formula>
    </cfRule>
    <cfRule type="expression" dxfId="1086" priority="72">
      <formula>AO4=2</formula>
    </cfRule>
  </conditionalFormatting>
  <conditionalFormatting sqref="D4:D8">
    <cfRule type="expression" dxfId="1085" priority="67">
      <formula>AP4=1</formula>
    </cfRule>
    <cfRule type="expression" dxfId="1084" priority="69">
      <formula>AP4=0</formula>
    </cfRule>
    <cfRule type="expression" dxfId="1083" priority="71">
      <formula>AP4=2</formula>
    </cfRule>
  </conditionalFormatting>
  <conditionalFormatting sqref="C10:C14">
    <cfRule type="expression" dxfId="1082" priority="62">
      <formula>AO10=1</formula>
    </cfRule>
    <cfRule type="expression" dxfId="1081" priority="64">
      <formula>AO10=0</formula>
    </cfRule>
    <cfRule type="expression" dxfId="1080" priority="66">
      <formula>AO10=2</formula>
    </cfRule>
  </conditionalFormatting>
  <conditionalFormatting sqref="D10:D14">
    <cfRule type="expression" dxfId="1079" priority="61">
      <formula>AP10=1</formula>
    </cfRule>
    <cfRule type="expression" dxfId="1078" priority="63">
      <formula>AP10=0</formula>
    </cfRule>
    <cfRule type="expression" dxfId="1077" priority="65">
      <formula>AP10=2</formula>
    </cfRule>
  </conditionalFormatting>
  <conditionalFormatting sqref="C16:C20">
    <cfRule type="expression" dxfId="1076" priority="56">
      <formula>AO16=1</formula>
    </cfRule>
    <cfRule type="expression" dxfId="1075" priority="58">
      <formula>AO16=0</formula>
    </cfRule>
    <cfRule type="expression" dxfId="1074" priority="60">
      <formula>AO16=2</formula>
    </cfRule>
  </conditionalFormatting>
  <conditionalFormatting sqref="D16:D20">
    <cfRule type="expression" dxfId="1073" priority="55">
      <formula>AP16=1</formula>
    </cfRule>
    <cfRule type="expression" dxfId="1072" priority="57">
      <formula>AP16=0</formula>
    </cfRule>
    <cfRule type="expression" dxfId="1071" priority="59">
      <formula>AP16=2</formula>
    </cfRule>
  </conditionalFormatting>
  <conditionalFormatting sqref="C22:C26">
    <cfRule type="expression" dxfId="1070" priority="50">
      <formula>AO22=1</formula>
    </cfRule>
    <cfRule type="expression" dxfId="1069" priority="52">
      <formula>AO22=0</formula>
    </cfRule>
    <cfRule type="expression" dxfId="1068" priority="54">
      <formula>AO22=2</formula>
    </cfRule>
  </conditionalFormatting>
  <conditionalFormatting sqref="D22:D26">
    <cfRule type="expression" dxfId="1067" priority="49">
      <formula>AP22=1</formula>
    </cfRule>
    <cfRule type="expression" dxfId="1066" priority="51">
      <formula>AP22=0</formula>
    </cfRule>
    <cfRule type="expression" dxfId="1065" priority="53">
      <formula>AP22=2</formula>
    </cfRule>
  </conditionalFormatting>
  <conditionalFormatting sqref="C28:C32">
    <cfRule type="expression" dxfId="1064" priority="44">
      <formula>AO28=1</formula>
    </cfRule>
    <cfRule type="expression" dxfId="1063" priority="46">
      <formula>AO28=0</formula>
    </cfRule>
    <cfRule type="expression" dxfId="1062" priority="48">
      <formula>AO28=2</formula>
    </cfRule>
  </conditionalFormatting>
  <conditionalFormatting sqref="D28:D32">
    <cfRule type="expression" dxfId="1061" priority="43">
      <formula>AP28=1</formula>
    </cfRule>
    <cfRule type="expression" dxfId="1060" priority="45">
      <formula>AP28=0</formula>
    </cfRule>
    <cfRule type="expression" dxfId="1059" priority="47">
      <formula>AP28=2</formula>
    </cfRule>
  </conditionalFormatting>
  <conditionalFormatting sqref="C34:C38">
    <cfRule type="expression" dxfId="1058" priority="38">
      <formula>AO34=1</formula>
    </cfRule>
    <cfRule type="expression" dxfId="1057" priority="40">
      <formula>AO34=0</formula>
    </cfRule>
    <cfRule type="expression" dxfId="1056" priority="42">
      <formula>AO34=2</formula>
    </cfRule>
  </conditionalFormatting>
  <conditionalFormatting sqref="D34:D38">
    <cfRule type="expression" dxfId="1055" priority="37">
      <formula>AP34=1</formula>
    </cfRule>
    <cfRule type="expression" dxfId="1054" priority="39">
      <formula>AP34=0</formula>
    </cfRule>
    <cfRule type="expression" dxfId="1053" priority="41">
      <formula>AP34=2</formula>
    </cfRule>
  </conditionalFormatting>
  <conditionalFormatting sqref="C40:C44">
    <cfRule type="expression" dxfId="1052" priority="32">
      <formula>AO40=1</formula>
    </cfRule>
    <cfRule type="expression" dxfId="1051" priority="34">
      <formula>AO40=0</formula>
    </cfRule>
    <cfRule type="expression" dxfId="1050" priority="36">
      <formula>AO40=2</formula>
    </cfRule>
  </conditionalFormatting>
  <conditionalFormatting sqref="D40:D44">
    <cfRule type="expression" dxfId="1049" priority="31">
      <formula>AP40=1</formula>
    </cfRule>
    <cfRule type="expression" dxfId="1048" priority="33">
      <formula>AP40=0</formula>
    </cfRule>
    <cfRule type="expression" dxfId="1047" priority="35">
      <formula>AP40=2</formula>
    </cfRule>
  </conditionalFormatting>
  <conditionalFormatting sqref="C46:C50">
    <cfRule type="expression" dxfId="1046" priority="26">
      <formula>AO46=1</formula>
    </cfRule>
    <cfRule type="expression" dxfId="1045" priority="28">
      <formula>AO46=0</formula>
    </cfRule>
    <cfRule type="expression" dxfId="1044" priority="30">
      <formula>AO46=2</formula>
    </cfRule>
  </conditionalFormatting>
  <conditionalFormatting sqref="D46:D50">
    <cfRule type="expression" dxfId="1043" priority="25">
      <formula>AP46=1</formula>
    </cfRule>
    <cfRule type="expression" dxfId="1042" priority="27">
      <formula>AP46=0</formula>
    </cfRule>
    <cfRule type="expression" dxfId="1041" priority="29">
      <formula>AP46=2</formula>
    </cfRule>
  </conditionalFormatting>
  <conditionalFormatting sqref="C53:C57">
    <cfRule type="expression" dxfId="1040" priority="20">
      <formula>AO53=1</formula>
    </cfRule>
    <cfRule type="expression" dxfId="1039" priority="22">
      <formula>AO53=0</formula>
    </cfRule>
    <cfRule type="expression" dxfId="1038" priority="24">
      <formula>AO53=2</formula>
    </cfRule>
  </conditionalFormatting>
  <conditionalFormatting sqref="D53:D57">
    <cfRule type="expression" dxfId="1037" priority="19">
      <formula>AP53=1</formula>
    </cfRule>
    <cfRule type="expression" dxfId="1036" priority="21">
      <formula>AP53=0</formula>
    </cfRule>
    <cfRule type="expression" dxfId="1035" priority="23">
      <formula>AP53=2</formula>
    </cfRule>
  </conditionalFormatting>
  <conditionalFormatting sqref="C59:C63">
    <cfRule type="expression" dxfId="1034" priority="14">
      <formula>AO59=1</formula>
    </cfRule>
    <cfRule type="expression" dxfId="1033" priority="16">
      <formula>AO59=0</formula>
    </cfRule>
    <cfRule type="expression" dxfId="1032" priority="18">
      <formula>AO59=2</formula>
    </cfRule>
  </conditionalFormatting>
  <conditionalFormatting sqref="D59:D63">
    <cfRule type="expression" dxfId="1031" priority="13">
      <formula>AP59=1</formula>
    </cfRule>
    <cfRule type="expression" dxfId="1030" priority="15">
      <formula>AP59=0</formula>
    </cfRule>
    <cfRule type="expression" dxfId="1029" priority="17">
      <formula>AP59=2</formula>
    </cfRule>
  </conditionalFormatting>
  <conditionalFormatting sqref="C65:C69">
    <cfRule type="expression" dxfId="1028" priority="2">
      <formula>AO65=1</formula>
    </cfRule>
    <cfRule type="expression" dxfId="1027" priority="4">
      <formula>AO65=0</formula>
    </cfRule>
    <cfRule type="expression" dxfId="1026" priority="6">
      <formula>AO65=2</formula>
    </cfRule>
  </conditionalFormatting>
  <conditionalFormatting sqref="D65:D69">
    <cfRule type="expression" dxfId="1025" priority="1">
      <formula>AP65=1</formula>
    </cfRule>
    <cfRule type="expression" dxfId="1024" priority="3">
      <formula>AP65=0</formula>
    </cfRule>
    <cfRule type="expression" dxfId="1023" priority="5">
      <formula>AP65=2</formula>
    </cfRule>
  </conditionalFormatting>
  <pageMargins left="0.25" right="0.25" top="0.75" bottom="0.75" header="0.3" footer="0.3"/>
  <pageSetup paperSize="9" scale="29" firstPageNumber="0" fitToHeight="0" orientation="landscape" horizontalDpi="300" verticalDpi="300" r:id="rId1"/>
  <headerFooter alignWithMargins="0">
    <oddHeader>&amp;R&amp;D</oddHeader>
  </headerFooter>
  <rowBreaks count="1" manualBreakCount="1">
    <brk id="51" max="16383" man="1"/>
  </rowBreaks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2ABAF-3F0B-4315-84C7-BE70BBF153C8}">
  <sheetPr codeName="Tabelle14">
    <tabColor rgb="FF00B0F0"/>
    <pageSetUpPr fitToPage="1"/>
  </sheetPr>
  <dimension ref="A1:AL516"/>
  <sheetViews>
    <sheetView tabSelected="1" topLeftCell="A3" zoomScale="115" zoomScaleNormal="115" workbookViewId="0">
      <selection activeCell="A5" sqref="A5"/>
    </sheetView>
  </sheetViews>
  <sheetFormatPr baseColWidth="10" defaultColWidth="22.140625" defaultRowHeight="12.75"/>
  <cols>
    <col min="1" max="1" width="32.7109375" style="251" customWidth="1"/>
    <col min="2" max="3" width="17.7109375" style="251" customWidth="1"/>
    <col min="4" max="4" width="11.28515625" style="251" bestFit="1" customWidth="1"/>
    <col min="5" max="5" width="12.7109375" style="251" bestFit="1" customWidth="1"/>
    <col min="6" max="16" width="6.7109375" style="221" customWidth="1"/>
    <col min="17" max="18" width="11.7109375" style="221" customWidth="1"/>
    <col min="19" max="19" width="11.7109375" style="249" customWidth="1"/>
    <col min="20" max="20" width="22.140625" style="15"/>
    <col min="21" max="21" width="22.28515625" style="15" bestFit="1" customWidth="1"/>
    <col min="22" max="22" width="9.28515625" style="15" bestFit="1" customWidth="1"/>
    <col min="23" max="23" width="9.5703125" style="15" bestFit="1" customWidth="1"/>
    <col min="24" max="24" width="7.85546875" style="15" bestFit="1" customWidth="1"/>
    <col min="25" max="25" width="3.42578125" style="15" bestFit="1" customWidth="1"/>
    <col min="26" max="36" width="4" style="15" bestFit="1" customWidth="1"/>
    <col min="37" max="37" width="5" style="15" bestFit="1" customWidth="1"/>
    <col min="38" max="38" width="12" style="15" bestFit="1" customWidth="1"/>
    <col min="39" max="39" width="3" style="15" bestFit="1" customWidth="1"/>
    <col min="40" max="16384" width="22.140625" style="15"/>
  </cols>
  <sheetData>
    <row r="1" spans="1:38" ht="15.6" customHeight="1">
      <c r="A1" s="285" t="str">
        <f>Tabellen!F1</f>
        <v>Runde 11</v>
      </c>
      <c r="B1" s="219"/>
      <c r="C1" s="333"/>
      <c r="D1" s="333"/>
      <c r="E1" s="333"/>
      <c r="F1" s="333"/>
      <c r="G1" s="333"/>
      <c r="H1" s="333"/>
      <c r="I1" s="333"/>
      <c r="J1" s="222"/>
      <c r="Q1" s="223"/>
      <c r="R1" s="224"/>
      <c r="S1" s="223"/>
    </row>
    <row r="2" spans="1:38" ht="15" customHeight="1">
      <c r="A2" s="219"/>
      <c r="B2" s="219"/>
      <c r="C2" s="333"/>
      <c r="D2" s="333"/>
      <c r="E2" s="333"/>
      <c r="F2" s="333"/>
      <c r="G2" s="333"/>
      <c r="H2" s="333"/>
      <c r="I2" s="333"/>
      <c r="Q2" s="223"/>
      <c r="R2" s="224"/>
      <c r="S2" s="223"/>
    </row>
    <row r="3" spans="1:38" ht="142.5" customHeight="1">
      <c r="A3" s="335" t="s">
        <v>454</v>
      </c>
      <c r="B3" s="335"/>
      <c r="C3" s="332" t="s">
        <v>45</v>
      </c>
      <c r="D3" s="332"/>
      <c r="E3" s="332"/>
      <c r="F3" s="332"/>
      <c r="G3" s="332"/>
      <c r="H3" s="332"/>
      <c r="I3" s="332"/>
      <c r="J3" s="332"/>
      <c r="K3" s="332"/>
      <c r="L3" s="332"/>
      <c r="Q3" s="334"/>
      <c r="R3" s="334"/>
      <c r="S3" s="225"/>
    </row>
    <row r="4" spans="1:38" s="231" customFormat="1" ht="34.5" customHeight="1">
      <c r="A4" s="227" t="s">
        <v>0</v>
      </c>
      <c r="B4" s="227" t="s">
        <v>2</v>
      </c>
      <c r="C4" s="228" t="s">
        <v>1</v>
      </c>
      <c r="D4" s="228" t="s">
        <v>3</v>
      </c>
      <c r="E4" s="228" t="s">
        <v>4</v>
      </c>
      <c r="F4" s="244" t="s">
        <v>68</v>
      </c>
      <c r="G4" s="244" t="s">
        <v>69</v>
      </c>
      <c r="H4" s="244" t="s">
        <v>70</v>
      </c>
      <c r="I4" s="244" t="s">
        <v>71</v>
      </c>
      <c r="J4" s="244" t="s">
        <v>72</v>
      </c>
      <c r="K4" s="244" t="s">
        <v>73</v>
      </c>
      <c r="L4" s="244" t="s">
        <v>74</v>
      </c>
      <c r="M4" s="244" t="s">
        <v>75</v>
      </c>
      <c r="N4" s="244" t="s">
        <v>76</v>
      </c>
      <c r="O4" s="244" t="s">
        <v>77</v>
      </c>
      <c r="P4" s="244" t="s">
        <v>168</v>
      </c>
      <c r="Q4" s="245" t="s">
        <v>82</v>
      </c>
      <c r="R4" s="244" t="s">
        <v>63</v>
      </c>
      <c r="S4" s="246" t="s">
        <v>62</v>
      </c>
    </row>
    <row r="5" spans="1:38" ht="15.95" customHeight="1">
      <c r="A5" s="197" t="s">
        <v>15</v>
      </c>
      <c r="B5" s="197" t="s">
        <v>190</v>
      </c>
      <c r="C5" s="197" t="s">
        <v>185</v>
      </c>
      <c r="D5" s="197" t="s">
        <v>12</v>
      </c>
      <c r="E5" s="197" t="s">
        <v>11</v>
      </c>
      <c r="F5" s="266" cm="1">
        <f t="array" ref="F5">_xlfn.IFNA(INDEX(SetupR1Tabelle[Ringe],MATCH($A5&amp;$B5&amp;$C5&amp;$E5,SetupR1Tabelle[Verein]&amp;SetupR1Tabelle[Vorname]&amp;SetupR1Tabelle[Name]&amp;SetupR1Tabelle[Disziplin],0)),"-")</f>
        <v>184</v>
      </c>
      <c r="G5" s="266" cm="1">
        <f t="array" ref="G5">_xlfn.IFNA(INDEX(SetupR2Tabelle[Ringe],MATCH($A5&amp;$B5&amp;$C5&amp;$E5,SetupR2Tabelle[Verein]&amp;SetupR2Tabelle[Vorname]&amp;SetupR2Tabelle[Name]&amp;SetupR2Tabelle[Disziplin],0)),"-")</f>
        <v>192</v>
      </c>
      <c r="H5" s="266" cm="1">
        <f t="array" ref="H5">_xlfn.IFNA(INDEX(SetupR3Tabelle[Ringe],MATCH($A5&amp;$B5&amp;$C5&amp;$E5,SetupR3Tabelle[Verein]&amp;SetupR3Tabelle[Vorname]&amp;SetupR3Tabelle[Name]&amp;SetupR3Tabelle[Disziplin],0)),"-")</f>
        <v>192</v>
      </c>
      <c r="I5" s="262" cm="1">
        <f t="array" ref="I5">_xlfn.IFNA(INDEX(SetupR4Tabelle[Ringe],MATCH($A5&amp;$B5&amp;$C5&amp;$E5,SetupR4Tabelle[Verein]&amp;SetupR4Tabelle[Vorname]&amp;SetupR4Tabelle[Name]&amp;SetupR4Tabelle[Disziplin],0)),"-")</f>
        <v>193</v>
      </c>
      <c r="J5" s="262" t="str" cm="1">
        <f t="array" ref="J5">_xlfn.IFNA(INDEX(SetupR5Tabelle[Ringe],MATCH($A5&amp;$B5&amp;$C5&amp;$E5,SetupR5Tabelle[Verein]&amp;SetupR5Tabelle[Vorname]&amp;SetupR5Tabelle[Name]&amp;SetupR5Tabelle[Disziplin],0)),"-")</f>
        <v>-</v>
      </c>
      <c r="K5" s="262" cm="1">
        <f t="array" ref="K5">_xlfn.IFNA(INDEX(SetupR6Tabelle[Ringe],MATCH($A5&amp;$B5&amp;$C5&amp;$E5,SetupR6Tabelle[Verein]&amp;SetupR6Tabelle[Vorname]&amp;SetupR6Tabelle[Name]&amp;SetupR6Tabelle[Disziplin],0)),"-")</f>
        <v>190</v>
      </c>
      <c r="L5" s="262" cm="1">
        <f t="array" ref="L5">_xlfn.IFNA(INDEX(SetupR7Tabelle[Ringe],MATCH($A5&amp;$B5&amp;$C5&amp;$E5,SetupR7Tabelle[Verein]&amp;SetupR7Tabelle[Vorname]&amp;SetupR7Tabelle[Name]&amp;SetupR7Tabelle[Disziplin],0)),"-")</f>
        <v>196</v>
      </c>
      <c r="M5" s="262" cm="1">
        <f t="array" ref="M5">_xlfn.IFNA(INDEX(SetupR8Tabelle[Ringe],MATCH($A5&amp;$B5&amp;$C5&amp;$E5,SetupR8Tabelle[Verein]&amp;SetupR8Tabelle[Vorname]&amp;SetupR8Tabelle[Name]&amp;SetupR8Tabelle[Disziplin],0)),"-")</f>
        <v>192</v>
      </c>
      <c r="N5" s="262" cm="1">
        <f t="array" ref="N5">_xlfn.IFNA(INDEX(SetupR9Tabelle[Ringe],MATCH($A5&amp;$B5&amp;$C5&amp;$E5,SetupR9Tabelle[Verein]&amp;SetupR9Tabelle[Vorname]&amp;SetupR9Tabelle[Name]&amp;SetupR9Tabelle[Disziplin],0)),"-")</f>
        <v>192</v>
      </c>
      <c r="O5" s="262" cm="1">
        <f t="array" ref="O5">_xlfn.IFNA(INDEX(SetupR10Tabelle[Ringe],MATCH($A5&amp;$B5&amp;$C5&amp;$E5,SetupR10Tabelle[Verein]&amp;SetupR10Tabelle[Vorname]&amp;SetupR10Tabelle[Name]&amp;SetupR10Tabelle[Disziplin],0)),"-")</f>
        <v>196</v>
      </c>
      <c r="P5" s="262" cm="1">
        <f t="array" ref="P5">_xlfn.IFNA(INDEX(SetupR11Tabelle[Ringe],MATCH($A5&amp;$B5&amp;$C5&amp;$E5,SetupR11Tabelle[Verein]&amp;SetupR11Tabelle[Vorname]&amp;SetupR11Tabelle[Name]&amp;SetupR11Tabelle[Disziplin],0)),"-")</f>
        <v>196</v>
      </c>
      <c r="Q5" s="266">
        <f>IF(SK[[#This Row],[1]]="","",SUM(SK[[#This Row],[1]:[11]]))</f>
        <v>1923</v>
      </c>
      <c r="R5" s="278">
        <f>IF(SK[[#This Row],[Summe]]="","",AVERAGE(Q5/S5))</f>
        <v>192.3</v>
      </c>
      <c r="S5" s="261">
        <f>IF(SK[[#This Row],[1]]="","",COUNT(F5:P5))</f>
        <v>10</v>
      </c>
      <c r="AL5" s="243"/>
    </row>
    <row r="6" spans="1:38" ht="15.95" customHeight="1">
      <c r="A6" s="197" t="s">
        <v>15</v>
      </c>
      <c r="B6" s="197" t="s">
        <v>188</v>
      </c>
      <c r="C6" s="197" t="s">
        <v>189</v>
      </c>
      <c r="D6" s="197" t="s">
        <v>12</v>
      </c>
      <c r="E6" s="197" t="s">
        <v>11</v>
      </c>
      <c r="F6" s="261" cm="1">
        <f t="array" ref="F6">_xlfn.IFNA(INDEX(SetupR1Tabelle[Ringe],MATCH($A6&amp;$B6&amp;$C6&amp;$E6,SetupR1Tabelle[Verein]&amp;SetupR1Tabelle[Vorname]&amp;SetupR1Tabelle[Name]&amp;SetupR1Tabelle[Disziplin],0)),"-")</f>
        <v>189</v>
      </c>
      <c r="G6" s="261" cm="1">
        <f t="array" ref="G6">_xlfn.IFNA(INDEX(SetupR2Tabelle[Ringe],MATCH($A6&amp;$B6&amp;$C6&amp;$E6,SetupR2Tabelle[Verein]&amp;SetupR2Tabelle[Vorname]&amp;SetupR2Tabelle[Name]&amp;SetupR2Tabelle[Disziplin],0)),"-")</f>
        <v>191</v>
      </c>
      <c r="H6" s="261" cm="1">
        <f t="array" ref="H6">_xlfn.IFNA(INDEX(SetupR3Tabelle[Ringe],MATCH($A6&amp;$B6&amp;$C6&amp;$E6,SetupR3Tabelle[Verein]&amp;SetupR3Tabelle[Vorname]&amp;SetupR3Tabelle[Name]&amp;SetupR3Tabelle[Disziplin],0)),"-")</f>
        <v>193</v>
      </c>
      <c r="I6" s="262" cm="1">
        <f t="array" ref="I6">_xlfn.IFNA(INDEX(SetupR4Tabelle[Ringe],MATCH($A6&amp;$B6&amp;$C6&amp;$E6,SetupR4Tabelle[Verein]&amp;SetupR4Tabelle[Vorname]&amp;SetupR4Tabelle[Name]&amp;SetupR4Tabelle[Disziplin],0)),"-")</f>
        <v>191</v>
      </c>
      <c r="J6" s="261" t="str" cm="1">
        <f t="array" ref="J6">_xlfn.IFNA(INDEX(SetupR5Tabelle[Ringe],MATCH($A6&amp;$B6&amp;$C6&amp;$E6,SetupR5Tabelle[Verein]&amp;SetupR5Tabelle[Vorname]&amp;SetupR5Tabelle[Name]&amp;SetupR5Tabelle[Disziplin],0)),"-")</f>
        <v>-</v>
      </c>
      <c r="K6" s="261" cm="1">
        <f t="array" ref="K6">_xlfn.IFNA(INDEX(SetupR6Tabelle[Ringe],MATCH($A6&amp;$B6&amp;$C6&amp;$E6,SetupR6Tabelle[Verein]&amp;SetupR6Tabelle[Vorname]&amp;SetupR6Tabelle[Name]&amp;SetupR6Tabelle[Disziplin],0)),"-")</f>
        <v>194</v>
      </c>
      <c r="L6" s="261" cm="1">
        <f t="array" ref="L6">_xlfn.IFNA(INDEX(SetupR7Tabelle[Ringe],MATCH($A6&amp;$B6&amp;$C6&amp;$E6,SetupR7Tabelle[Verein]&amp;SetupR7Tabelle[Vorname]&amp;SetupR7Tabelle[Name]&amp;SetupR7Tabelle[Disziplin],0)),"-")</f>
        <v>191</v>
      </c>
      <c r="M6" s="261" cm="1">
        <f t="array" ref="M6">_xlfn.IFNA(INDEX(SetupR8Tabelle[Ringe],MATCH($A6&amp;$B6&amp;$C6&amp;$E6,SetupR8Tabelle[Verein]&amp;SetupR8Tabelle[Vorname]&amp;SetupR8Tabelle[Name]&amp;SetupR8Tabelle[Disziplin],0)),"-")</f>
        <v>193</v>
      </c>
      <c r="N6" s="261" cm="1">
        <f t="array" ref="N6">_xlfn.IFNA(INDEX(SetupR9Tabelle[Ringe],MATCH($A6&amp;$B6&amp;$C6&amp;$E6,SetupR9Tabelle[Verein]&amp;SetupR9Tabelle[Vorname]&amp;SetupR9Tabelle[Name]&amp;SetupR9Tabelle[Disziplin],0)),"-")</f>
        <v>190</v>
      </c>
      <c r="O6" s="261" cm="1">
        <f t="array" ref="O6">_xlfn.IFNA(INDEX(SetupR10Tabelle[Ringe],MATCH($A6&amp;$B6&amp;$C6&amp;$E6,SetupR10Tabelle[Verein]&amp;SetupR10Tabelle[Vorname]&amp;SetupR10Tabelle[Name]&amp;SetupR10Tabelle[Disziplin],0)),"-")</f>
        <v>192</v>
      </c>
      <c r="P6" s="261" cm="1">
        <f t="array" ref="P6">_xlfn.IFNA(INDEX(SetupR11Tabelle[Ringe],MATCH($A6&amp;$B6&amp;$C6&amp;$E6,SetupR11Tabelle[Verein]&amp;SetupR11Tabelle[Vorname]&amp;SetupR11Tabelle[Name]&amp;SetupR11Tabelle[Disziplin],0)),"-")</f>
        <v>191</v>
      </c>
      <c r="Q6" s="261">
        <f>IF(SK[[#This Row],[1]]="","",SUM(SK[[#This Row],[1]:[11]]))</f>
        <v>1915</v>
      </c>
      <c r="R6" s="263">
        <f>IF(SK[[#This Row],[Summe]]="","",AVERAGE(Q6/S6))</f>
        <v>191.5</v>
      </c>
      <c r="S6" s="261">
        <f>IF(SK[[#This Row],[1]]="","",COUNT(F6:P6))</f>
        <v>10</v>
      </c>
      <c r="AL6" s="243"/>
    </row>
    <row r="7" spans="1:38" ht="15.95" customHeight="1">
      <c r="A7" s="197" t="s">
        <v>17</v>
      </c>
      <c r="B7" s="197" t="s">
        <v>247</v>
      </c>
      <c r="C7" s="197" t="s">
        <v>385</v>
      </c>
      <c r="D7" s="197" t="s">
        <v>23</v>
      </c>
      <c r="E7" s="197" t="s">
        <v>11</v>
      </c>
      <c r="F7" s="266" cm="1">
        <f t="array" ref="F7">_xlfn.IFNA(INDEX(SetupR1Tabelle[Ringe],MATCH($A7&amp;$B7&amp;$C7&amp;$E7,SetupR1Tabelle[Verein]&amp;SetupR1Tabelle[Vorname]&amp;SetupR1Tabelle[Name]&amp;SetupR1Tabelle[Disziplin],0)),"-")</f>
        <v>193</v>
      </c>
      <c r="G7" s="266" cm="1">
        <f t="array" ref="G7">_xlfn.IFNA(INDEX(SetupR2Tabelle[Ringe],MATCH($A7&amp;$B7&amp;$C7&amp;$E7,SetupR2Tabelle[Verein]&amp;SetupR2Tabelle[Vorname]&amp;SetupR2Tabelle[Name]&amp;SetupR2Tabelle[Disziplin],0)),"-")</f>
        <v>187</v>
      </c>
      <c r="H7" s="266" cm="1">
        <f t="array" ref="H7">_xlfn.IFNA(INDEX(SetupR3Tabelle[Ringe],MATCH($A7&amp;$B7&amp;$C7&amp;$E7,SetupR3Tabelle[Verein]&amp;SetupR3Tabelle[Vorname]&amp;SetupR3Tabelle[Name]&amp;SetupR3Tabelle[Disziplin],0)),"-")</f>
        <v>189</v>
      </c>
      <c r="I7" s="262" cm="1">
        <f t="array" ref="I7">_xlfn.IFNA(INDEX(SetupR4Tabelle[Ringe],MATCH($A7&amp;$B7&amp;$C7&amp;$E7,SetupR4Tabelle[Verein]&amp;SetupR4Tabelle[Vorname]&amp;SetupR4Tabelle[Name]&amp;SetupR4Tabelle[Disziplin],0)),"-")</f>
        <v>192</v>
      </c>
      <c r="J7" s="262" cm="1">
        <f t="array" ref="J7">_xlfn.IFNA(INDEX(SetupR5Tabelle[Ringe],MATCH($A7&amp;$B7&amp;$C7&amp;$E7,SetupR5Tabelle[Verein]&amp;SetupR5Tabelle[Vorname]&amp;SetupR5Tabelle[Name]&amp;SetupR5Tabelle[Disziplin],0)),"-")</f>
        <v>192</v>
      </c>
      <c r="K7" s="262" cm="1">
        <f t="array" ref="K7">_xlfn.IFNA(INDEX(SetupR6Tabelle[Ringe],MATCH($A7&amp;$B7&amp;$C7&amp;$E7,SetupR6Tabelle[Verein]&amp;SetupR6Tabelle[Vorname]&amp;SetupR6Tabelle[Name]&amp;SetupR6Tabelle[Disziplin],0)),"-")</f>
        <v>194</v>
      </c>
      <c r="L7" s="262" t="str" cm="1">
        <f t="array" ref="L7">_xlfn.IFNA(INDEX(SetupR7Tabelle[Ringe],MATCH($A7&amp;$B7&amp;$C7&amp;$E7,SetupR7Tabelle[Verein]&amp;SetupR7Tabelle[Vorname]&amp;SetupR7Tabelle[Name]&amp;SetupR7Tabelle[Disziplin],0)),"-")</f>
        <v>-</v>
      </c>
      <c r="M7" s="262" cm="1">
        <f t="array" ref="M7">_xlfn.IFNA(INDEX(SetupR8Tabelle[Ringe],MATCH($A7&amp;$B7&amp;$C7&amp;$E7,SetupR8Tabelle[Verein]&amp;SetupR8Tabelle[Vorname]&amp;SetupR8Tabelle[Name]&amp;SetupR8Tabelle[Disziplin],0)),"-")</f>
        <v>194</v>
      </c>
      <c r="N7" s="262" cm="1">
        <f t="array" ref="N7">_xlfn.IFNA(INDEX(SetupR9Tabelle[Ringe],MATCH($A7&amp;$B7&amp;$C7&amp;$E7,SetupR9Tabelle[Verein]&amp;SetupR9Tabelle[Vorname]&amp;SetupR9Tabelle[Name]&amp;SetupR9Tabelle[Disziplin],0)),"-")</f>
        <v>192</v>
      </c>
      <c r="O7" s="262" cm="1">
        <f t="array" ref="O7">_xlfn.IFNA(INDEX(SetupR10Tabelle[Ringe],MATCH($A7&amp;$B7&amp;$C7&amp;$E7,SetupR10Tabelle[Verein]&amp;SetupR10Tabelle[Vorname]&amp;SetupR10Tabelle[Name]&amp;SetupR10Tabelle[Disziplin],0)),"-")</f>
        <v>188</v>
      </c>
      <c r="P7" s="262" cm="1">
        <f t="array" ref="P7">_xlfn.IFNA(INDEX(SetupR11Tabelle[Ringe],MATCH($A7&amp;$B7&amp;$C7&amp;$E7,SetupR11Tabelle[Verein]&amp;SetupR11Tabelle[Vorname]&amp;SetupR11Tabelle[Name]&amp;SetupR11Tabelle[Disziplin],0)),"-")</f>
        <v>188</v>
      </c>
      <c r="Q7" s="266">
        <f>IF(SK[[#This Row],[1]]="","",SUM(SK[[#This Row],[1]:[11]]))</f>
        <v>1909</v>
      </c>
      <c r="R7" s="278">
        <f>IF(SK[[#This Row],[Summe]]="","",AVERAGE(Q7/S7))</f>
        <v>190.9</v>
      </c>
      <c r="S7" s="261">
        <f>IF(SK[[#This Row],[1]]="","",COUNT(F7:P7))</f>
        <v>10</v>
      </c>
      <c r="AL7" s="243"/>
    </row>
    <row r="8" spans="1:38" ht="15.95" customHeight="1">
      <c r="A8" s="197" t="s">
        <v>21</v>
      </c>
      <c r="B8" s="197" t="s">
        <v>309</v>
      </c>
      <c r="C8" s="197" t="s">
        <v>307</v>
      </c>
      <c r="D8" s="197" t="s">
        <v>12</v>
      </c>
      <c r="E8" s="197" t="s">
        <v>11</v>
      </c>
      <c r="F8" s="266" cm="1">
        <f t="array" ref="F8">_xlfn.IFNA(INDEX(SetupR1Tabelle[Ringe],MATCH($A8&amp;$B8&amp;$C8&amp;$E8,SetupR1Tabelle[Verein]&amp;SetupR1Tabelle[Vorname]&amp;SetupR1Tabelle[Name]&amp;SetupR1Tabelle[Disziplin],0)),"-")</f>
        <v>184</v>
      </c>
      <c r="G8" s="266" cm="1">
        <f t="array" ref="G8">_xlfn.IFNA(INDEX(SetupR2Tabelle[Ringe],MATCH($A8&amp;$B8&amp;$C8&amp;$E8,SetupR2Tabelle[Verein]&amp;SetupR2Tabelle[Vorname]&amp;SetupR2Tabelle[Name]&amp;SetupR2Tabelle[Disziplin],0)),"-")</f>
        <v>192</v>
      </c>
      <c r="H8" s="266" cm="1">
        <f t="array" ref="H8">_xlfn.IFNA(INDEX(SetupR3Tabelle[Ringe],MATCH($A8&amp;$B8&amp;$C8&amp;$E8,SetupR3Tabelle[Verein]&amp;SetupR3Tabelle[Vorname]&amp;SetupR3Tabelle[Name]&amp;SetupR3Tabelle[Disziplin],0)),"-")</f>
        <v>189</v>
      </c>
      <c r="I8" s="262" t="str" cm="1">
        <f t="array" ref="I8">_xlfn.IFNA(INDEX(SetupR4Tabelle[Ringe],MATCH($A8&amp;$B8&amp;$C8&amp;$E8,SetupR4Tabelle[Verein]&amp;SetupR4Tabelle[Vorname]&amp;SetupR4Tabelle[Name]&amp;SetupR4Tabelle[Disziplin],0)),"-")</f>
        <v>-</v>
      </c>
      <c r="J8" s="262" cm="1">
        <f t="array" ref="J8">_xlfn.IFNA(INDEX(SetupR5Tabelle[Ringe],MATCH($A8&amp;$B8&amp;$C8&amp;$E8,SetupR5Tabelle[Verein]&amp;SetupR5Tabelle[Vorname]&amp;SetupR5Tabelle[Name]&amp;SetupR5Tabelle[Disziplin],0)),"-")</f>
        <v>191</v>
      </c>
      <c r="K8" s="262" cm="1">
        <f t="array" ref="K8">_xlfn.IFNA(INDEX(SetupR6Tabelle[Ringe],MATCH($A8&amp;$B8&amp;$C8&amp;$E8,SetupR6Tabelle[Verein]&amp;SetupR6Tabelle[Vorname]&amp;SetupR6Tabelle[Name]&amp;SetupR6Tabelle[Disziplin],0)),"-")</f>
        <v>189</v>
      </c>
      <c r="L8" s="262" cm="1">
        <f t="array" ref="L8">_xlfn.IFNA(INDEX(SetupR7Tabelle[Ringe],MATCH($A8&amp;$B8&amp;$C8&amp;$E8,SetupR7Tabelle[Verein]&amp;SetupR7Tabelle[Vorname]&amp;SetupR7Tabelle[Name]&amp;SetupR7Tabelle[Disziplin],0)),"-")</f>
        <v>187</v>
      </c>
      <c r="M8" s="262" cm="1">
        <f t="array" ref="M8">_xlfn.IFNA(INDEX(SetupR8Tabelle[Ringe],MATCH($A8&amp;$B8&amp;$C8&amp;$E8,SetupR8Tabelle[Verein]&amp;SetupR8Tabelle[Vorname]&amp;SetupR8Tabelle[Name]&amp;SetupR8Tabelle[Disziplin],0)),"-")</f>
        <v>194</v>
      </c>
      <c r="N8" s="262" cm="1">
        <f t="array" ref="N8">_xlfn.IFNA(INDEX(SetupR9Tabelle[Ringe],MATCH($A8&amp;$B8&amp;$C8&amp;$E8,SetupR9Tabelle[Verein]&amp;SetupR9Tabelle[Vorname]&amp;SetupR9Tabelle[Name]&amp;SetupR9Tabelle[Disziplin],0)),"-")</f>
        <v>188</v>
      </c>
      <c r="O8" s="262" cm="1">
        <f t="array" ref="O8">_xlfn.IFNA(INDEX(SetupR10Tabelle[Ringe],MATCH($A8&amp;$B8&amp;$C8&amp;$E8,SetupR10Tabelle[Verein]&amp;SetupR10Tabelle[Vorname]&amp;SetupR10Tabelle[Name]&amp;SetupR10Tabelle[Disziplin],0)),"-")</f>
        <v>193</v>
      </c>
      <c r="P8" s="262" cm="1">
        <f t="array" ref="P8">_xlfn.IFNA(INDEX(SetupR11Tabelle[Ringe],MATCH($A8&amp;$B8&amp;$C8&amp;$E8,SetupR11Tabelle[Verein]&amp;SetupR11Tabelle[Vorname]&amp;SetupR11Tabelle[Name]&amp;SetupR11Tabelle[Disziplin],0)),"-")</f>
        <v>192</v>
      </c>
      <c r="Q8" s="266">
        <f>IF(SK[[#This Row],[1]]="","",SUM(SK[[#This Row],[1]:[11]]))</f>
        <v>1899</v>
      </c>
      <c r="R8" s="278">
        <f>IF(SK[[#This Row],[Summe]]="","",AVERAGE(Q8/S8))</f>
        <v>189.9</v>
      </c>
      <c r="S8" s="261">
        <f>IF(SK[[#This Row],[1]]="","",COUNT(F8:P8))</f>
        <v>10</v>
      </c>
      <c r="AL8" s="243"/>
    </row>
    <row r="9" spans="1:38" ht="15.95" customHeight="1">
      <c r="A9" s="197" t="s">
        <v>20</v>
      </c>
      <c r="B9" s="197" t="s">
        <v>172</v>
      </c>
      <c r="C9" s="197" t="s">
        <v>173</v>
      </c>
      <c r="D9" s="197" t="s">
        <v>12</v>
      </c>
      <c r="E9" s="197" t="s">
        <v>11</v>
      </c>
      <c r="F9" s="261" cm="1">
        <f t="array" ref="F9">_xlfn.IFNA(INDEX(SetupR1Tabelle[Ringe],MATCH($A9&amp;$B9&amp;$C9&amp;$E9,SetupR1Tabelle[Verein]&amp;SetupR1Tabelle[Vorname]&amp;SetupR1Tabelle[Name]&amp;SetupR1Tabelle[Disziplin],0)),"-")</f>
        <v>182</v>
      </c>
      <c r="G9" s="261" cm="1">
        <f t="array" ref="G9">_xlfn.IFNA(INDEX(SetupR2Tabelle[Ringe],MATCH($A9&amp;$B9&amp;$C9&amp;$E9,SetupR2Tabelle[Verein]&amp;SetupR2Tabelle[Vorname]&amp;SetupR2Tabelle[Name]&amp;SetupR2Tabelle[Disziplin],0)),"-")</f>
        <v>191</v>
      </c>
      <c r="H9" s="261" cm="1">
        <f t="array" ref="H9">_xlfn.IFNA(INDEX(SetupR3Tabelle[Ringe],MATCH($A9&amp;$B9&amp;$C9&amp;$E9,SetupR3Tabelle[Verein]&amp;SetupR3Tabelle[Vorname]&amp;SetupR3Tabelle[Name]&amp;SetupR3Tabelle[Disziplin],0)),"-")</f>
        <v>181</v>
      </c>
      <c r="I9" s="262" cm="1">
        <f t="array" ref="I9">_xlfn.IFNA(INDEX(SetupR4Tabelle[Ringe],MATCH($A9&amp;$B9&amp;$C9&amp;$E9,SetupR4Tabelle[Verein]&amp;SetupR4Tabelle[Vorname]&amp;SetupR4Tabelle[Name]&amp;SetupR4Tabelle[Disziplin],0)),"-")</f>
        <v>191</v>
      </c>
      <c r="J9" s="261" cm="1">
        <f t="array" ref="J9">_xlfn.IFNA(INDEX(SetupR5Tabelle[Ringe],MATCH($A9&amp;$B9&amp;$C9&amp;$E9,SetupR5Tabelle[Verein]&amp;SetupR5Tabelle[Vorname]&amp;SetupR5Tabelle[Name]&amp;SetupR5Tabelle[Disziplin],0)),"-")</f>
        <v>192</v>
      </c>
      <c r="K9" s="261" cm="1">
        <f t="array" ref="K9">_xlfn.IFNA(INDEX(SetupR6Tabelle[Ringe],MATCH($A9&amp;$B9&amp;$C9&amp;$E9,SetupR6Tabelle[Verein]&amp;SetupR6Tabelle[Vorname]&amp;SetupR6Tabelle[Name]&amp;SetupR6Tabelle[Disziplin],0)),"-")</f>
        <v>193</v>
      </c>
      <c r="L9" s="261" cm="1">
        <f t="array" ref="L9">_xlfn.IFNA(INDEX(SetupR7Tabelle[Ringe],MATCH($A9&amp;$B9&amp;$C9&amp;$E9,SetupR7Tabelle[Verein]&amp;SetupR7Tabelle[Vorname]&amp;SetupR7Tabelle[Name]&amp;SetupR7Tabelle[Disziplin],0)),"-")</f>
        <v>190</v>
      </c>
      <c r="M9" s="261" cm="1">
        <f t="array" ref="M9">_xlfn.IFNA(INDEX(SetupR8Tabelle[Ringe],MATCH($A9&amp;$B9&amp;$C9&amp;$E9,SetupR8Tabelle[Verein]&amp;SetupR8Tabelle[Vorname]&amp;SetupR8Tabelle[Name]&amp;SetupR8Tabelle[Disziplin],0)),"-")</f>
        <v>193</v>
      </c>
      <c r="N9" s="261" cm="1">
        <f t="array" ref="N9">_xlfn.IFNA(INDEX(SetupR9Tabelle[Ringe],MATCH($A9&amp;$B9&amp;$C9&amp;$E9,SetupR9Tabelle[Verein]&amp;SetupR9Tabelle[Vorname]&amp;SetupR9Tabelle[Name]&amp;SetupR9Tabelle[Disziplin],0)),"-")</f>
        <v>189</v>
      </c>
      <c r="O9" s="261" cm="1">
        <f t="array" ref="O9">_xlfn.IFNA(INDEX(SetupR10Tabelle[Ringe],MATCH($A9&amp;$B9&amp;$C9&amp;$E9,SetupR10Tabelle[Verein]&amp;SetupR10Tabelle[Vorname]&amp;SetupR10Tabelle[Name]&amp;SetupR10Tabelle[Disziplin],0)),"-")</f>
        <v>189</v>
      </c>
      <c r="P9" s="261" t="str" cm="1">
        <f t="array" ref="P9">_xlfn.IFNA(INDEX(SetupR11Tabelle[Ringe],MATCH($A9&amp;$B9&amp;$C9&amp;$E9,SetupR11Tabelle[Verein]&amp;SetupR11Tabelle[Vorname]&amp;SetupR11Tabelle[Name]&amp;SetupR11Tabelle[Disziplin],0)),"-")</f>
        <v>-</v>
      </c>
      <c r="Q9" s="261">
        <f>IF(SK[[#This Row],[1]]="","",SUM(SK[[#This Row],[1]:[11]]))</f>
        <v>1891</v>
      </c>
      <c r="R9" s="263">
        <f>IF(SK[[#This Row],[Summe]]="","",AVERAGE(Q9/S9))</f>
        <v>189.1</v>
      </c>
      <c r="S9" s="261">
        <f>IF(SK[[#This Row],[1]]="","",COUNT(F9:P9))</f>
        <v>10</v>
      </c>
      <c r="AL9" s="243"/>
    </row>
    <row r="10" spans="1:38" ht="15.95" customHeight="1">
      <c r="A10" s="197" t="s">
        <v>18</v>
      </c>
      <c r="B10" s="197" t="s">
        <v>203</v>
      </c>
      <c r="C10" s="197" t="s">
        <v>361</v>
      </c>
      <c r="D10" s="197" t="s">
        <v>23</v>
      </c>
      <c r="E10" s="197" t="s">
        <v>11</v>
      </c>
      <c r="F10" s="261" cm="1">
        <f t="array" ref="F10">_xlfn.IFNA(INDEX(SetupR1Tabelle[Ringe],MATCH($A10&amp;$B10&amp;$C10&amp;$E10,SetupR1Tabelle[Verein]&amp;SetupR1Tabelle[Vorname]&amp;SetupR1Tabelle[Name]&amp;SetupR1Tabelle[Disziplin],0)),"-")</f>
        <v>189</v>
      </c>
      <c r="G10" s="261" cm="1">
        <f t="array" ref="G10">_xlfn.IFNA(INDEX(SetupR2Tabelle[Ringe],MATCH($A10&amp;$B10&amp;$C10&amp;$E10,SetupR2Tabelle[Verein]&amp;SetupR2Tabelle[Vorname]&amp;SetupR2Tabelle[Name]&amp;SetupR2Tabelle[Disziplin],0)),"-")</f>
        <v>186</v>
      </c>
      <c r="H10" s="261" cm="1">
        <f t="array" ref="H10">_xlfn.IFNA(INDEX(SetupR3Tabelle[Ringe],MATCH($A10&amp;$B10&amp;$C10&amp;$E10,SetupR3Tabelle[Verein]&amp;SetupR3Tabelle[Vorname]&amp;SetupR3Tabelle[Name]&amp;SetupR3Tabelle[Disziplin],0)),"-")</f>
        <v>190</v>
      </c>
      <c r="I10" s="262" cm="1">
        <f t="array" ref="I10">_xlfn.IFNA(INDEX(SetupR4Tabelle[Ringe],MATCH($A10&amp;$B10&amp;$C10&amp;$E10,SetupR4Tabelle[Verein]&amp;SetupR4Tabelle[Vorname]&amp;SetupR4Tabelle[Name]&amp;SetupR4Tabelle[Disziplin],0)),"-")</f>
        <v>186</v>
      </c>
      <c r="J10" s="261" cm="1">
        <f t="array" ref="J10">_xlfn.IFNA(INDEX(SetupR5Tabelle[Ringe],MATCH($A10&amp;$B10&amp;$C10&amp;$E10,SetupR5Tabelle[Verein]&amp;SetupR5Tabelle[Vorname]&amp;SetupR5Tabelle[Name]&amp;SetupR5Tabelle[Disziplin],0)),"-")</f>
        <v>194</v>
      </c>
      <c r="K10" s="261" t="str" cm="1">
        <f t="array" ref="K10">_xlfn.IFNA(INDEX(SetupR6Tabelle[Ringe],MATCH($A10&amp;$B10&amp;$C10&amp;$E10,SetupR6Tabelle[Verein]&amp;SetupR6Tabelle[Vorname]&amp;SetupR6Tabelle[Name]&amp;SetupR6Tabelle[Disziplin],0)),"-")</f>
        <v>-</v>
      </c>
      <c r="L10" s="261" cm="1">
        <f t="array" ref="L10">_xlfn.IFNA(INDEX(SetupR7Tabelle[Ringe],MATCH($A10&amp;$B10&amp;$C10&amp;$E10,SetupR7Tabelle[Verein]&amp;SetupR7Tabelle[Vorname]&amp;SetupR7Tabelle[Name]&amp;SetupR7Tabelle[Disziplin],0)),"-")</f>
        <v>189</v>
      </c>
      <c r="M10" s="261" cm="1">
        <f t="array" ref="M10">_xlfn.IFNA(INDEX(SetupR8Tabelle[Ringe],MATCH($A10&amp;$B10&amp;$C10&amp;$E10,SetupR8Tabelle[Verein]&amp;SetupR8Tabelle[Vorname]&amp;SetupR8Tabelle[Name]&amp;SetupR8Tabelle[Disziplin],0)),"-")</f>
        <v>191</v>
      </c>
      <c r="N10" s="261" cm="1">
        <f t="array" ref="N10">_xlfn.IFNA(INDEX(SetupR9Tabelle[Ringe],MATCH($A10&amp;$B10&amp;$C10&amp;$E10,SetupR9Tabelle[Verein]&amp;SetupR9Tabelle[Vorname]&amp;SetupR9Tabelle[Name]&amp;SetupR9Tabelle[Disziplin],0)),"-")</f>
        <v>184</v>
      </c>
      <c r="O10" s="261" cm="1">
        <f t="array" ref="O10">_xlfn.IFNA(INDEX(SetupR10Tabelle[Ringe],MATCH($A10&amp;$B10&amp;$C10&amp;$E10,SetupR10Tabelle[Verein]&amp;SetupR10Tabelle[Vorname]&amp;SetupR10Tabelle[Name]&amp;SetupR10Tabelle[Disziplin],0)),"-")</f>
        <v>188</v>
      </c>
      <c r="P10" s="261" cm="1">
        <f t="array" ref="P10">_xlfn.IFNA(INDEX(SetupR11Tabelle[Ringe],MATCH($A10&amp;$B10&amp;$C10&amp;$E10,SetupR11Tabelle[Verein]&amp;SetupR11Tabelle[Vorname]&amp;SetupR11Tabelle[Name]&amp;SetupR11Tabelle[Disziplin],0)),"-")</f>
        <v>187</v>
      </c>
      <c r="Q10" s="261">
        <f>IF(SK[[#This Row],[1]]="","",SUM(SK[[#This Row],[1]:[11]]))</f>
        <v>1884</v>
      </c>
      <c r="R10" s="263">
        <f>IF(SK[[#This Row],[Summe]]="","",AVERAGE(Q10/S10))</f>
        <v>188.4</v>
      </c>
      <c r="S10" s="261">
        <f>IF(SK[[#This Row],[1]]="","",COUNT(F10:P10))</f>
        <v>10</v>
      </c>
      <c r="AL10" s="243"/>
    </row>
    <row r="11" spans="1:38" ht="15.95" customHeight="1">
      <c r="A11" s="197" t="s">
        <v>15</v>
      </c>
      <c r="B11" s="197" t="s">
        <v>186</v>
      </c>
      <c r="C11" s="197" t="s">
        <v>187</v>
      </c>
      <c r="D11" s="197" t="s">
        <v>12</v>
      </c>
      <c r="E11" s="197" t="s">
        <v>11</v>
      </c>
      <c r="F11" s="266" cm="1">
        <f t="array" ref="F11">_xlfn.IFNA(INDEX(SetupR1Tabelle[Ringe],MATCH($A11&amp;$B11&amp;$C11&amp;$E11,SetupR1Tabelle[Verein]&amp;SetupR1Tabelle[Vorname]&amp;SetupR1Tabelle[Name]&amp;SetupR1Tabelle[Disziplin],0)),"-")</f>
        <v>182</v>
      </c>
      <c r="G11" s="266" cm="1">
        <f t="array" ref="G11">_xlfn.IFNA(INDEX(SetupR2Tabelle[Ringe],MATCH($A11&amp;$B11&amp;$C11&amp;$E11,SetupR2Tabelle[Verein]&amp;SetupR2Tabelle[Vorname]&amp;SetupR2Tabelle[Name]&amp;SetupR2Tabelle[Disziplin],0)),"-")</f>
        <v>185</v>
      </c>
      <c r="H11" s="266" cm="1">
        <f t="array" ref="H11">_xlfn.IFNA(INDEX(SetupR3Tabelle[Ringe],MATCH($A11&amp;$B11&amp;$C11&amp;$E11,SetupR3Tabelle[Verein]&amp;SetupR3Tabelle[Vorname]&amp;SetupR3Tabelle[Name]&amp;SetupR3Tabelle[Disziplin],0)),"-")</f>
        <v>184</v>
      </c>
      <c r="I11" s="262" cm="1">
        <f t="array" ref="I11">_xlfn.IFNA(INDEX(SetupR4Tabelle[Ringe],MATCH($A11&amp;$B11&amp;$C11&amp;$E11,SetupR4Tabelle[Verein]&amp;SetupR4Tabelle[Vorname]&amp;SetupR4Tabelle[Name]&amp;SetupR4Tabelle[Disziplin],0)),"-")</f>
        <v>187</v>
      </c>
      <c r="J11" s="262" t="str" cm="1">
        <f t="array" ref="J11">_xlfn.IFNA(INDEX(SetupR5Tabelle[Ringe],MATCH($A11&amp;$B11&amp;$C11&amp;$E11,SetupR5Tabelle[Verein]&amp;SetupR5Tabelle[Vorname]&amp;SetupR5Tabelle[Name]&amp;SetupR5Tabelle[Disziplin],0)),"-")</f>
        <v>-</v>
      </c>
      <c r="K11" s="262" cm="1">
        <f t="array" ref="K11">_xlfn.IFNA(INDEX(SetupR6Tabelle[Ringe],MATCH($A11&amp;$B11&amp;$C11&amp;$E11,SetupR6Tabelle[Verein]&amp;SetupR6Tabelle[Vorname]&amp;SetupR6Tabelle[Name]&amp;SetupR6Tabelle[Disziplin],0)),"-")</f>
        <v>193</v>
      </c>
      <c r="L11" s="262" cm="1">
        <f t="array" ref="L11">_xlfn.IFNA(INDEX(SetupR7Tabelle[Ringe],MATCH($A11&amp;$B11&amp;$C11&amp;$E11,SetupR7Tabelle[Verein]&amp;SetupR7Tabelle[Vorname]&amp;SetupR7Tabelle[Name]&amp;SetupR7Tabelle[Disziplin],0)),"-")</f>
        <v>190</v>
      </c>
      <c r="M11" s="262" cm="1">
        <f t="array" ref="M11">_xlfn.IFNA(INDEX(SetupR8Tabelle[Ringe],MATCH($A11&amp;$B11&amp;$C11&amp;$E11,SetupR8Tabelle[Verein]&amp;SetupR8Tabelle[Vorname]&amp;SetupR8Tabelle[Name]&amp;SetupR8Tabelle[Disziplin],0)),"-")</f>
        <v>191</v>
      </c>
      <c r="N11" s="262" cm="1">
        <f t="array" ref="N11">_xlfn.IFNA(INDEX(SetupR9Tabelle[Ringe],MATCH($A11&amp;$B11&amp;$C11&amp;$E11,SetupR9Tabelle[Verein]&amp;SetupR9Tabelle[Vorname]&amp;SetupR9Tabelle[Name]&amp;SetupR9Tabelle[Disziplin],0)),"-")</f>
        <v>189</v>
      </c>
      <c r="O11" s="262" cm="1">
        <f t="array" ref="O11">_xlfn.IFNA(INDEX(SetupR10Tabelle[Ringe],MATCH($A11&amp;$B11&amp;$C11&amp;$E11,SetupR10Tabelle[Verein]&amp;SetupR10Tabelle[Vorname]&amp;SetupR10Tabelle[Name]&amp;SetupR10Tabelle[Disziplin],0)),"-")</f>
        <v>190</v>
      </c>
      <c r="P11" s="262" cm="1">
        <f t="array" ref="P11">_xlfn.IFNA(INDEX(SetupR11Tabelle[Ringe],MATCH($A11&amp;$B11&amp;$C11&amp;$E11,SetupR11Tabelle[Verein]&amp;SetupR11Tabelle[Vorname]&amp;SetupR11Tabelle[Name]&amp;SetupR11Tabelle[Disziplin],0)),"-")</f>
        <v>187</v>
      </c>
      <c r="Q11" s="266">
        <f>IF(SK[[#This Row],[1]]="","",SUM(SK[[#This Row],[1]:[11]]))</f>
        <v>1878</v>
      </c>
      <c r="R11" s="278">
        <f>IF(SK[[#This Row],[Summe]]="","",AVERAGE(Q11/S11))</f>
        <v>187.8</v>
      </c>
      <c r="S11" s="261">
        <f>IF(SK[[#This Row],[1]]="","",COUNT(F11:P11))</f>
        <v>10</v>
      </c>
      <c r="AL11" s="243"/>
    </row>
    <row r="12" spans="1:38" ht="15.95" customHeight="1">
      <c r="A12" s="197" t="s">
        <v>13</v>
      </c>
      <c r="B12" s="197" t="s">
        <v>183</v>
      </c>
      <c r="C12" s="197" t="s">
        <v>246</v>
      </c>
      <c r="D12" s="197" t="s">
        <v>12</v>
      </c>
      <c r="E12" s="197" t="s">
        <v>11</v>
      </c>
      <c r="F12" s="266" cm="1">
        <f t="array" ref="F12">_xlfn.IFNA(INDEX(SetupR1Tabelle[Ringe],MATCH($A12&amp;$B12&amp;$C12&amp;$E12,SetupR1Tabelle[Verein]&amp;SetupR1Tabelle[Vorname]&amp;SetupR1Tabelle[Name]&amp;SetupR1Tabelle[Disziplin],0)),"-")</f>
        <v>179</v>
      </c>
      <c r="G12" s="266" cm="1">
        <f t="array" ref="G12">_xlfn.IFNA(INDEX(SetupR2Tabelle[Ringe],MATCH($A12&amp;$B12&amp;$C12&amp;$E12,SetupR2Tabelle[Verein]&amp;SetupR2Tabelle[Vorname]&amp;SetupR2Tabelle[Name]&amp;SetupR2Tabelle[Disziplin],0)),"-")</f>
        <v>194</v>
      </c>
      <c r="H12" s="266" cm="1">
        <f t="array" ref="H12">_xlfn.IFNA(INDEX(SetupR3Tabelle[Ringe],MATCH($A12&amp;$B12&amp;$C12&amp;$E12,SetupR3Tabelle[Verein]&amp;SetupR3Tabelle[Vorname]&amp;SetupR3Tabelle[Name]&amp;SetupR3Tabelle[Disziplin],0)),"-")</f>
        <v>191</v>
      </c>
      <c r="I12" s="262" cm="1">
        <f t="array" ref="I12">_xlfn.IFNA(INDEX(SetupR4Tabelle[Ringe],MATCH($A12&amp;$B12&amp;$C12&amp;$E12,SetupR4Tabelle[Verein]&amp;SetupR4Tabelle[Vorname]&amp;SetupR4Tabelle[Name]&amp;SetupR4Tabelle[Disziplin],0)),"-")</f>
        <v>187</v>
      </c>
      <c r="J12" s="262" cm="1">
        <f t="array" ref="J12">_xlfn.IFNA(INDEX(SetupR5Tabelle[Ringe],MATCH($A12&amp;$B12&amp;$C12&amp;$E12,SetupR5Tabelle[Verein]&amp;SetupR5Tabelle[Vorname]&amp;SetupR5Tabelle[Name]&amp;SetupR5Tabelle[Disziplin],0)),"-")</f>
        <v>189</v>
      </c>
      <c r="K12" s="262" cm="1">
        <f t="array" ref="K12">_xlfn.IFNA(INDEX(SetupR6Tabelle[Ringe],MATCH($A12&amp;$B12&amp;$C12&amp;$E12,SetupR6Tabelle[Verein]&amp;SetupR6Tabelle[Vorname]&amp;SetupR6Tabelle[Name]&amp;SetupR6Tabelle[Disziplin],0)),"-")</f>
        <v>186</v>
      </c>
      <c r="L12" s="262" cm="1">
        <f t="array" ref="L12">_xlfn.IFNA(INDEX(SetupR7Tabelle[Ringe],MATCH($A12&amp;$B12&amp;$C12&amp;$E12,SetupR7Tabelle[Verein]&amp;SetupR7Tabelle[Vorname]&amp;SetupR7Tabelle[Name]&amp;SetupR7Tabelle[Disziplin],0)),"-")</f>
        <v>181</v>
      </c>
      <c r="M12" s="262" t="str" cm="1">
        <f t="array" ref="M12">_xlfn.IFNA(INDEX(SetupR8Tabelle[Ringe],MATCH($A12&amp;$B12&amp;$C12&amp;$E12,SetupR8Tabelle[Verein]&amp;SetupR8Tabelle[Vorname]&amp;SetupR8Tabelle[Name]&amp;SetupR8Tabelle[Disziplin],0)),"-")</f>
        <v>-</v>
      </c>
      <c r="N12" s="262" cm="1">
        <f t="array" ref="N12">_xlfn.IFNA(INDEX(SetupR9Tabelle[Ringe],MATCH($A12&amp;$B12&amp;$C12&amp;$E12,SetupR9Tabelle[Verein]&amp;SetupR9Tabelle[Vorname]&amp;SetupR9Tabelle[Name]&amp;SetupR9Tabelle[Disziplin],0)),"-")</f>
        <v>189</v>
      </c>
      <c r="O12" s="262" cm="1">
        <f t="array" ref="O12">_xlfn.IFNA(INDEX(SetupR10Tabelle[Ringe],MATCH($A12&amp;$B12&amp;$C12&amp;$E12,SetupR10Tabelle[Verein]&amp;SetupR10Tabelle[Vorname]&amp;SetupR10Tabelle[Name]&amp;SetupR10Tabelle[Disziplin],0)),"-")</f>
        <v>187</v>
      </c>
      <c r="P12" s="262" cm="1">
        <f t="array" ref="P12">_xlfn.IFNA(INDEX(SetupR11Tabelle[Ringe],MATCH($A12&amp;$B12&amp;$C12&amp;$E12,SetupR11Tabelle[Verein]&amp;SetupR11Tabelle[Vorname]&amp;SetupR11Tabelle[Name]&amp;SetupR11Tabelle[Disziplin],0)),"-")</f>
        <v>193</v>
      </c>
      <c r="Q12" s="266">
        <f>IF(SK[[#This Row],[1]]="","",SUM(SK[[#This Row],[1]:[11]]))</f>
        <v>1876</v>
      </c>
      <c r="R12" s="278">
        <f>IF(SK[[#This Row],[Summe]]="","",AVERAGE(Q12/S12))</f>
        <v>187.6</v>
      </c>
      <c r="S12" s="261">
        <f>IF(SK[[#This Row],[1]]="","",COUNT(F12:P12))</f>
        <v>10</v>
      </c>
      <c r="AL12" s="243"/>
    </row>
    <row r="13" spans="1:38" ht="15.95" customHeight="1">
      <c r="A13" s="197" t="s">
        <v>21</v>
      </c>
      <c r="B13" s="197" t="s">
        <v>313</v>
      </c>
      <c r="C13" s="197" t="s">
        <v>302</v>
      </c>
      <c r="D13" s="197" t="s">
        <v>12</v>
      </c>
      <c r="E13" s="197" t="s">
        <v>11</v>
      </c>
      <c r="F13" s="266" cm="1">
        <f t="array" ref="F13">_xlfn.IFNA(INDEX(SetupR1Tabelle[Ringe],MATCH($A13&amp;$B13&amp;$C13&amp;$E13,SetupR1Tabelle[Verein]&amp;SetupR1Tabelle[Vorname]&amp;SetupR1Tabelle[Name]&amp;SetupR1Tabelle[Disziplin],0)),"-")</f>
        <v>188</v>
      </c>
      <c r="G13" s="266" cm="1">
        <f t="array" ref="G13">_xlfn.IFNA(INDEX(SetupR2Tabelle[Ringe],MATCH($A13&amp;$B13&amp;$C13&amp;$E13,SetupR2Tabelle[Verein]&amp;SetupR2Tabelle[Vorname]&amp;SetupR2Tabelle[Name]&amp;SetupR2Tabelle[Disziplin],0)),"-")</f>
        <v>182</v>
      </c>
      <c r="H13" s="266" cm="1">
        <f t="array" ref="H13">_xlfn.IFNA(INDEX(SetupR3Tabelle[Ringe],MATCH($A13&amp;$B13&amp;$C13&amp;$E13,SetupR3Tabelle[Verein]&amp;SetupR3Tabelle[Vorname]&amp;SetupR3Tabelle[Name]&amp;SetupR3Tabelle[Disziplin],0)),"-")</f>
        <v>191</v>
      </c>
      <c r="I13" s="262" t="str" cm="1">
        <f t="array" ref="I13">_xlfn.IFNA(INDEX(SetupR4Tabelle[Ringe],MATCH($A13&amp;$B13&amp;$C13&amp;$E13,SetupR4Tabelle[Verein]&amp;SetupR4Tabelle[Vorname]&amp;SetupR4Tabelle[Name]&amp;SetupR4Tabelle[Disziplin],0)),"-")</f>
        <v>-</v>
      </c>
      <c r="J13" s="262" cm="1">
        <f t="array" ref="J13">_xlfn.IFNA(INDEX(SetupR5Tabelle[Ringe],MATCH($A13&amp;$B13&amp;$C13&amp;$E13,SetupR5Tabelle[Verein]&amp;SetupR5Tabelle[Vorname]&amp;SetupR5Tabelle[Name]&amp;SetupR5Tabelle[Disziplin],0)),"-")</f>
        <v>183</v>
      </c>
      <c r="K13" s="262" cm="1">
        <f t="array" ref="K13">_xlfn.IFNA(INDEX(SetupR6Tabelle[Ringe],MATCH($A13&amp;$B13&amp;$C13&amp;$E13,SetupR6Tabelle[Verein]&amp;SetupR6Tabelle[Vorname]&amp;SetupR6Tabelle[Name]&amp;SetupR6Tabelle[Disziplin],0)),"-")</f>
        <v>185</v>
      </c>
      <c r="L13" s="262" cm="1">
        <f t="array" ref="L13">_xlfn.IFNA(INDEX(SetupR7Tabelle[Ringe],MATCH($A13&amp;$B13&amp;$C13&amp;$E13,SetupR7Tabelle[Verein]&amp;SetupR7Tabelle[Vorname]&amp;SetupR7Tabelle[Name]&amp;SetupR7Tabelle[Disziplin],0)),"-")</f>
        <v>185</v>
      </c>
      <c r="M13" s="262" cm="1">
        <f t="array" ref="M13">_xlfn.IFNA(INDEX(SetupR8Tabelle[Ringe],MATCH($A13&amp;$B13&amp;$C13&amp;$E13,SetupR8Tabelle[Verein]&amp;SetupR8Tabelle[Vorname]&amp;SetupR8Tabelle[Name]&amp;SetupR8Tabelle[Disziplin],0)),"-")</f>
        <v>186</v>
      </c>
      <c r="N13" s="262" cm="1">
        <f t="array" ref="N13">_xlfn.IFNA(INDEX(SetupR9Tabelle[Ringe],MATCH($A13&amp;$B13&amp;$C13&amp;$E13,SetupR9Tabelle[Verein]&amp;SetupR9Tabelle[Vorname]&amp;SetupR9Tabelle[Name]&amp;SetupR9Tabelle[Disziplin],0)),"-")</f>
        <v>188</v>
      </c>
      <c r="O13" s="262" cm="1">
        <f t="array" ref="O13">_xlfn.IFNA(INDEX(SetupR10Tabelle[Ringe],MATCH($A13&amp;$B13&amp;$C13&amp;$E13,SetupR10Tabelle[Verein]&amp;SetupR10Tabelle[Vorname]&amp;SetupR10Tabelle[Name]&amp;SetupR10Tabelle[Disziplin],0)),"-")</f>
        <v>187</v>
      </c>
      <c r="P13" s="262" cm="1">
        <f t="array" ref="P13">_xlfn.IFNA(INDEX(SetupR11Tabelle[Ringe],MATCH($A13&amp;$B13&amp;$C13&amp;$E13,SetupR11Tabelle[Verein]&amp;SetupR11Tabelle[Vorname]&amp;SetupR11Tabelle[Name]&amp;SetupR11Tabelle[Disziplin],0)),"-")</f>
        <v>193</v>
      </c>
      <c r="Q13" s="266">
        <f>IF(SK[[#This Row],[1]]="","",SUM(SK[[#This Row],[1]:[11]]))</f>
        <v>1868</v>
      </c>
      <c r="R13" s="278">
        <f>IF(SK[[#This Row],[Summe]]="","",AVERAGE(Q13/S13))</f>
        <v>186.8</v>
      </c>
      <c r="S13" s="261">
        <f>IF(SK[[#This Row],[1]]="","",COUNT(F13:P13))</f>
        <v>10</v>
      </c>
      <c r="AL13" s="243"/>
    </row>
    <row r="14" spans="1:38" ht="15.95" customHeight="1">
      <c r="A14" s="197" t="s">
        <v>21</v>
      </c>
      <c r="B14" s="197" t="s">
        <v>306</v>
      </c>
      <c r="C14" s="197" t="s">
        <v>307</v>
      </c>
      <c r="D14" s="197" t="s">
        <v>12</v>
      </c>
      <c r="E14" s="197" t="s">
        <v>11</v>
      </c>
      <c r="F14" s="261" cm="1">
        <f t="array" ref="F14">_xlfn.IFNA(INDEX(SetupR1Tabelle[Ringe],MATCH($A14&amp;$B14&amp;$C14&amp;$E14,SetupR1Tabelle[Verein]&amp;SetupR1Tabelle[Vorname]&amp;SetupR1Tabelle[Name]&amp;SetupR1Tabelle[Disziplin],0)),"-")</f>
        <v>186</v>
      </c>
      <c r="G14" s="261" cm="1">
        <f t="array" ref="G14">_xlfn.IFNA(INDEX(SetupR2Tabelle[Ringe],MATCH($A14&amp;$B14&amp;$C14&amp;$E14,SetupR2Tabelle[Verein]&amp;SetupR2Tabelle[Vorname]&amp;SetupR2Tabelle[Name]&amp;SetupR2Tabelle[Disziplin],0)),"-")</f>
        <v>185</v>
      </c>
      <c r="H14" s="261" cm="1">
        <f t="array" ref="H14">_xlfn.IFNA(INDEX(SetupR3Tabelle[Ringe],MATCH($A14&amp;$B14&amp;$C14&amp;$E14,SetupR3Tabelle[Verein]&amp;SetupR3Tabelle[Vorname]&amp;SetupR3Tabelle[Name]&amp;SetupR3Tabelle[Disziplin],0)),"-")</f>
        <v>191</v>
      </c>
      <c r="I14" s="262" t="str" cm="1">
        <f t="array" ref="I14">_xlfn.IFNA(INDEX(SetupR4Tabelle[Ringe],MATCH($A14&amp;$B14&amp;$C14&amp;$E14,SetupR4Tabelle[Verein]&amp;SetupR4Tabelle[Vorname]&amp;SetupR4Tabelle[Name]&amp;SetupR4Tabelle[Disziplin],0)),"-")</f>
        <v>-</v>
      </c>
      <c r="J14" s="261" cm="1">
        <f t="array" ref="J14">_xlfn.IFNA(INDEX(SetupR5Tabelle[Ringe],MATCH($A14&amp;$B14&amp;$C14&amp;$E14,SetupR5Tabelle[Verein]&amp;SetupR5Tabelle[Vorname]&amp;SetupR5Tabelle[Name]&amp;SetupR5Tabelle[Disziplin],0)),"-")</f>
        <v>183</v>
      </c>
      <c r="K14" s="261" cm="1">
        <f t="array" ref="K14">_xlfn.IFNA(INDEX(SetupR6Tabelle[Ringe],MATCH($A14&amp;$B14&amp;$C14&amp;$E14,SetupR6Tabelle[Verein]&amp;SetupR6Tabelle[Vorname]&amp;SetupR6Tabelle[Name]&amp;SetupR6Tabelle[Disziplin],0)),"-")</f>
        <v>186</v>
      </c>
      <c r="L14" s="261" cm="1">
        <f t="array" ref="L14">_xlfn.IFNA(INDEX(SetupR7Tabelle[Ringe],MATCH($A14&amp;$B14&amp;$C14&amp;$E14,SetupR7Tabelle[Verein]&amp;SetupR7Tabelle[Vorname]&amp;SetupR7Tabelle[Name]&amp;SetupR7Tabelle[Disziplin],0)),"-")</f>
        <v>192</v>
      </c>
      <c r="M14" s="261" cm="1">
        <f t="array" ref="M14">_xlfn.IFNA(INDEX(SetupR8Tabelle[Ringe],MATCH($A14&amp;$B14&amp;$C14&amp;$E14,SetupR8Tabelle[Verein]&amp;SetupR8Tabelle[Vorname]&amp;SetupR8Tabelle[Name]&amp;SetupR8Tabelle[Disziplin],0)),"-")</f>
        <v>186</v>
      </c>
      <c r="N14" s="261" cm="1">
        <f t="array" ref="N14">_xlfn.IFNA(INDEX(SetupR9Tabelle[Ringe],MATCH($A14&amp;$B14&amp;$C14&amp;$E14,SetupR9Tabelle[Verein]&amp;SetupR9Tabelle[Vorname]&amp;SetupR9Tabelle[Name]&amp;SetupR9Tabelle[Disziplin],0)),"-")</f>
        <v>189</v>
      </c>
      <c r="O14" s="261" cm="1">
        <f t="array" ref="O14">_xlfn.IFNA(INDEX(SetupR10Tabelle[Ringe],MATCH($A14&amp;$B14&amp;$C14&amp;$E14,SetupR10Tabelle[Verein]&amp;SetupR10Tabelle[Vorname]&amp;SetupR10Tabelle[Name]&amp;SetupR10Tabelle[Disziplin],0)),"-")</f>
        <v>183</v>
      </c>
      <c r="P14" s="261" cm="1">
        <f t="array" ref="P14">_xlfn.IFNA(INDEX(SetupR11Tabelle[Ringe],MATCH($A14&amp;$B14&amp;$C14&amp;$E14,SetupR11Tabelle[Verein]&amp;SetupR11Tabelle[Vorname]&amp;SetupR11Tabelle[Name]&amp;SetupR11Tabelle[Disziplin],0)),"-")</f>
        <v>186</v>
      </c>
      <c r="Q14" s="261">
        <f>IF(SK[[#This Row],[1]]="","",SUM(SK[[#This Row],[1]:[11]]))</f>
        <v>1867</v>
      </c>
      <c r="R14" s="263">
        <f>IF(SK[[#This Row],[Summe]]="","",AVERAGE(Q14/S14))</f>
        <v>186.7</v>
      </c>
      <c r="S14" s="261">
        <f>IF(SK[[#This Row],[1]]="","",COUNT(F14:P14))</f>
        <v>10</v>
      </c>
      <c r="AL14" s="243"/>
    </row>
    <row r="15" spans="1:38" ht="15.95" customHeight="1">
      <c r="A15" s="197" t="s">
        <v>26</v>
      </c>
      <c r="B15" s="197" t="s">
        <v>336</v>
      </c>
      <c r="C15" s="197" t="s">
        <v>337</v>
      </c>
      <c r="D15" s="197" t="s">
        <v>12</v>
      </c>
      <c r="E15" s="197" t="s">
        <v>11</v>
      </c>
      <c r="F15" s="261" cm="1">
        <f t="array" ref="F15">_xlfn.IFNA(INDEX(SetupR1Tabelle[Ringe],MATCH($A15&amp;$B15&amp;$C15&amp;$E15,SetupR1Tabelle[Verein]&amp;SetupR1Tabelle[Vorname]&amp;SetupR1Tabelle[Name]&amp;SetupR1Tabelle[Disziplin],0)),"-")</f>
        <v>189</v>
      </c>
      <c r="G15" s="261" t="str" cm="1">
        <f t="array" ref="G15">_xlfn.IFNA(INDEX(SetupR2Tabelle[Ringe],MATCH($A15&amp;$B15&amp;$C15&amp;$E15,SetupR2Tabelle[Verein]&amp;SetupR2Tabelle[Vorname]&amp;SetupR2Tabelle[Name]&amp;SetupR2Tabelle[Disziplin],0)),"-")</f>
        <v>-</v>
      </c>
      <c r="H15" s="261" cm="1">
        <f t="array" ref="H15">_xlfn.IFNA(INDEX(SetupR3Tabelle[Ringe],MATCH($A15&amp;$B15&amp;$C15&amp;$E15,SetupR3Tabelle[Verein]&amp;SetupR3Tabelle[Vorname]&amp;SetupR3Tabelle[Name]&amp;SetupR3Tabelle[Disziplin],0)),"-")</f>
        <v>185</v>
      </c>
      <c r="I15" s="262" cm="1">
        <f t="array" ref="I15">_xlfn.IFNA(INDEX(SetupR4Tabelle[Ringe],MATCH($A15&amp;$B15&amp;$C15&amp;$E15,SetupR4Tabelle[Verein]&amp;SetupR4Tabelle[Vorname]&amp;SetupR4Tabelle[Name]&amp;SetupR4Tabelle[Disziplin],0)),"-")</f>
        <v>185</v>
      </c>
      <c r="J15" s="261" cm="1">
        <f t="array" ref="J15">_xlfn.IFNA(INDEX(SetupR5Tabelle[Ringe],MATCH($A15&amp;$B15&amp;$C15&amp;$E15,SetupR5Tabelle[Verein]&amp;SetupR5Tabelle[Vorname]&amp;SetupR5Tabelle[Name]&amp;SetupR5Tabelle[Disziplin],0)),"-")</f>
        <v>187</v>
      </c>
      <c r="K15" s="261" cm="1">
        <f t="array" ref="K15">_xlfn.IFNA(INDEX(SetupR6Tabelle[Ringe],MATCH($A15&amp;$B15&amp;$C15&amp;$E15,SetupR6Tabelle[Verein]&amp;SetupR6Tabelle[Vorname]&amp;SetupR6Tabelle[Name]&amp;SetupR6Tabelle[Disziplin],0)),"-")</f>
        <v>186</v>
      </c>
      <c r="L15" s="261" cm="1">
        <f t="array" ref="L15">_xlfn.IFNA(INDEX(SetupR7Tabelle[Ringe],MATCH($A15&amp;$B15&amp;$C15&amp;$E15,SetupR7Tabelle[Verein]&amp;SetupR7Tabelle[Vorname]&amp;SetupR7Tabelle[Name]&amp;SetupR7Tabelle[Disziplin],0)),"-")</f>
        <v>185</v>
      </c>
      <c r="M15" s="261" cm="1">
        <f t="array" ref="M15">_xlfn.IFNA(INDEX(SetupR8Tabelle[Ringe],MATCH($A15&amp;$B15&amp;$C15&amp;$E15,SetupR8Tabelle[Verein]&amp;SetupR8Tabelle[Vorname]&amp;SetupR8Tabelle[Name]&amp;SetupR8Tabelle[Disziplin],0)),"-")</f>
        <v>189</v>
      </c>
      <c r="N15" s="261" cm="1">
        <f t="array" ref="N15">_xlfn.IFNA(INDEX(SetupR9Tabelle[Ringe],MATCH($A15&amp;$B15&amp;$C15&amp;$E15,SetupR9Tabelle[Verein]&amp;SetupR9Tabelle[Vorname]&amp;SetupR9Tabelle[Name]&amp;SetupR9Tabelle[Disziplin],0)),"-")</f>
        <v>183</v>
      </c>
      <c r="O15" s="261" cm="1">
        <f t="array" ref="O15">_xlfn.IFNA(INDEX(SetupR10Tabelle[Ringe],MATCH($A15&amp;$B15&amp;$C15&amp;$E15,SetupR10Tabelle[Verein]&amp;SetupR10Tabelle[Vorname]&amp;SetupR10Tabelle[Name]&amp;SetupR10Tabelle[Disziplin],0)),"-")</f>
        <v>192</v>
      </c>
      <c r="P15" s="261" cm="1">
        <f t="array" ref="P15">_xlfn.IFNA(INDEX(SetupR11Tabelle[Ringe],MATCH($A15&amp;$B15&amp;$C15&amp;$E15,SetupR11Tabelle[Verein]&amp;SetupR11Tabelle[Vorname]&amp;SetupR11Tabelle[Name]&amp;SetupR11Tabelle[Disziplin],0)),"-")</f>
        <v>182</v>
      </c>
      <c r="Q15" s="261">
        <f>IF(SK[[#This Row],[1]]="","",SUM(SK[[#This Row],[1]:[11]]))</f>
        <v>1863</v>
      </c>
      <c r="R15" s="263">
        <f>IF(SK[[#This Row],[Summe]]="","",AVERAGE(Q15/S15))</f>
        <v>186.3</v>
      </c>
      <c r="S15" s="261">
        <f>IF(SK[[#This Row],[1]]="","",COUNT(F15:P15))</f>
        <v>10</v>
      </c>
      <c r="AL15" s="243"/>
    </row>
    <row r="16" spans="1:38" ht="15.95" customHeight="1">
      <c r="A16" s="197" t="s">
        <v>17</v>
      </c>
      <c r="B16" s="197" t="s">
        <v>183</v>
      </c>
      <c r="C16" s="197" t="s">
        <v>217</v>
      </c>
      <c r="D16" s="197" t="s">
        <v>23</v>
      </c>
      <c r="E16" s="197" t="s">
        <v>11</v>
      </c>
      <c r="F16" s="266" cm="1">
        <f t="array" ref="F16">_xlfn.IFNA(INDEX(SetupR1Tabelle[Ringe],MATCH($A16&amp;$B16&amp;$C16&amp;$E16,SetupR1Tabelle[Verein]&amp;SetupR1Tabelle[Vorname]&amp;SetupR1Tabelle[Name]&amp;SetupR1Tabelle[Disziplin],0)),"-")</f>
        <v>185</v>
      </c>
      <c r="G16" s="266" cm="1">
        <f t="array" ref="G16">_xlfn.IFNA(INDEX(SetupR2Tabelle[Ringe],MATCH($A16&amp;$B16&amp;$C16&amp;$E16,SetupR2Tabelle[Verein]&amp;SetupR2Tabelle[Vorname]&amp;SetupR2Tabelle[Name]&amp;SetupR2Tabelle[Disziplin],0)),"-")</f>
        <v>191</v>
      </c>
      <c r="H16" s="266" cm="1">
        <f t="array" ref="H16">_xlfn.IFNA(INDEX(SetupR3Tabelle[Ringe],MATCH($A16&amp;$B16&amp;$C16&amp;$E16,SetupR3Tabelle[Verein]&amp;SetupR3Tabelle[Vorname]&amp;SetupR3Tabelle[Name]&amp;SetupR3Tabelle[Disziplin],0)),"-")</f>
        <v>181</v>
      </c>
      <c r="I16" s="262" cm="1">
        <f t="array" ref="I16">_xlfn.IFNA(INDEX(SetupR4Tabelle[Ringe],MATCH($A16&amp;$B16&amp;$C16&amp;$E16,SetupR4Tabelle[Verein]&amp;SetupR4Tabelle[Vorname]&amp;SetupR4Tabelle[Name]&amp;SetupR4Tabelle[Disziplin],0)),"-")</f>
        <v>188</v>
      </c>
      <c r="J16" s="262" cm="1">
        <f t="array" ref="J16">_xlfn.IFNA(INDEX(SetupR5Tabelle[Ringe],MATCH($A16&amp;$B16&amp;$C16&amp;$E16,SetupR5Tabelle[Verein]&amp;SetupR5Tabelle[Vorname]&amp;SetupR5Tabelle[Name]&amp;SetupR5Tabelle[Disziplin],0)),"-")</f>
        <v>183</v>
      </c>
      <c r="K16" s="262" cm="1">
        <f t="array" ref="K16">_xlfn.IFNA(INDEX(SetupR6Tabelle[Ringe],MATCH($A16&amp;$B16&amp;$C16&amp;$E16,SetupR6Tabelle[Verein]&amp;SetupR6Tabelle[Vorname]&amp;SetupR6Tabelle[Name]&amp;SetupR6Tabelle[Disziplin],0)),"-")</f>
        <v>187</v>
      </c>
      <c r="L16" s="262" t="str" cm="1">
        <f t="array" ref="L16">_xlfn.IFNA(INDEX(SetupR7Tabelle[Ringe],MATCH($A16&amp;$B16&amp;$C16&amp;$E16,SetupR7Tabelle[Verein]&amp;SetupR7Tabelle[Vorname]&amp;SetupR7Tabelle[Name]&amp;SetupR7Tabelle[Disziplin],0)),"-")</f>
        <v>-</v>
      </c>
      <c r="M16" s="262" cm="1">
        <f t="array" ref="M16">_xlfn.IFNA(INDEX(SetupR8Tabelle[Ringe],MATCH($A16&amp;$B16&amp;$C16&amp;$E16,SetupR8Tabelle[Verein]&amp;SetupR8Tabelle[Vorname]&amp;SetupR8Tabelle[Name]&amp;SetupR8Tabelle[Disziplin],0)),"-")</f>
        <v>192</v>
      </c>
      <c r="N16" s="262" cm="1">
        <f t="array" ref="N16">_xlfn.IFNA(INDEX(SetupR9Tabelle[Ringe],MATCH($A16&amp;$B16&amp;$C16&amp;$E16,SetupR9Tabelle[Verein]&amp;SetupR9Tabelle[Vorname]&amp;SetupR9Tabelle[Name]&amp;SetupR9Tabelle[Disziplin],0)),"-")</f>
        <v>187</v>
      </c>
      <c r="O16" s="262" cm="1">
        <f t="array" ref="O16">_xlfn.IFNA(INDEX(SetupR10Tabelle[Ringe],MATCH($A16&amp;$B16&amp;$C16&amp;$E16,SetupR10Tabelle[Verein]&amp;SetupR10Tabelle[Vorname]&amp;SetupR10Tabelle[Name]&amp;SetupR10Tabelle[Disziplin],0)),"-")</f>
        <v>184</v>
      </c>
      <c r="P16" s="262" cm="1">
        <f t="array" ref="P16">_xlfn.IFNA(INDEX(SetupR11Tabelle[Ringe],MATCH($A16&amp;$B16&amp;$C16&amp;$E16,SetupR11Tabelle[Verein]&amp;SetupR11Tabelle[Vorname]&amp;SetupR11Tabelle[Name]&amp;SetupR11Tabelle[Disziplin],0)),"-")</f>
        <v>183</v>
      </c>
      <c r="Q16" s="266">
        <f>IF(SK[[#This Row],[1]]="","",SUM(SK[[#This Row],[1]:[11]]))</f>
        <v>1861</v>
      </c>
      <c r="R16" s="278">
        <f>IF(SK[[#This Row],[Summe]]="","",AVERAGE(Q16/S16))</f>
        <v>186.1</v>
      </c>
      <c r="S16" s="261">
        <f>IF(SK[[#This Row],[1]]="","",COUNT(F16:P16))</f>
        <v>10</v>
      </c>
      <c r="AL16" s="243"/>
    </row>
    <row r="17" spans="1:38" ht="15.95" customHeight="1">
      <c r="A17" s="197" t="s">
        <v>18</v>
      </c>
      <c r="B17" s="197" t="s">
        <v>203</v>
      </c>
      <c r="C17" s="197" t="s">
        <v>355</v>
      </c>
      <c r="D17" s="197" t="s">
        <v>12</v>
      </c>
      <c r="E17" s="197" t="s">
        <v>11</v>
      </c>
      <c r="F17" s="266" cm="1">
        <f t="array" ref="F17">_xlfn.IFNA(INDEX(SetupR1Tabelle[Ringe],MATCH($A17&amp;$B17&amp;$C17&amp;$E17,SetupR1Tabelle[Verein]&amp;SetupR1Tabelle[Vorname]&amp;SetupR1Tabelle[Name]&amp;SetupR1Tabelle[Disziplin],0)),"-")</f>
        <v>186</v>
      </c>
      <c r="G17" s="266" cm="1">
        <f t="array" ref="G17">_xlfn.IFNA(INDEX(SetupR2Tabelle[Ringe],MATCH($A17&amp;$B17&amp;$C17&amp;$E17,SetupR2Tabelle[Verein]&amp;SetupR2Tabelle[Vorname]&amp;SetupR2Tabelle[Name]&amp;SetupR2Tabelle[Disziplin],0)),"-")</f>
        <v>183</v>
      </c>
      <c r="H17" s="266" cm="1">
        <f t="array" ref="H17">_xlfn.IFNA(INDEX(SetupR3Tabelle[Ringe],MATCH($A17&amp;$B17&amp;$C17&amp;$E17,SetupR3Tabelle[Verein]&amp;SetupR3Tabelle[Vorname]&amp;SetupR3Tabelle[Name]&amp;SetupR3Tabelle[Disziplin],0)),"-")</f>
        <v>186</v>
      </c>
      <c r="I17" s="262" cm="1">
        <f t="array" ref="I17">_xlfn.IFNA(INDEX(SetupR4Tabelle[Ringe],MATCH($A17&amp;$B17&amp;$C17&amp;$E17,SetupR4Tabelle[Verein]&amp;SetupR4Tabelle[Vorname]&amp;SetupR4Tabelle[Name]&amp;SetupR4Tabelle[Disziplin],0)),"-")</f>
        <v>178</v>
      </c>
      <c r="J17" s="262" cm="1">
        <f t="array" ref="J17">_xlfn.IFNA(INDEX(SetupR5Tabelle[Ringe],MATCH($A17&amp;$B17&amp;$C17&amp;$E17,SetupR5Tabelle[Verein]&amp;SetupR5Tabelle[Vorname]&amp;SetupR5Tabelle[Name]&amp;SetupR5Tabelle[Disziplin],0)),"-")</f>
        <v>179</v>
      </c>
      <c r="K17" s="262" t="str" cm="1">
        <f t="array" ref="K17">_xlfn.IFNA(INDEX(SetupR6Tabelle[Ringe],MATCH($A17&amp;$B17&amp;$C17&amp;$E17,SetupR6Tabelle[Verein]&amp;SetupR6Tabelle[Vorname]&amp;SetupR6Tabelle[Name]&amp;SetupR6Tabelle[Disziplin],0)),"-")</f>
        <v>-</v>
      </c>
      <c r="L17" s="262" cm="1">
        <f t="array" ref="L17">_xlfn.IFNA(INDEX(SetupR7Tabelle[Ringe],MATCH($A17&amp;$B17&amp;$C17&amp;$E17,SetupR7Tabelle[Verein]&amp;SetupR7Tabelle[Vorname]&amp;SetupR7Tabelle[Name]&amp;SetupR7Tabelle[Disziplin],0)),"-")</f>
        <v>188</v>
      </c>
      <c r="M17" s="262" cm="1">
        <f t="array" ref="M17">_xlfn.IFNA(INDEX(SetupR8Tabelle[Ringe],MATCH($A17&amp;$B17&amp;$C17&amp;$E17,SetupR8Tabelle[Verein]&amp;SetupR8Tabelle[Vorname]&amp;SetupR8Tabelle[Name]&amp;SetupR8Tabelle[Disziplin],0)),"-")</f>
        <v>190</v>
      </c>
      <c r="N17" s="262" cm="1">
        <f t="array" ref="N17">_xlfn.IFNA(INDEX(SetupR9Tabelle[Ringe],MATCH($A17&amp;$B17&amp;$C17&amp;$E17,SetupR9Tabelle[Verein]&amp;SetupR9Tabelle[Vorname]&amp;SetupR9Tabelle[Name]&amp;SetupR9Tabelle[Disziplin],0)),"-")</f>
        <v>187</v>
      </c>
      <c r="O17" s="262" cm="1">
        <f t="array" ref="O17">_xlfn.IFNA(INDEX(SetupR10Tabelle[Ringe],MATCH($A17&amp;$B17&amp;$C17&amp;$E17,SetupR10Tabelle[Verein]&amp;SetupR10Tabelle[Vorname]&amp;SetupR10Tabelle[Name]&amp;SetupR10Tabelle[Disziplin],0)),"-")</f>
        <v>190</v>
      </c>
      <c r="P17" s="262" t="str" cm="1">
        <f t="array" ref="P17">_xlfn.IFNA(INDEX(SetupR11Tabelle[Ringe],MATCH($A17&amp;$B17&amp;$C17&amp;$E17,SetupR11Tabelle[Verein]&amp;SetupR11Tabelle[Vorname]&amp;SetupR11Tabelle[Name]&amp;SetupR11Tabelle[Disziplin],0)),"-")</f>
        <v>-</v>
      </c>
      <c r="Q17" s="266">
        <f>IF(SK[[#This Row],[1]]="","",SUM(SK[[#This Row],[1]:[11]]))</f>
        <v>1667</v>
      </c>
      <c r="R17" s="278">
        <f>IF(SK[[#This Row],[Summe]]="","",AVERAGE(Q17/S17))</f>
        <v>185.22222222222223</v>
      </c>
      <c r="S17" s="261">
        <f>IF(SK[[#This Row],[1]]="","",COUNT(F17:P17))</f>
        <v>9</v>
      </c>
      <c r="AL17" s="243"/>
    </row>
    <row r="18" spans="1:38" ht="15.95" customHeight="1">
      <c r="A18" s="197" t="s">
        <v>15</v>
      </c>
      <c r="B18" s="197" t="s">
        <v>193</v>
      </c>
      <c r="C18" s="197" t="s">
        <v>192</v>
      </c>
      <c r="D18" s="197" t="s">
        <v>12</v>
      </c>
      <c r="E18" s="197" t="s">
        <v>11</v>
      </c>
      <c r="F18" s="261" cm="1">
        <f t="array" ref="F18">_xlfn.IFNA(INDEX(SetupR1Tabelle[Ringe],MATCH($A18&amp;$B18&amp;$C18&amp;$E18,SetupR1Tabelle[Verein]&amp;SetupR1Tabelle[Vorname]&amp;SetupR1Tabelle[Name]&amp;SetupR1Tabelle[Disziplin],0)),"-")</f>
        <v>182</v>
      </c>
      <c r="G18" s="261" cm="1">
        <f t="array" ref="G18">_xlfn.IFNA(INDEX(SetupR2Tabelle[Ringe],MATCH($A18&amp;$B18&amp;$C18&amp;$E18,SetupR2Tabelle[Verein]&amp;SetupR2Tabelle[Vorname]&amp;SetupR2Tabelle[Name]&amp;SetupR2Tabelle[Disziplin],0)),"-")</f>
        <v>177</v>
      </c>
      <c r="H18" s="261" cm="1">
        <f t="array" ref="H18">_xlfn.IFNA(INDEX(SetupR3Tabelle[Ringe],MATCH($A18&amp;$B18&amp;$C18&amp;$E18,SetupR3Tabelle[Verein]&amp;SetupR3Tabelle[Vorname]&amp;SetupR3Tabelle[Name]&amp;SetupR3Tabelle[Disziplin],0)),"-")</f>
        <v>187</v>
      </c>
      <c r="I18" s="262" cm="1">
        <f t="array" ref="I18">_xlfn.IFNA(INDEX(SetupR4Tabelle[Ringe],MATCH($A18&amp;$B18&amp;$C18&amp;$E18,SetupR4Tabelle[Verein]&amp;SetupR4Tabelle[Vorname]&amp;SetupR4Tabelle[Name]&amp;SetupR4Tabelle[Disziplin],0)),"-")</f>
        <v>188</v>
      </c>
      <c r="J18" s="261" t="str" cm="1">
        <f t="array" ref="J18">_xlfn.IFNA(INDEX(SetupR5Tabelle[Ringe],MATCH($A18&amp;$B18&amp;$C18&amp;$E18,SetupR5Tabelle[Verein]&amp;SetupR5Tabelle[Vorname]&amp;SetupR5Tabelle[Name]&amp;SetupR5Tabelle[Disziplin],0)),"-")</f>
        <v>-</v>
      </c>
      <c r="K18" s="261" cm="1">
        <f t="array" ref="K18">_xlfn.IFNA(INDEX(SetupR6Tabelle[Ringe],MATCH($A18&amp;$B18&amp;$C18&amp;$E18,SetupR6Tabelle[Verein]&amp;SetupR6Tabelle[Vorname]&amp;SetupR6Tabelle[Name]&amp;SetupR6Tabelle[Disziplin],0)),"-")</f>
        <v>178</v>
      </c>
      <c r="L18" s="261" cm="1">
        <f t="array" ref="L18">_xlfn.IFNA(INDEX(SetupR7Tabelle[Ringe],MATCH($A18&amp;$B18&amp;$C18&amp;$E18,SetupR7Tabelle[Verein]&amp;SetupR7Tabelle[Vorname]&amp;SetupR7Tabelle[Name]&amp;SetupR7Tabelle[Disziplin],0)),"-")</f>
        <v>193</v>
      </c>
      <c r="M18" s="261" cm="1">
        <f t="array" ref="M18">_xlfn.IFNA(INDEX(SetupR8Tabelle[Ringe],MATCH($A18&amp;$B18&amp;$C18&amp;$E18,SetupR8Tabelle[Verein]&amp;SetupR8Tabelle[Vorname]&amp;SetupR8Tabelle[Name]&amp;SetupR8Tabelle[Disziplin],0)),"-")</f>
        <v>183</v>
      </c>
      <c r="N18" s="261" cm="1">
        <f t="array" ref="N18">_xlfn.IFNA(INDEX(SetupR9Tabelle[Ringe],MATCH($A18&amp;$B18&amp;$C18&amp;$E18,SetupR9Tabelle[Verein]&amp;SetupR9Tabelle[Vorname]&amp;SetupR9Tabelle[Name]&amp;SetupR9Tabelle[Disziplin],0)),"-")</f>
        <v>183</v>
      </c>
      <c r="O18" s="261" cm="1">
        <f t="array" ref="O18">_xlfn.IFNA(INDEX(SetupR10Tabelle[Ringe],MATCH($A18&amp;$B18&amp;$C18&amp;$E18,SetupR10Tabelle[Verein]&amp;SetupR10Tabelle[Vorname]&amp;SetupR10Tabelle[Name]&amp;SetupR10Tabelle[Disziplin],0)),"-")</f>
        <v>181</v>
      </c>
      <c r="P18" s="261" cm="1">
        <f t="array" ref="P18">_xlfn.IFNA(INDEX(SetupR11Tabelle[Ringe],MATCH($A18&amp;$B18&amp;$C18&amp;$E18,SetupR11Tabelle[Verein]&amp;SetupR11Tabelle[Vorname]&amp;SetupR11Tabelle[Name]&amp;SetupR11Tabelle[Disziplin],0)),"-")</f>
        <v>184</v>
      </c>
      <c r="Q18" s="261">
        <f>IF(SK[[#This Row],[1]]="","",SUM(SK[[#This Row],[1]:[11]]))</f>
        <v>1836</v>
      </c>
      <c r="R18" s="263">
        <f>IF(SK[[#This Row],[Summe]]="","",AVERAGE(Q18/S18))</f>
        <v>183.6</v>
      </c>
      <c r="S18" s="261">
        <f>IF(SK[[#This Row],[1]]="","",COUNT(F18:P18))</f>
        <v>10</v>
      </c>
      <c r="AL18" s="243"/>
    </row>
    <row r="19" spans="1:38" ht="15.95" customHeight="1">
      <c r="A19" s="197" t="s">
        <v>26</v>
      </c>
      <c r="B19" s="197" t="s">
        <v>211</v>
      </c>
      <c r="C19" s="197" t="s">
        <v>263</v>
      </c>
      <c r="D19" s="197" t="s">
        <v>12</v>
      </c>
      <c r="E19" s="197" t="s">
        <v>11</v>
      </c>
      <c r="F19" s="266" cm="1">
        <f t="array" ref="F19">_xlfn.IFNA(INDEX(SetupR1Tabelle[Ringe],MATCH($A19&amp;$B19&amp;$C19&amp;$E19,SetupR1Tabelle[Verein]&amp;SetupR1Tabelle[Vorname]&amp;SetupR1Tabelle[Name]&amp;SetupR1Tabelle[Disziplin],0)),"-")</f>
        <v>184</v>
      </c>
      <c r="G19" s="266" t="str" cm="1">
        <f t="array" ref="G19">_xlfn.IFNA(INDEX(SetupR2Tabelle[Ringe],MATCH($A19&amp;$B19&amp;$C19&amp;$E19,SetupR2Tabelle[Verein]&amp;SetupR2Tabelle[Vorname]&amp;SetupR2Tabelle[Name]&amp;SetupR2Tabelle[Disziplin],0)),"-")</f>
        <v>-</v>
      </c>
      <c r="H19" s="266" cm="1">
        <f t="array" ref="H19">_xlfn.IFNA(INDEX(SetupR3Tabelle[Ringe],MATCH($A19&amp;$B19&amp;$C19&amp;$E19,SetupR3Tabelle[Verein]&amp;SetupR3Tabelle[Vorname]&amp;SetupR3Tabelle[Name]&amp;SetupR3Tabelle[Disziplin],0)),"-")</f>
        <v>183</v>
      </c>
      <c r="I19" s="262" cm="1">
        <f t="array" ref="I19">_xlfn.IFNA(INDEX(SetupR4Tabelle[Ringe],MATCH($A19&amp;$B19&amp;$C19&amp;$E19,SetupR4Tabelle[Verein]&amp;SetupR4Tabelle[Vorname]&amp;SetupR4Tabelle[Name]&amp;SetupR4Tabelle[Disziplin],0)),"-")</f>
        <v>180</v>
      </c>
      <c r="J19" s="262" cm="1">
        <f t="array" ref="J19">_xlfn.IFNA(INDEX(SetupR5Tabelle[Ringe],MATCH($A19&amp;$B19&amp;$C19&amp;$E19,SetupR5Tabelle[Verein]&amp;SetupR5Tabelle[Vorname]&amp;SetupR5Tabelle[Name]&amp;SetupR5Tabelle[Disziplin],0)),"-")</f>
        <v>184</v>
      </c>
      <c r="K19" s="262" cm="1">
        <f t="array" ref="K19">_xlfn.IFNA(INDEX(SetupR6Tabelle[Ringe],MATCH($A19&amp;$B19&amp;$C19&amp;$E19,SetupR6Tabelle[Verein]&amp;SetupR6Tabelle[Vorname]&amp;SetupR6Tabelle[Name]&amp;SetupR6Tabelle[Disziplin],0)),"-")</f>
        <v>180</v>
      </c>
      <c r="L19" s="262" cm="1">
        <f t="array" ref="L19">_xlfn.IFNA(INDEX(SetupR7Tabelle[Ringe],MATCH($A19&amp;$B19&amp;$C19&amp;$E19,SetupR7Tabelle[Verein]&amp;SetupR7Tabelle[Vorname]&amp;SetupR7Tabelle[Name]&amp;SetupR7Tabelle[Disziplin],0)),"-")</f>
        <v>185</v>
      </c>
      <c r="M19" s="262" cm="1">
        <f t="array" ref="M19">_xlfn.IFNA(INDEX(SetupR8Tabelle[Ringe],MATCH($A19&amp;$B19&amp;$C19&amp;$E19,SetupR8Tabelle[Verein]&amp;SetupR8Tabelle[Vorname]&amp;SetupR8Tabelle[Name]&amp;SetupR8Tabelle[Disziplin],0)),"-")</f>
        <v>174</v>
      </c>
      <c r="N19" s="262" cm="1">
        <f t="array" ref="N19">_xlfn.IFNA(INDEX(SetupR9Tabelle[Ringe],MATCH($A19&amp;$B19&amp;$C19&amp;$E19,SetupR9Tabelle[Verein]&amp;SetupR9Tabelle[Vorname]&amp;SetupR9Tabelle[Name]&amp;SetupR9Tabelle[Disziplin],0)),"-")</f>
        <v>185</v>
      </c>
      <c r="O19" s="262" cm="1">
        <f t="array" ref="O19">_xlfn.IFNA(INDEX(SetupR10Tabelle[Ringe],MATCH($A19&amp;$B19&amp;$C19&amp;$E19,SetupR10Tabelle[Verein]&amp;SetupR10Tabelle[Vorname]&amp;SetupR10Tabelle[Name]&amp;SetupR10Tabelle[Disziplin],0)),"-")</f>
        <v>189</v>
      </c>
      <c r="P19" s="262" cm="1">
        <f t="array" ref="P19">_xlfn.IFNA(INDEX(SetupR11Tabelle[Ringe],MATCH($A19&amp;$B19&amp;$C19&amp;$E19,SetupR11Tabelle[Verein]&amp;SetupR11Tabelle[Vorname]&amp;SetupR11Tabelle[Name]&amp;SetupR11Tabelle[Disziplin],0)),"-")</f>
        <v>177</v>
      </c>
      <c r="Q19" s="266">
        <f>IF(SK[[#This Row],[1]]="","",SUM(SK[[#This Row],[1]:[11]]))</f>
        <v>1821</v>
      </c>
      <c r="R19" s="278">
        <f>IF(SK[[#This Row],[Summe]]="","",AVERAGE(Q19/S19))</f>
        <v>182.1</v>
      </c>
      <c r="S19" s="261">
        <f>IF(SK[[#This Row],[1]]="","",COUNT(F19:P19))</f>
        <v>10</v>
      </c>
      <c r="AL19" s="243"/>
    </row>
    <row r="20" spans="1:38" ht="15.95" customHeight="1">
      <c r="A20" s="197" t="s">
        <v>28</v>
      </c>
      <c r="B20" s="197" t="s">
        <v>345</v>
      </c>
      <c r="C20" s="197" t="s">
        <v>432</v>
      </c>
      <c r="D20" s="197" t="s">
        <v>12</v>
      </c>
      <c r="E20" s="197" t="s">
        <v>11</v>
      </c>
      <c r="F20" s="266" cm="1">
        <f t="array" ref="F20">_xlfn.IFNA(INDEX(SetupR1Tabelle[Ringe],MATCH($A20&amp;$B20&amp;$C20&amp;$E20,SetupR1Tabelle[Verein]&amp;SetupR1Tabelle[Vorname]&amp;SetupR1Tabelle[Name]&amp;SetupR1Tabelle[Disziplin],0)),"-")</f>
        <v>182</v>
      </c>
      <c r="G20" s="266" cm="1">
        <f t="array" ref="G20">_xlfn.IFNA(INDEX(SetupR2Tabelle[Ringe],MATCH($A20&amp;$B20&amp;$C20&amp;$E20,SetupR2Tabelle[Verein]&amp;SetupR2Tabelle[Vorname]&amp;SetupR2Tabelle[Name]&amp;SetupR2Tabelle[Disziplin],0)),"-")</f>
        <v>179</v>
      </c>
      <c r="H20" s="266" cm="1">
        <f t="array" ref="H20">_xlfn.IFNA(INDEX(SetupR3Tabelle[Ringe],MATCH($A20&amp;$B20&amp;$C20&amp;$E20,SetupR3Tabelle[Verein]&amp;SetupR3Tabelle[Vorname]&amp;SetupR3Tabelle[Name]&amp;SetupR3Tabelle[Disziplin],0)),"-")</f>
        <v>182</v>
      </c>
      <c r="I20" s="262" cm="1">
        <f t="array" ref="I20">_xlfn.IFNA(INDEX(SetupR4Tabelle[Ringe],MATCH($A20&amp;$B20&amp;$C20&amp;$E20,SetupR4Tabelle[Verein]&amp;SetupR4Tabelle[Vorname]&amp;SetupR4Tabelle[Name]&amp;SetupR4Tabelle[Disziplin],0)),"-")</f>
        <v>186</v>
      </c>
      <c r="J20" s="262" cm="1">
        <f t="array" ref="J20">_xlfn.IFNA(INDEX(SetupR5Tabelle[Ringe],MATCH($A20&amp;$B20&amp;$C20&amp;$E20,SetupR5Tabelle[Verein]&amp;SetupR5Tabelle[Vorname]&amp;SetupR5Tabelle[Name]&amp;SetupR5Tabelle[Disziplin],0)),"-")</f>
        <v>180</v>
      </c>
      <c r="K20" s="262" cm="1">
        <f t="array" ref="K20">_xlfn.IFNA(INDEX(SetupR6Tabelle[Ringe],MATCH($A20&amp;$B20&amp;$C20&amp;$E20,SetupR6Tabelle[Verein]&amp;SetupR6Tabelle[Vorname]&amp;SetupR6Tabelle[Name]&amp;SetupR6Tabelle[Disziplin],0)),"-")</f>
        <v>178</v>
      </c>
      <c r="L20" s="262" cm="1">
        <f t="array" ref="L20">_xlfn.IFNA(INDEX(SetupR7Tabelle[Ringe],MATCH($A20&amp;$B20&amp;$C20&amp;$E20,SetupR7Tabelle[Verein]&amp;SetupR7Tabelle[Vorname]&amp;SetupR7Tabelle[Name]&amp;SetupR7Tabelle[Disziplin],0)),"-")</f>
        <v>176</v>
      </c>
      <c r="M20" s="262" cm="1">
        <f t="array" ref="M20">_xlfn.IFNA(INDEX(SetupR8Tabelle[Ringe],MATCH($A20&amp;$B20&amp;$C20&amp;$E20,SetupR8Tabelle[Verein]&amp;SetupR8Tabelle[Vorname]&amp;SetupR8Tabelle[Name]&amp;SetupR8Tabelle[Disziplin],0)),"-")</f>
        <v>183</v>
      </c>
      <c r="N20" s="262" t="str" cm="1">
        <f t="array" ref="N20">_xlfn.IFNA(INDEX(SetupR9Tabelle[Ringe],MATCH($A20&amp;$B20&amp;$C20&amp;$E20,SetupR9Tabelle[Verein]&amp;SetupR9Tabelle[Vorname]&amp;SetupR9Tabelle[Name]&amp;SetupR9Tabelle[Disziplin],0)),"-")</f>
        <v>-</v>
      </c>
      <c r="O20" s="262" cm="1">
        <f t="array" ref="O20">_xlfn.IFNA(INDEX(SetupR10Tabelle[Ringe],MATCH($A20&amp;$B20&amp;$C20&amp;$E20,SetupR10Tabelle[Verein]&amp;SetupR10Tabelle[Vorname]&amp;SetupR10Tabelle[Name]&amp;SetupR10Tabelle[Disziplin],0)),"-")</f>
        <v>183</v>
      </c>
      <c r="P20" s="262" cm="1">
        <f t="array" ref="P20">_xlfn.IFNA(INDEX(SetupR11Tabelle[Ringe],MATCH($A20&amp;$B20&amp;$C20&amp;$E20,SetupR11Tabelle[Verein]&amp;SetupR11Tabelle[Vorname]&amp;SetupR11Tabelle[Name]&amp;SetupR11Tabelle[Disziplin],0)),"-")</f>
        <v>184</v>
      </c>
      <c r="Q20" s="266">
        <f>IF(SK[[#This Row],[1]]="","",SUM(SK[[#This Row],[1]:[11]]))</f>
        <v>1813</v>
      </c>
      <c r="R20" s="278">
        <f>IF(SK[[#This Row],[Summe]]="","",AVERAGE(Q20/S20))</f>
        <v>181.3</v>
      </c>
      <c r="S20" s="261">
        <f>IF(SK[[#This Row],[1]]="","",COUNT(F20:P20))</f>
        <v>10</v>
      </c>
      <c r="AL20" s="243"/>
    </row>
    <row r="21" spans="1:38" ht="15.95" customHeight="1">
      <c r="A21" s="197" t="s">
        <v>17</v>
      </c>
      <c r="B21" s="197" t="s">
        <v>250</v>
      </c>
      <c r="C21" s="197" t="s">
        <v>388</v>
      </c>
      <c r="D21" s="197" t="s">
        <v>12</v>
      </c>
      <c r="E21" s="197" t="s">
        <v>11</v>
      </c>
      <c r="F21" s="261" cm="1">
        <f t="array" ref="F21">_xlfn.IFNA(INDEX(SetupR1Tabelle[Ringe],MATCH($A21&amp;$B21&amp;$C21&amp;$E21,SetupR1Tabelle[Verein]&amp;SetupR1Tabelle[Vorname]&amp;SetupR1Tabelle[Name]&amp;SetupR1Tabelle[Disziplin],0)),"-")</f>
        <v>179</v>
      </c>
      <c r="G21" s="261" cm="1">
        <f t="array" ref="G21">_xlfn.IFNA(INDEX(SetupR2Tabelle[Ringe],MATCH($A21&amp;$B21&amp;$C21&amp;$E21,SetupR2Tabelle[Verein]&amp;SetupR2Tabelle[Vorname]&amp;SetupR2Tabelle[Name]&amp;SetupR2Tabelle[Disziplin],0)),"-")</f>
        <v>186</v>
      </c>
      <c r="H21" s="261" cm="1">
        <f t="array" ref="H21">_xlfn.IFNA(INDEX(SetupR3Tabelle[Ringe],MATCH($A21&amp;$B21&amp;$C21&amp;$E21,SetupR3Tabelle[Verein]&amp;SetupR3Tabelle[Vorname]&amp;SetupR3Tabelle[Name]&amp;SetupR3Tabelle[Disziplin],0)),"-")</f>
        <v>183</v>
      </c>
      <c r="I21" s="262" cm="1">
        <f t="array" ref="I21">_xlfn.IFNA(INDEX(SetupR4Tabelle[Ringe],MATCH($A21&amp;$B21&amp;$C21&amp;$E21,SetupR4Tabelle[Verein]&amp;SetupR4Tabelle[Vorname]&amp;SetupR4Tabelle[Name]&amp;SetupR4Tabelle[Disziplin],0)),"-")</f>
        <v>173</v>
      </c>
      <c r="J21" s="261" cm="1">
        <f t="array" ref="J21">_xlfn.IFNA(INDEX(SetupR5Tabelle[Ringe],MATCH($A21&amp;$B21&amp;$C21&amp;$E21,SetupR5Tabelle[Verein]&amp;SetupR5Tabelle[Vorname]&amp;SetupR5Tabelle[Name]&amp;SetupR5Tabelle[Disziplin],0)),"-")</f>
        <v>183</v>
      </c>
      <c r="K21" s="261" cm="1">
        <f t="array" ref="K21">_xlfn.IFNA(INDEX(SetupR6Tabelle[Ringe],MATCH($A21&amp;$B21&amp;$C21&amp;$E21,SetupR6Tabelle[Verein]&amp;SetupR6Tabelle[Vorname]&amp;SetupR6Tabelle[Name]&amp;SetupR6Tabelle[Disziplin],0)),"-")</f>
        <v>182</v>
      </c>
      <c r="L21" s="261" t="str" cm="1">
        <f t="array" ref="L21">_xlfn.IFNA(INDEX(SetupR7Tabelle[Ringe],MATCH($A21&amp;$B21&amp;$C21&amp;$E21,SetupR7Tabelle[Verein]&amp;SetupR7Tabelle[Vorname]&amp;SetupR7Tabelle[Name]&amp;SetupR7Tabelle[Disziplin],0)),"-")</f>
        <v>-</v>
      </c>
      <c r="M21" s="261" cm="1">
        <f t="array" ref="M21">_xlfn.IFNA(INDEX(SetupR8Tabelle[Ringe],MATCH($A21&amp;$B21&amp;$C21&amp;$E21,SetupR8Tabelle[Verein]&amp;SetupR8Tabelle[Vorname]&amp;SetupR8Tabelle[Name]&amp;SetupR8Tabelle[Disziplin],0)),"-")</f>
        <v>183</v>
      </c>
      <c r="N21" s="261" cm="1">
        <f t="array" ref="N21">_xlfn.IFNA(INDEX(SetupR9Tabelle[Ringe],MATCH($A21&amp;$B21&amp;$C21&amp;$E21,SetupR9Tabelle[Verein]&amp;SetupR9Tabelle[Vorname]&amp;SetupR9Tabelle[Name]&amp;SetupR9Tabelle[Disziplin],0)),"-")</f>
        <v>183</v>
      </c>
      <c r="O21" s="261" cm="1">
        <f t="array" ref="O21">_xlfn.IFNA(INDEX(SetupR10Tabelle[Ringe],MATCH($A21&amp;$B21&amp;$C21&amp;$E21,SetupR10Tabelle[Verein]&amp;SetupR10Tabelle[Vorname]&amp;SetupR10Tabelle[Name]&amp;SetupR10Tabelle[Disziplin],0)),"-")</f>
        <v>177</v>
      </c>
      <c r="P21" s="261" cm="1">
        <f t="array" ref="P21">_xlfn.IFNA(INDEX(SetupR11Tabelle[Ringe],MATCH($A21&amp;$B21&amp;$C21&amp;$E21,SetupR11Tabelle[Verein]&amp;SetupR11Tabelle[Vorname]&amp;SetupR11Tabelle[Name]&amp;SetupR11Tabelle[Disziplin],0)),"-")</f>
        <v>183</v>
      </c>
      <c r="Q21" s="261">
        <f>IF(SK[[#This Row],[1]]="","",SUM(SK[[#This Row],[1]:[11]]))</f>
        <v>1812</v>
      </c>
      <c r="R21" s="263">
        <f>IF(SK[[#This Row],[Summe]]="","",AVERAGE(Q21/S21))</f>
        <v>181.2</v>
      </c>
      <c r="S21" s="261">
        <f>IF(SK[[#This Row],[1]]="","",COUNT(F21:P21))</f>
        <v>10</v>
      </c>
      <c r="AL21" s="243"/>
    </row>
    <row r="22" spans="1:38" ht="15.95" customHeight="1">
      <c r="A22" s="197" t="s">
        <v>17</v>
      </c>
      <c r="B22" s="197" t="s">
        <v>205</v>
      </c>
      <c r="C22" s="197" t="s">
        <v>522</v>
      </c>
      <c r="D22" s="197" t="s">
        <v>12</v>
      </c>
      <c r="E22" s="197" t="s">
        <v>11</v>
      </c>
      <c r="F22" s="266" cm="1">
        <f t="array" ref="F22">_xlfn.IFNA(INDEX(SetupR1Tabelle[Ringe],MATCH($A22&amp;$B22&amp;$C22&amp;$E22,SetupR1Tabelle[Verein]&amp;SetupR1Tabelle[Vorname]&amp;SetupR1Tabelle[Name]&amp;SetupR1Tabelle[Disziplin],0)),"-")</f>
        <v>180</v>
      </c>
      <c r="G22" s="266" cm="1">
        <f t="array" ref="G22">_xlfn.IFNA(INDEX(SetupR2Tabelle[Ringe],MATCH($A22&amp;$B22&amp;$C22&amp;$E22,SetupR2Tabelle[Verein]&amp;SetupR2Tabelle[Vorname]&amp;SetupR2Tabelle[Name]&amp;SetupR2Tabelle[Disziplin],0)),"-")</f>
        <v>178</v>
      </c>
      <c r="H22" s="266" cm="1">
        <f t="array" ref="H22">_xlfn.IFNA(INDEX(SetupR3Tabelle[Ringe],MATCH($A22&amp;$B22&amp;$C22&amp;$E22,SetupR3Tabelle[Verein]&amp;SetupR3Tabelle[Vorname]&amp;SetupR3Tabelle[Name]&amp;SetupR3Tabelle[Disziplin],0)),"-")</f>
        <v>178</v>
      </c>
      <c r="I22" s="262" cm="1">
        <f t="array" ref="I22">_xlfn.IFNA(INDEX(SetupR4Tabelle[Ringe],MATCH($A22&amp;$B22&amp;$C22&amp;$E22,SetupR4Tabelle[Verein]&amp;SetupR4Tabelle[Vorname]&amp;SetupR4Tabelle[Name]&amp;SetupR4Tabelle[Disziplin],0)),"-")</f>
        <v>174</v>
      </c>
      <c r="J22" s="262" cm="1">
        <f t="array" ref="J22">_xlfn.IFNA(INDEX(SetupR5Tabelle[Ringe],MATCH($A22&amp;$B22&amp;$C22&amp;$E22,SetupR5Tabelle[Verein]&amp;SetupR5Tabelle[Vorname]&amp;SetupR5Tabelle[Name]&amp;SetupR5Tabelle[Disziplin],0)),"-")</f>
        <v>177</v>
      </c>
      <c r="K22" s="262" cm="1">
        <f t="array" ref="K22">_xlfn.IFNA(INDEX(SetupR6Tabelle[Ringe],MATCH($A22&amp;$B22&amp;$C22&amp;$E22,SetupR6Tabelle[Verein]&amp;SetupR6Tabelle[Vorname]&amp;SetupR6Tabelle[Name]&amp;SetupR6Tabelle[Disziplin],0)),"-")</f>
        <v>184</v>
      </c>
      <c r="L22" s="262" t="str" cm="1">
        <f t="array" ref="L22">_xlfn.IFNA(INDEX(SetupR7Tabelle[Ringe],MATCH($A22&amp;$B22&amp;$C22&amp;$E22,SetupR7Tabelle[Verein]&amp;SetupR7Tabelle[Vorname]&amp;SetupR7Tabelle[Name]&amp;SetupR7Tabelle[Disziplin],0)),"-")</f>
        <v>-</v>
      </c>
      <c r="M22" s="262" cm="1">
        <f t="array" ref="M22">_xlfn.IFNA(INDEX(SetupR8Tabelle[Ringe],MATCH($A22&amp;$B22&amp;$C22&amp;$E22,SetupR8Tabelle[Verein]&amp;SetupR8Tabelle[Vorname]&amp;SetupR8Tabelle[Name]&amp;SetupR8Tabelle[Disziplin],0)),"-")</f>
        <v>178</v>
      </c>
      <c r="N22" s="262" cm="1">
        <f t="array" ref="N22">_xlfn.IFNA(INDEX(SetupR9Tabelle[Ringe],MATCH($A22&amp;$B22&amp;$C22&amp;$E22,SetupR9Tabelle[Verein]&amp;SetupR9Tabelle[Vorname]&amp;SetupR9Tabelle[Name]&amp;SetupR9Tabelle[Disziplin],0)),"-")</f>
        <v>178</v>
      </c>
      <c r="O22" s="262" cm="1">
        <f t="array" ref="O22">_xlfn.IFNA(INDEX(SetupR10Tabelle[Ringe],MATCH($A22&amp;$B22&amp;$C22&amp;$E22,SetupR10Tabelle[Verein]&amp;SetupR10Tabelle[Vorname]&amp;SetupR10Tabelle[Name]&amp;SetupR10Tabelle[Disziplin],0)),"-")</f>
        <v>182</v>
      </c>
      <c r="P22" s="262" cm="1">
        <f t="array" ref="P22">_xlfn.IFNA(INDEX(SetupR11Tabelle[Ringe],MATCH($A22&amp;$B22&amp;$C22&amp;$E22,SetupR11Tabelle[Verein]&amp;SetupR11Tabelle[Vorname]&amp;SetupR11Tabelle[Name]&amp;SetupR11Tabelle[Disziplin],0)),"-")</f>
        <v>181</v>
      </c>
      <c r="Q22" s="266">
        <f>IF(SK[[#This Row],[1]]="","",SUM(SK[[#This Row],[1]:[11]]))</f>
        <v>1790</v>
      </c>
      <c r="R22" s="278">
        <f>IF(SK[[#This Row],[Summe]]="","",AVERAGE(Q22/S22))</f>
        <v>179</v>
      </c>
      <c r="S22" s="261">
        <f>IF(SK[[#This Row],[1]]="","",COUNT(F22:P22))</f>
        <v>10</v>
      </c>
      <c r="AL22" s="243"/>
    </row>
    <row r="23" spans="1:38" ht="15.95" customHeight="1">
      <c r="A23" s="197" t="s">
        <v>28</v>
      </c>
      <c r="B23" s="197" t="s">
        <v>434</v>
      </c>
      <c r="C23" s="197" t="s">
        <v>477</v>
      </c>
      <c r="D23" s="197" t="s">
        <v>12</v>
      </c>
      <c r="E23" s="197" t="s">
        <v>11</v>
      </c>
      <c r="F23" s="266" cm="1">
        <f t="array" ref="F23">_xlfn.IFNA(INDEX(SetupR1Tabelle[Ringe],MATCH($A23&amp;$B23&amp;$C23&amp;$E23,SetupR1Tabelle[Verein]&amp;SetupR1Tabelle[Vorname]&amp;SetupR1Tabelle[Name]&amp;SetupR1Tabelle[Disziplin],0)),"-")</f>
        <v>178</v>
      </c>
      <c r="G23" s="266" t="str" cm="1">
        <f t="array" ref="G23">_xlfn.IFNA(INDEX(SetupR2Tabelle[Ringe],MATCH($A23&amp;$B23&amp;$C23&amp;$E23,SetupR2Tabelle[Verein]&amp;SetupR2Tabelle[Vorname]&amp;SetupR2Tabelle[Name]&amp;SetupR2Tabelle[Disziplin],0)),"-")</f>
        <v>-</v>
      </c>
      <c r="H23" s="266" cm="1">
        <f t="array" ref="H23">_xlfn.IFNA(INDEX(SetupR3Tabelle[Ringe],MATCH($A23&amp;$B23&amp;$C23&amp;$E23,SetupR3Tabelle[Verein]&amp;SetupR3Tabelle[Vorname]&amp;SetupR3Tabelle[Name]&amp;SetupR3Tabelle[Disziplin],0)),"-")</f>
        <v>175</v>
      </c>
      <c r="I23" s="262" cm="1">
        <f t="array" ref="I23">_xlfn.IFNA(INDEX(SetupR4Tabelle[Ringe],MATCH($A23&amp;$B23&amp;$C23&amp;$E23,SetupR4Tabelle[Verein]&amp;SetupR4Tabelle[Vorname]&amp;SetupR4Tabelle[Name]&amp;SetupR4Tabelle[Disziplin],0)),"-")</f>
        <v>172</v>
      </c>
      <c r="J23" s="262" cm="1">
        <f t="array" ref="J23">_xlfn.IFNA(INDEX(SetupR5Tabelle[Ringe],MATCH($A23&amp;$B23&amp;$C23&amp;$E23,SetupR5Tabelle[Verein]&amp;SetupR5Tabelle[Vorname]&amp;SetupR5Tabelle[Name]&amp;SetupR5Tabelle[Disziplin],0)),"-")</f>
        <v>177</v>
      </c>
      <c r="K23" s="262" cm="1">
        <f t="array" ref="K23">_xlfn.IFNA(INDEX(SetupR6Tabelle[Ringe],MATCH($A23&amp;$B23&amp;$C23&amp;$E23,SetupR6Tabelle[Verein]&amp;SetupR6Tabelle[Vorname]&amp;SetupR6Tabelle[Name]&amp;SetupR6Tabelle[Disziplin],0)),"-")</f>
        <v>179</v>
      </c>
      <c r="L23" s="262" cm="1">
        <f t="array" ref="L23">_xlfn.IFNA(INDEX(SetupR7Tabelle[Ringe],MATCH($A23&amp;$B23&amp;$C23&amp;$E23,SetupR7Tabelle[Verein]&amp;SetupR7Tabelle[Vorname]&amp;SetupR7Tabelle[Name]&amp;SetupR7Tabelle[Disziplin],0)),"-")</f>
        <v>179</v>
      </c>
      <c r="M23" s="262" cm="1">
        <f t="array" ref="M23">_xlfn.IFNA(INDEX(SetupR8Tabelle[Ringe],MATCH($A23&amp;$B23&amp;$C23&amp;$E23,SetupR8Tabelle[Verein]&amp;SetupR8Tabelle[Vorname]&amp;SetupR8Tabelle[Name]&amp;SetupR8Tabelle[Disziplin],0)),"-")</f>
        <v>176</v>
      </c>
      <c r="N23" s="262" t="str" cm="1">
        <f t="array" ref="N23">_xlfn.IFNA(INDEX(SetupR9Tabelle[Ringe],MATCH($A23&amp;$B23&amp;$C23&amp;$E23,SetupR9Tabelle[Verein]&amp;SetupR9Tabelle[Vorname]&amp;SetupR9Tabelle[Name]&amp;SetupR9Tabelle[Disziplin],0)),"-")</f>
        <v>-</v>
      </c>
      <c r="O23" s="262" cm="1">
        <f t="array" ref="O23">_xlfn.IFNA(INDEX(SetupR10Tabelle[Ringe],MATCH($A23&amp;$B23&amp;$C23&amp;$E23,SetupR10Tabelle[Verein]&amp;SetupR10Tabelle[Vorname]&amp;SetupR10Tabelle[Name]&amp;SetupR10Tabelle[Disziplin],0)),"-")</f>
        <v>185</v>
      </c>
      <c r="P23" s="262" cm="1">
        <f t="array" ref="P23">_xlfn.IFNA(INDEX(SetupR11Tabelle[Ringe],MATCH($A23&amp;$B23&amp;$C23&amp;$E23,SetupR11Tabelle[Verein]&amp;SetupR11Tabelle[Vorname]&amp;SetupR11Tabelle[Name]&amp;SetupR11Tabelle[Disziplin],0)),"-")</f>
        <v>181</v>
      </c>
      <c r="Q23" s="266">
        <f>IF(SK[[#This Row],[1]]="","",SUM(SK[[#This Row],[1]:[11]]))</f>
        <v>1602</v>
      </c>
      <c r="R23" s="278">
        <f>IF(SK[[#This Row],[Summe]]="","",AVERAGE(Q23/S23))</f>
        <v>178</v>
      </c>
      <c r="S23" s="261">
        <f>IF(SK[[#This Row],[1]]="","",COUNT(F23:P23))</f>
        <v>9</v>
      </c>
      <c r="AL23" s="243"/>
    </row>
    <row r="24" spans="1:38" ht="15.95" customHeight="1">
      <c r="A24" s="197" t="s">
        <v>6</v>
      </c>
      <c r="B24" s="197" t="s">
        <v>273</v>
      </c>
      <c r="C24" s="197" t="s">
        <v>274</v>
      </c>
      <c r="D24" s="197" t="s">
        <v>12</v>
      </c>
      <c r="E24" s="197" t="s">
        <v>11</v>
      </c>
      <c r="F24" s="266" cm="1">
        <f t="array" ref="F24">_xlfn.IFNA(INDEX(SetupR1Tabelle[Ringe],MATCH($A24&amp;$B24&amp;$C24&amp;$E24,SetupR1Tabelle[Verein]&amp;SetupR1Tabelle[Vorname]&amp;SetupR1Tabelle[Name]&amp;SetupR1Tabelle[Disziplin],0)),"-")</f>
        <v>177</v>
      </c>
      <c r="G24" s="266" cm="1">
        <f t="array" ref="G24">_xlfn.IFNA(INDEX(SetupR2Tabelle[Ringe],MATCH($A24&amp;$B24&amp;$C24&amp;$E24,SetupR2Tabelle[Verein]&amp;SetupR2Tabelle[Vorname]&amp;SetupR2Tabelle[Name]&amp;SetupR2Tabelle[Disziplin],0)),"-")</f>
        <v>178</v>
      </c>
      <c r="H24" s="266" t="str" cm="1">
        <f t="array" ref="H24">_xlfn.IFNA(INDEX(SetupR3Tabelle[Ringe],MATCH($A24&amp;$B24&amp;$C24&amp;$E24,SetupR3Tabelle[Verein]&amp;SetupR3Tabelle[Vorname]&amp;SetupR3Tabelle[Name]&amp;SetupR3Tabelle[Disziplin],0)),"-")</f>
        <v>-</v>
      </c>
      <c r="I24" s="262" cm="1">
        <f t="array" ref="I24">_xlfn.IFNA(INDEX(SetupR4Tabelle[Ringe],MATCH($A24&amp;$B24&amp;$C24&amp;$E24,SetupR4Tabelle[Verein]&amp;SetupR4Tabelle[Vorname]&amp;SetupR4Tabelle[Name]&amp;SetupR4Tabelle[Disziplin],0)),"-")</f>
        <v>173</v>
      </c>
      <c r="J24" s="262" cm="1">
        <f t="array" ref="J24">_xlfn.IFNA(INDEX(SetupR5Tabelle[Ringe],MATCH($A24&amp;$B24&amp;$C24&amp;$E24,SetupR5Tabelle[Verein]&amp;SetupR5Tabelle[Vorname]&amp;SetupR5Tabelle[Name]&amp;SetupR5Tabelle[Disziplin],0)),"-")</f>
        <v>170</v>
      </c>
      <c r="K24" s="262" cm="1">
        <f t="array" ref="K24">_xlfn.IFNA(INDEX(SetupR6Tabelle[Ringe],MATCH($A24&amp;$B24&amp;$C24&amp;$E24,SetupR6Tabelle[Verein]&amp;SetupR6Tabelle[Vorname]&amp;SetupR6Tabelle[Name]&amp;SetupR6Tabelle[Disziplin],0)),"-")</f>
        <v>183</v>
      </c>
      <c r="L24" s="262" cm="1">
        <f t="array" ref="L24">_xlfn.IFNA(INDEX(SetupR7Tabelle[Ringe],MATCH($A24&amp;$B24&amp;$C24&amp;$E24,SetupR7Tabelle[Verein]&amp;SetupR7Tabelle[Vorname]&amp;SetupR7Tabelle[Name]&amp;SetupR7Tabelle[Disziplin],0)),"-")</f>
        <v>184</v>
      </c>
      <c r="M24" s="262" cm="1">
        <f t="array" ref="M24">_xlfn.IFNA(INDEX(SetupR8Tabelle[Ringe],MATCH($A24&amp;$B24&amp;$C24&amp;$E24,SetupR8Tabelle[Verein]&amp;SetupR8Tabelle[Vorname]&amp;SetupR8Tabelle[Name]&amp;SetupR8Tabelle[Disziplin],0)),"-")</f>
        <v>174</v>
      </c>
      <c r="N24" s="262" cm="1">
        <f t="array" ref="N24">_xlfn.IFNA(INDEX(SetupR9Tabelle[Ringe],MATCH($A24&amp;$B24&amp;$C24&amp;$E24,SetupR9Tabelle[Verein]&amp;SetupR9Tabelle[Vorname]&amp;SetupR9Tabelle[Name]&amp;SetupR9Tabelle[Disziplin],0)),"-")</f>
        <v>178</v>
      </c>
      <c r="O24" s="262" cm="1">
        <f t="array" ref="O24">_xlfn.IFNA(INDEX(SetupR10Tabelle[Ringe],MATCH($A24&amp;$B24&amp;$C24&amp;$E24,SetupR10Tabelle[Verein]&amp;SetupR10Tabelle[Vorname]&amp;SetupR10Tabelle[Name]&amp;SetupR10Tabelle[Disziplin],0)),"-")</f>
        <v>182</v>
      </c>
      <c r="P24" s="262" t="str" cm="1">
        <f t="array" ref="P24">_xlfn.IFNA(INDEX(SetupR11Tabelle[Ringe],MATCH($A24&amp;$B24&amp;$C24&amp;$E24,SetupR11Tabelle[Verein]&amp;SetupR11Tabelle[Vorname]&amp;SetupR11Tabelle[Name]&amp;SetupR11Tabelle[Disziplin],0)),"-")</f>
        <v>-</v>
      </c>
      <c r="Q24" s="266">
        <f>IF(SK[[#This Row],[1]]="","",SUM(SK[[#This Row],[1]:[11]]))</f>
        <v>1599</v>
      </c>
      <c r="R24" s="278">
        <f>IF(SK[[#This Row],[Summe]]="","",AVERAGE(Q24/S24))</f>
        <v>177.66666666666666</v>
      </c>
      <c r="S24" s="261">
        <f>IF(SK[[#This Row],[1]]="","",COUNT(F24:P24))</f>
        <v>9</v>
      </c>
      <c r="AL24" s="243"/>
    </row>
    <row r="25" spans="1:38" ht="15.95" customHeight="1">
      <c r="A25" s="197" t="s">
        <v>28</v>
      </c>
      <c r="B25" s="197" t="s">
        <v>433</v>
      </c>
      <c r="C25" s="197" t="s">
        <v>432</v>
      </c>
      <c r="D25" s="197" t="s">
        <v>12</v>
      </c>
      <c r="E25" s="197" t="s">
        <v>11</v>
      </c>
      <c r="F25" s="261" cm="1">
        <f t="array" ref="F25">_xlfn.IFNA(INDEX(SetupR1Tabelle[Ringe],MATCH($A25&amp;$B25&amp;$C25&amp;$E25,SetupR1Tabelle[Verein]&amp;SetupR1Tabelle[Vorname]&amp;SetupR1Tabelle[Name]&amp;SetupR1Tabelle[Disziplin],0)),"-")</f>
        <v>178</v>
      </c>
      <c r="G25" s="261" cm="1">
        <f t="array" ref="G25">_xlfn.IFNA(INDEX(SetupR2Tabelle[Ringe],MATCH($A25&amp;$B25&amp;$C25&amp;$E25,SetupR2Tabelle[Verein]&amp;SetupR2Tabelle[Vorname]&amp;SetupR2Tabelle[Name]&amp;SetupR2Tabelle[Disziplin],0)),"-")</f>
        <v>178</v>
      </c>
      <c r="H25" s="261" cm="1">
        <f t="array" ref="H25">_xlfn.IFNA(INDEX(SetupR3Tabelle[Ringe],MATCH($A25&amp;$B25&amp;$C25&amp;$E25,SetupR3Tabelle[Verein]&amp;SetupR3Tabelle[Vorname]&amp;SetupR3Tabelle[Name]&amp;SetupR3Tabelle[Disziplin],0)),"-")</f>
        <v>181</v>
      </c>
      <c r="I25" s="262" cm="1">
        <f t="array" ref="I25">_xlfn.IFNA(INDEX(SetupR4Tabelle[Ringe],MATCH($A25&amp;$B25&amp;$C25&amp;$E25,SetupR4Tabelle[Verein]&amp;SetupR4Tabelle[Vorname]&amp;SetupR4Tabelle[Name]&amp;SetupR4Tabelle[Disziplin],0)),"-")</f>
        <v>177</v>
      </c>
      <c r="J25" s="261" t="str" cm="1">
        <f t="array" ref="J25">_xlfn.IFNA(INDEX(SetupR5Tabelle[Ringe],MATCH($A25&amp;$B25&amp;$C25&amp;$E25,SetupR5Tabelle[Verein]&amp;SetupR5Tabelle[Vorname]&amp;SetupR5Tabelle[Name]&amp;SetupR5Tabelle[Disziplin],0)),"-")</f>
        <v>-</v>
      </c>
      <c r="K25" s="261" cm="1">
        <f t="array" ref="K25">_xlfn.IFNA(INDEX(SetupR6Tabelle[Ringe],MATCH($A25&amp;$B25&amp;$C25&amp;$E25,SetupR6Tabelle[Verein]&amp;SetupR6Tabelle[Vorname]&amp;SetupR6Tabelle[Name]&amp;SetupR6Tabelle[Disziplin],0)),"-")</f>
        <v>183</v>
      </c>
      <c r="L25" s="261" cm="1">
        <f t="array" ref="L25">_xlfn.IFNA(INDEX(SetupR7Tabelle[Ringe],MATCH($A25&amp;$B25&amp;$C25&amp;$E25,SetupR7Tabelle[Verein]&amp;SetupR7Tabelle[Vorname]&amp;SetupR7Tabelle[Name]&amp;SetupR7Tabelle[Disziplin],0)),"-")</f>
        <v>171</v>
      </c>
      <c r="M25" s="261" cm="1">
        <f t="array" ref="M25">_xlfn.IFNA(INDEX(SetupR8Tabelle[Ringe],MATCH($A25&amp;$B25&amp;$C25&amp;$E25,SetupR8Tabelle[Verein]&amp;SetupR8Tabelle[Vorname]&amp;SetupR8Tabelle[Name]&amp;SetupR8Tabelle[Disziplin],0)),"-")</f>
        <v>182</v>
      </c>
      <c r="N25" s="261" t="str" cm="1">
        <f t="array" ref="N25">_xlfn.IFNA(INDEX(SetupR9Tabelle[Ringe],MATCH($A25&amp;$B25&amp;$C25&amp;$E25,SetupR9Tabelle[Verein]&amp;SetupR9Tabelle[Vorname]&amp;SetupR9Tabelle[Name]&amp;SetupR9Tabelle[Disziplin],0)),"-")</f>
        <v>-</v>
      </c>
      <c r="O25" s="261" cm="1">
        <f t="array" ref="O25">_xlfn.IFNA(INDEX(SetupR10Tabelle[Ringe],MATCH($A25&amp;$B25&amp;$C25&amp;$E25,SetupR10Tabelle[Verein]&amp;SetupR10Tabelle[Vorname]&amp;SetupR10Tabelle[Name]&amp;SetupR10Tabelle[Disziplin],0)),"-")</f>
        <v>178</v>
      </c>
      <c r="P25" s="261" cm="1">
        <f t="array" ref="P25">_xlfn.IFNA(INDEX(SetupR11Tabelle[Ringe],MATCH($A25&amp;$B25&amp;$C25&amp;$E25,SetupR11Tabelle[Verein]&amp;SetupR11Tabelle[Vorname]&amp;SetupR11Tabelle[Name]&amp;SetupR11Tabelle[Disziplin],0)),"-")</f>
        <v>166</v>
      </c>
      <c r="Q25" s="261">
        <f>IF(SK[[#This Row],[1]]="","",SUM(SK[[#This Row],[1]:[11]]))</f>
        <v>1594</v>
      </c>
      <c r="R25" s="263">
        <f>IF(SK[[#This Row],[Summe]]="","",AVERAGE(Q25/S25))</f>
        <v>177.11111111111111</v>
      </c>
      <c r="S25" s="261">
        <f>IF(SK[[#This Row],[1]]="","",COUNT(F25:P25))</f>
        <v>9</v>
      </c>
      <c r="AL25" s="243"/>
    </row>
    <row r="26" spans="1:38" ht="15.95" customHeight="1">
      <c r="A26" s="197" t="s">
        <v>26</v>
      </c>
      <c r="B26" s="197" t="s">
        <v>338</v>
      </c>
      <c r="C26" s="197" t="s">
        <v>339</v>
      </c>
      <c r="D26" s="197" t="s">
        <v>23</v>
      </c>
      <c r="E26" s="197" t="s">
        <v>11</v>
      </c>
      <c r="F26" s="266" cm="1">
        <f t="array" ref="F26">_xlfn.IFNA(INDEX(SetupR1Tabelle[Ringe],MATCH($A26&amp;$B26&amp;$C26&amp;$E26,SetupR1Tabelle[Verein]&amp;SetupR1Tabelle[Vorname]&amp;SetupR1Tabelle[Name]&amp;SetupR1Tabelle[Disziplin],0)),"-")</f>
        <v>176</v>
      </c>
      <c r="G26" s="266" t="str" cm="1">
        <f t="array" ref="G26">_xlfn.IFNA(INDEX(SetupR2Tabelle[Ringe],MATCH($A26&amp;$B26&amp;$C26&amp;$E26,SetupR2Tabelle[Verein]&amp;SetupR2Tabelle[Vorname]&amp;SetupR2Tabelle[Name]&amp;SetupR2Tabelle[Disziplin],0)),"-")</f>
        <v>-</v>
      </c>
      <c r="H26" s="266" cm="1">
        <f t="array" ref="H26">_xlfn.IFNA(INDEX(SetupR3Tabelle[Ringe],MATCH($A26&amp;$B26&amp;$C26&amp;$E26,SetupR3Tabelle[Verein]&amp;SetupR3Tabelle[Vorname]&amp;SetupR3Tabelle[Name]&amp;SetupR3Tabelle[Disziplin],0)),"-")</f>
        <v>179</v>
      </c>
      <c r="I26" s="262" cm="1">
        <f t="array" ref="I26">_xlfn.IFNA(INDEX(SetupR4Tabelle[Ringe],MATCH($A26&amp;$B26&amp;$C26&amp;$E26,SetupR4Tabelle[Verein]&amp;SetupR4Tabelle[Vorname]&amp;SetupR4Tabelle[Name]&amp;SetupR4Tabelle[Disziplin],0)),"-")</f>
        <v>177</v>
      </c>
      <c r="J26" s="262" cm="1">
        <f t="array" ref="J26">_xlfn.IFNA(INDEX(SetupR5Tabelle[Ringe],MATCH($A26&amp;$B26&amp;$C26&amp;$E26,SetupR5Tabelle[Verein]&amp;SetupR5Tabelle[Vorname]&amp;SetupR5Tabelle[Name]&amp;SetupR5Tabelle[Disziplin],0)),"-")</f>
        <v>179</v>
      </c>
      <c r="K26" s="262" cm="1">
        <f t="array" ref="K26">_xlfn.IFNA(INDEX(SetupR6Tabelle[Ringe],MATCH($A26&amp;$B26&amp;$C26&amp;$E26,SetupR6Tabelle[Verein]&amp;SetupR6Tabelle[Vorname]&amp;SetupR6Tabelle[Name]&amp;SetupR6Tabelle[Disziplin],0)),"-")</f>
        <v>174</v>
      </c>
      <c r="L26" s="262" cm="1">
        <f t="array" ref="L26">_xlfn.IFNA(INDEX(SetupR7Tabelle[Ringe],MATCH($A26&amp;$B26&amp;$C26&amp;$E26,SetupR7Tabelle[Verein]&amp;SetupR7Tabelle[Vorname]&amp;SetupR7Tabelle[Name]&amp;SetupR7Tabelle[Disziplin],0)),"-")</f>
        <v>179</v>
      </c>
      <c r="M26" s="262" cm="1">
        <f t="array" ref="M26">_xlfn.IFNA(INDEX(SetupR8Tabelle[Ringe],MATCH($A26&amp;$B26&amp;$C26&amp;$E26,SetupR8Tabelle[Verein]&amp;SetupR8Tabelle[Vorname]&amp;SetupR8Tabelle[Name]&amp;SetupR8Tabelle[Disziplin],0)),"-")</f>
        <v>174</v>
      </c>
      <c r="N26" s="262" cm="1">
        <f t="array" ref="N26">_xlfn.IFNA(INDEX(SetupR9Tabelle[Ringe],MATCH($A26&amp;$B26&amp;$C26&amp;$E26,SetupR9Tabelle[Verein]&amp;SetupR9Tabelle[Vorname]&amp;SetupR9Tabelle[Name]&amp;SetupR9Tabelle[Disziplin],0)),"-")</f>
        <v>178</v>
      </c>
      <c r="O26" s="262" cm="1">
        <f t="array" ref="O26">_xlfn.IFNA(INDEX(SetupR10Tabelle[Ringe],MATCH($A26&amp;$B26&amp;$C26&amp;$E26,SetupR10Tabelle[Verein]&amp;SetupR10Tabelle[Vorname]&amp;SetupR10Tabelle[Name]&amp;SetupR10Tabelle[Disziplin],0)),"-")</f>
        <v>176</v>
      </c>
      <c r="P26" s="262" cm="1">
        <f t="array" ref="P26">_xlfn.IFNA(INDEX(SetupR11Tabelle[Ringe],MATCH($A26&amp;$B26&amp;$C26&amp;$E26,SetupR11Tabelle[Verein]&amp;SetupR11Tabelle[Vorname]&amp;SetupR11Tabelle[Name]&amp;SetupR11Tabelle[Disziplin],0)),"-")</f>
        <v>176</v>
      </c>
      <c r="Q26" s="266">
        <f>IF(SK[[#This Row],[1]]="","",SUM(SK[[#This Row],[1]:[11]]))</f>
        <v>1768</v>
      </c>
      <c r="R26" s="278">
        <f>IF(SK[[#This Row],[Summe]]="","",AVERAGE(Q26/S26))</f>
        <v>176.8</v>
      </c>
      <c r="S26" s="261">
        <f>IF(SK[[#This Row],[1]]="","",COUNT(F26:P26))</f>
        <v>10</v>
      </c>
      <c r="AL26" s="243"/>
    </row>
    <row r="27" spans="1:38" ht="15.95" customHeight="1">
      <c r="A27" s="197" t="s">
        <v>13</v>
      </c>
      <c r="B27" s="197" t="s">
        <v>247</v>
      </c>
      <c r="C27" s="197" t="s">
        <v>234</v>
      </c>
      <c r="D27" s="197" t="s">
        <v>23</v>
      </c>
      <c r="E27" s="197" t="s">
        <v>11</v>
      </c>
      <c r="F27" s="266" cm="1">
        <f t="array" ref="F27">_xlfn.IFNA(INDEX(SetupR1Tabelle[Ringe],MATCH($A27&amp;$B27&amp;$C27&amp;$E27,SetupR1Tabelle[Verein]&amp;SetupR1Tabelle[Vorname]&amp;SetupR1Tabelle[Name]&amp;SetupR1Tabelle[Disziplin],0)),"-")</f>
        <v>173</v>
      </c>
      <c r="G27" s="266" cm="1">
        <f t="array" ref="G27">_xlfn.IFNA(INDEX(SetupR2Tabelle[Ringe],MATCH($A27&amp;$B27&amp;$C27&amp;$E27,SetupR2Tabelle[Verein]&amp;SetupR2Tabelle[Vorname]&amp;SetupR2Tabelle[Name]&amp;SetupR2Tabelle[Disziplin],0)),"-")</f>
        <v>177</v>
      </c>
      <c r="H27" s="266" cm="1">
        <f t="array" ref="H27">_xlfn.IFNA(INDEX(SetupR3Tabelle[Ringe],MATCH($A27&amp;$B27&amp;$C27&amp;$E27,SetupR3Tabelle[Verein]&amp;SetupR3Tabelle[Vorname]&amp;SetupR3Tabelle[Name]&amp;SetupR3Tabelle[Disziplin],0)),"-")</f>
        <v>160</v>
      </c>
      <c r="I27" s="262" cm="1">
        <f t="array" ref="I27">_xlfn.IFNA(INDEX(SetupR4Tabelle[Ringe],MATCH($A27&amp;$B27&amp;$C27&amp;$E27,SetupR4Tabelle[Verein]&amp;SetupR4Tabelle[Vorname]&amp;SetupR4Tabelle[Name]&amp;SetupR4Tabelle[Disziplin],0)),"-")</f>
        <v>179</v>
      </c>
      <c r="J27" s="262" cm="1">
        <f t="array" ref="J27">_xlfn.IFNA(INDEX(SetupR5Tabelle[Ringe],MATCH($A27&amp;$B27&amp;$C27&amp;$E27,SetupR5Tabelle[Verein]&amp;SetupR5Tabelle[Vorname]&amp;SetupR5Tabelle[Name]&amp;SetupR5Tabelle[Disziplin],0)),"-")</f>
        <v>169</v>
      </c>
      <c r="K27" s="262" cm="1">
        <f t="array" ref="K27">_xlfn.IFNA(INDEX(SetupR6Tabelle[Ringe],MATCH($A27&amp;$B27&amp;$C27&amp;$E27,SetupR6Tabelle[Verein]&amp;SetupR6Tabelle[Vorname]&amp;SetupR6Tabelle[Name]&amp;SetupR6Tabelle[Disziplin],0)),"-")</f>
        <v>182</v>
      </c>
      <c r="L27" s="262" cm="1">
        <f t="array" ref="L27">_xlfn.IFNA(INDEX(SetupR7Tabelle[Ringe],MATCH($A27&amp;$B27&amp;$C27&amp;$E27,SetupR7Tabelle[Verein]&amp;SetupR7Tabelle[Vorname]&amp;SetupR7Tabelle[Name]&amp;SetupR7Tabelle[Disziplin],0)),"-")</f>
        <v>176</v>
      </c>
      <c r="M27" s="262" t="str" cm="1">
        <f t="array" ref="M27">_xlfn.IFNA(INDEX(SetupR8Tabelle[Ringe],MATCH($A27&amp;$B27&amp;$C27&amp;$E27,SetupR8Tabelle[Verein]&amp;SetupR8Tabelle[Vorname]&amp;SetupR8Tabelle[Name]&amp;SetupR8Tabelle[Disziplin],0)),"-")</f>
        <v>-</v>
      </c>
      <c r="N27" s="262" cm="1">
        <f t="array" ref="N27">_xlfn.IFNA(INDEX(SetupR9Tabelle[Ringe],MATCH($A27&amp;$B27&amp;$C27&amp;$E27,SetupR9Tabelle[Verein]&amp;SetupR9Tabelle[Vorname]&amp;SetupR9Tabelle[Name]&amp;SetupR9Tabelle[Disziplin],0)),"-")</f>
        <v>183</v>
      </c>
      <c r="O27" s="262" cm="1">
        <f t="array" ref="O27">_xlfn.IFNA(INDEX(SetupR10Tabelle[Ringe],MATCH($A27&amp;$B27&amp;$C27&amp;$E27,SetupR10Tabelle[Verein]&amp;SetupR10Tabelle[Vorname]&amp;SetupR10Tabelle[Name]&amp;SetupR10Tabelle[Disziplin],0)),"-")</f>
        <v>173</v>
      </c>
      <c r="P27" s="262" cm="1">
        <f t="array" ref="P27">_xlfn.IFNA(INDEX(SetupR11Tabelle[Ringe],MATCH($A27&amp;$B27&amp;$C27&amp;$E27,SetupR11Tabelle[Verein]&amp;SetupR11Tabelle[Vorname]&amp;SetupR11Tabelle[Name]&amp;SetupR11Tabelle[Disziplin],0)),"-")</f>
        <v>175</v>
      </c>
      <c r="Q27" s="266">
        <f>IF(SK[[#This Row],[1]]="","",SUM(SK[[#This Row],[1]:[11]]))</f>
        <v>1747</v>
      </c>
      <c r="R27" s="278">
        <f>IF(SK[[#This Row],[Summe]]="","",AVERAGE(Q27/S27))</f>
        <v>174.7</v>
      </c>
      <c r="S27" s="261">
        <f>IF(SK[[#This Row],[1]]="","",COUNT(F27:P27))</f>
        <v>10</v>
      </c>
      <c r="AL27" s="243"/>
    </row>
    <row r="28" spans="1:38" ht="15.95" customHeight="1">
      <c r="A28" s="197" t="s">
        <v>13</v>
      </c>
      <c r="B28" s="197" t="s">
        <v>553</v>
      </c>
      <c r="C28" s="197" t="s">
        <v>238</v>
      </c>
      <c r="D28" s="197" t="s">
        <v>12</v>
      </c>
      <c r="E28" s="197" t="s">
        <v>11</v>
      </c>
      <c r="F28" s="261" t="str" cm="1">
        <f t="array" ref="F28">_xlfn.IFNA(INDEX(SetupR1Tabelle[Ringe],MATCH($A28&amp;$B28&amp;$C28&amp;$E28,SetupR1Tabelle[Verein]&amp;SetupR1Tabelle[Vorname]&amp;SetupR1Tabelle[Name]&amp;SetupR1Tabelle[Disziplin],0)),"-")</f>
        <v>-</v>
      </c>
      <c r="G28" s="261" cm="1">
        <f t="array" ref="G28">_xlfn.IFNA(INDEX(SetupR2Tabelle[Ringe],MATCH($A28&amp;$B28&amp;$C28&amp;$E28,SetupR2Tabelle[Verein]&amp;SetupR2Tabelle[Vorname]&amp;SetupR2Tabelle[Name]&amp;SetupR2Tabelle[Disziplin],0)),"-")</f>
        <v>178</v>
      </c>
      <c r="H28" s="261" cm="1">
        <f t="array" ref="H28">_xlfn.IFNA(INDEX(SetupR3Tabelle[Ringe],MATCH($A28&amp;$B28&amp;$C28&amp;$E28,SetupR3Tabelle[Verein]&amp;SetupR3Tabelle[Vorname]&amp;SetupR3Tabelle[Name]&amp;SetupR3Tabelle[Disziplin],0)),"-")</f>
        <v>171</v>
      </c>
      <c r="I28" s="262" cm="1">
        <f t="array" ref="I28">_xlfn.IFNA(INDEX(SetupR4Tabelle[Ringe],MATCH($A28&amp;$B28&amp;$C28&amp;$E28,SetupR4Tabelle[Verein]&amp;SetupR4Tabelle[Vorname]&amp;SetupR4Tabelle[Name]&amp;SetupR4Tabelle[Disziplin],0)),"-")</f>
        <v>172</v>
      </c>
      <c r="J28" s="261" cm="1">
        <f t="array" ref="J28">_xlfn.IFNA(INDEX(SetupR5Tabelle[Ringe],MATCH($A28&amp;$B28&amp;$C28&amp;$E28,SetupR5Tabelle[Verein]&amp;SetupR5Tabelle[Vorname]&amp;SetupR5Tabelle[Name]&amp;SetupR5Tabelle[Disziplin],0)),"-")</f>
        <v>166</v>
      </c>
      <c r="K28" s="261" cm="1">
        <f t="array" ref="K28">_xlfn.IFNA(INDEX(SetupR6Tabelle[Ringe],MATCH($A28&amp;$B28&amp;$C28&amp;$E28,SetupR6Tabelle[Verein]&amp;SetupR6Tabelle[Vorname]&amp;SetupR6Tabelle[Name]&amp;SetupR6Tabelle[Disziplin],0)),"-")</f>
        <v>181</v>
      </c>
      <c r="L28" s="261" cm="1">
        <f t="array" ref="L28">_xlfn.IFNA(INDEX(SetupR7Tabelle[Ringe],MATCH($A28&amp;$B28&amp;$C28&amp;$E28,SetupR7Tabelle[Verein]&amp;SetupR7Tabelle[Vorname]&amp;SetupR7Tabelle[Name]&amp;SetupR7Tabelle[Disziplin],0)),"-")</f>
        <v>173</v>
      </c>
      <c r="M28" s="261" t="str" cm="1">
        <f t="array" ref="M28">_xlfn.IFNA(INDEX(SetupR8Tabelle[Ringe],MATCH($A28&amp;$B28&amp;$C28&amp;$E28,SetupR8Tabelle[Verein]&amp;SetupR8Tabelle[Vorname]&amp;SetupR8Tabelle[Name]&amp;SetupR8Tabelle[Disziplin],0)),"-")</f>
        <v>-</v>
      </c>
      <c r="N28" s="261" cm="1">
        <f t="array" ref="N28">_xlfn.IFNA(INDEX(SetupR9Tabelle[Ringe],MATCH($A28&amp;$B28&amp;$C28&amp;$E28,SetupR9Tabelle[Verein]&amp;SetupR9Tabelle[Vorname]&amp;SetupR9Tabelle[Name]&amp;SetupR9Tabelle[Disziplin],0)),"-")</f>
        <v>171</v>
      </c>
      <c r="O28" s="261" cm="1">
        <f t="array" ref="O28">_xlfn.IFNA(INDEX(SetupR10Tabelle[Ringe],MATCH($A28&amp;$B28&amp;$C28&amp;$E28,SetupR10Tabelle[Verein]&amp;SetupR10Tabelle[Vorname]&amp;SetupR10Tabelle[Name]&amp;SetupR10Tabelle[Disziplin],0)),"-")</f>
        <v>178</v>
      </c>
      <c r="P28" s="261" cm="1">
        <f t="array" ref="P28">_xlfn.IFNA(INDEX(SetupR11Tabelle[Ringe],MATCH($A28&amp;$B28&amp;$C28&amp;$E28,SetupR11Tabelle[Verein]&amp;SetupR11Tabelle[Vorname]&amp;SetupR11Tabelle[Name]&amp;SetupR11Tabelle[Disziplin],0)),"-")</f>
        <v>173</v>
      </c>
      <c r="Q28" s="261">
        <f>IF(SK[[#This Row],[1]]="","",SUM(SK[[#This Row],[1]:[11]]))</f>
        <v>1563</v>
      </c>
      <c r="R28" s="263">
        <f>IF(SK[[#This Row],[Summe]]="","",AVERAGE(Q28/S28))</f>
        <v>173.66666666666666</v>
      </c>
      <c r="S28" s="261">
        <f>IF(SK[[#This Row],[1]]="","",COUNT(F28:P28))</f>
        <v>9</v>
      </c>
      <c r="AL28" s="243"/>
    </row>
    <row r="29" spans="1:38" ht="15.95" customHeight="1">
      <c r="A29" s="197" t="s">
        <v>28</v>
      </c>
      <c r="B29" s="197" t="s">
        <v>326</v>
      </c>
      <c r="C29" s="197" t="s">
        <v>427</v>
      </c>
      <c r="D29" s="197" t="s">
        <v>23</v>
      </c>
      <c r="E29" s="197" t="s">
        <v>11</v>
      </c>
      <c r="F29" s="261" cm="1">
        <f t="array" ref="F29">_xlfn.IFNA(INDEX(SetupR1Tabelle[Ringe],MATCH($A29&amp;$B29&amp;$C29&amp;$E29,SetupR1Tabelle[Verein]&amp;SetupR1Tabelle[Vorname]&amp;SetupR1Tabelle[Name]&amp;SetupR1Tabelle[Disziplin],0)),"-")</f>
        <v>177</v>
      </c>
      <c r="G29" s="261" cm="1">
        <f t="array" ref="G29">_xlfn.IFNA(INDEX(SetupR2Tabelle[Ringe],MATCH($A29&amp;$B29&amp;$C29&amp;$E29,SetupR2Tabelle[Verein]&amp;SetupR2Tabelle[Vorname]&amp;SetupR2Tabelle[Name]&amp;SetupR2Tabelle[Disziplin],0)),"-")</f>
        <v>153</v>
      </c>
      <c r="H29" s="261" cm="1">
        <f t="array" ref="H29">_xlfn.IFNA(INDEX(SetupR3Tabelle[Ringe],MATCH($A29&amp;$B29&amp;$C29&amp;$E29,SetupR3Tabelle[Verein]&amp;SetupR3Tabelle[Vorname]&amp;SetupR3Tabelle[Name]&amp;SetupR3Tabelle[Disziplin],0)),"-")</f>
        <v>161</v>
      </c>
      <c r="I29" s="262" cm="1">
        <f t="array" ref="I29">_xlfn.IFNA(INDEX(SetupR4Tabelle[Ringe],MATCH($A29&amp;$B29&amp;$C29&amp;$E29,SetupR4Tabelle[Verein]&amp;SetupR4Tabelle[Vorname]&amp;SetupR4Tabelle[Name]&amp;SetupR4Tabelle[Disziplin],0)),"-")</f>
        <v>175</v>
      </c>
      <c r="J29" s="261" t="str" cm="1">
        <f t="array" ref="J29">_xlfn.IFNA(INDEX(SetupR5Tabelle[Ringe],MATCH($A29&amp;$B29&amp;$C29&amp;$E29,SetupR5Tabelle[Verein]&amp;SetupR5Tabelle[Vorname]&amp;SetupR5Tabelle[Name]&amp;SetupR5Tabelle[Disziplin],0)),"-")</f>
        <v>-</v>
      </c>
      <c r="K29" s="261" cm="1">
        <f t="array" ref="K29">_xlfn.IFNA(INDEX(SetupR6Tabelle[Ringe],MATCH($A29&amp;$B29&amp;$C29&amp;$E29,SetupR6Tabelle[Verein]&amp;SetupR6Tabelle[Vorname]&amp;SetupR6Tabelle[Name]&amp;SetupR6Tabelle[Disziplin],0)),"-")</f>
        <v>177</v>
      </c>
      <c r="L29" s="261" cm="1">
        <f t="array" ref="L29">_xlfn.IFNA(INDEX(SetupR7Tabelle[Ringe],MATCH($A29&amp;$B29&amp;$C29&amp;$E29,SetupR7Tabelle[Verein]&amp;SetupR7Tabelle[Vorname]&amp;SetupR7Tabelle[Name]&amp;SetupR7Tabelle[Disziplin],0)),"-")</f>
        <v>185</v>
      </c>
      <c r="M29" s="261" cm="1">
        <f t="array" ref="M29">_xlfn.IFNA(INDEX(SetupR8Tabelle[Ringe],MATCH($A29&amp;$B29&amp;$C29&amp;$E29,SetupR8Tabelle[Verein]&amp;SetupR8Tabelle[Vorname]&amp;SetupR8Tabelle[Name]&amp;SetupR8Tabelle[Disziplin],0)),"-")</f>
        <v>171</v>
      </c>
      <c r="N29" s="261" t="str" cm="1">
        <f t="array" ref="N29">_xlfn.IFNA(INDEX(SetupR9Tabelle[Ringe],MATCH($A29&amp;$B29&amp;$C29&amp;$E29,SetupR9Tabelle[Verein]&amp;SetupR9Tabelle[Vorname]&amp;SetupR9Tabelle[Name]&amp;SetupR9Tabelle[Disziplin],0)),"-")</f>
        <v>-</v>
      </c>
      <c r="O29" s="261" cm="1">
        <f t="array" ref="O29">_xlfn.IFNA(INDEX(SetupR10Tabelle[Ringe],MATCH($A29&amp;$B29&amp;$C29&amp;$E29,SetupR10Tabelle[Verein]&amp;SetupR10Tabelle[Vorname]&amp;SetupR10Tabelle[Name]&amp;SetupR10Tabelle[Disziplin],0)),"-")</f>
        <v>176</v>
      </c>
      <c r="P29" s="261" cm="1">
        <f t="array" ref="P29">_xlfn.IFNA(INDEX(SetupR11Tabelle[Ringe],MATCH($A29&amp;$B29&amp;$C29&amp;$E29,SetupR11Tabelle[Verein]&amp;SetupR11Tabelle[Vorname]&amp;SetupR11Tabelle[Name]&amp;SetupR11Tabelle[Disziplin],0)),"-")</f>
        <v>171</v>
      </c>
      <c r="Q29" s="261">
        <f>IF(SK[[#This Row],[1]]="","",SUM(SK[[#This Row],[1]:[11]]))</f>
        <v>1546</v>
      </c>
      <c r="R29" s="263">
        <f>IF(SK[[#This Row],[Summe]]="","",AVERAGE(Q29/S29))</f>
        <v>171.77777777777777</v>
      </c>
      <c r="S29" s="261">
        <f>IF(SK[[#This Row],[1]]="","",COUNT(F29:P29))</f>
        <v>9</v>
      </c>
      <c r="AL29" s="243"/>
    </row>
    <row r="30" spans="1:38" ht="15.95" customHeight="1">
      <c r="A30" s="197" t="s">
        <v>17</v>
      </c>
      <c r="B30" s="197" t="s">
        <v>183</v>
      </c>
      <c r="C30" s="197" t="s">
        <v>281</v>
      </c>
      <c r="D30" s="197" t="s">
        <v>12</v>
      </c>
      <c r="E30" s="197" t="s">
        <v>11</v>
      </c>
      <c r="F30" s="261" cm="1">
        <f t="array" ref="F30">_xlfn.IFNA(INDEX(SetupR1Tabelle[Ringe],MATCH($A30&amp;$B30&amp;$C30&amp;$E30,SetupR1Tabelle[Verein]&amp;SetupR1Tabelle[Vorname]&amp;SetupR1Tabelle[Name]&amp;SetupR1Tabelle[Disziplin],0)),"-")</f>
        <v>162</v>
      </c>
      <c r="G30" s="261" cm="1">
        <f t="array" ref="G30">_xlfn.IFNA(INDEX(SetupR2Tabelle[Ringe],MATCH($A30&amp;$B30&amp;$C30&amp;$E30,SetupR2Tabelle[Verein]&amp;SetupR2Tabelle[Vorname]&amp;SetupR2Tabelle[Name]&amp;SetupR2Tabelle[Disziplin],0)),"-")</f>
        <v>167</v>
      </c>
      <c r="H30" s="261" cm="1">
        <f t="array" ref="H30">_xlfn.IFNA(INDEX(SetupR3Tabelle[Ringe],MATCH($A30&amp;$B30&amp;$C30&amp;$E30,SetupR3Tabelle[Verein]&amp;SetupR3Tabelle[Vorname]&amp;SetupR3Tabelle[Name]&amp;SetupR3Tabelle[Disziplin],0)),"-")</f>
        <v>169</v>
      </c>
      <c r="I30" s="262" cm="1">
        <f t="array" ref="I30">_xlfn.IFNA(INDEX(SetupR4Tabelle[Ringe],MATCH($A30&amp;$B30&amp;$C30&amp;$E30,SetupR4Tabelle[Verein]&amp;SetupR4Tabelle[Vorname]&amp;SetupR4Tabelle[Name]&amp;SetupR4Tabelle[Disziplin],0)),"-")</f>
        <v>176</v>
      </c>
      <c r="J30" s="261" cm="1">
        <f t="array" ref="J30">_xlfn.IFNA(INDEX(SetupR5Tabelle[Ringe],MATCH($A30&amp;$B30&amp;$C30&amp;$E30,SetupR5Tabelle[Verein]&amp;SetupR5Tabelle[Vorname]&amp;SetupR5Tabelle[Name]&amp;SetupR5Tabelle[Disziplin],0)),"-")</f>
        <v>170</v>
      </c>
      <c r="K30" s="261" cm="1">
        <f t="array" ref="K30">_xlfn.IFNA(INDEX(SetupR6Tabelle[Ringe],MATCH($A30&amp;$B30&amp;$C30&amp;$E30,SetupR6Tabelle[Verein]&amp;SetupR6Tabelle[Vorname]&amp;SetupR6Tabelle[Name]&amp;SetupR6Tabelle[Disziplin],0)),"-")</f>
        <v>177</v>
      </c>
      <c r="L30" s="261" t="str" cm="1">
        <f t="array" ref="L30">_xlfn.IFNA(INDEX(SetupR7Tabelle[Ringe],MATCH($A30&amp;$B30&amp;$C30&amp;$E30,SetupR7Tabelle[Verein]&amp;SetupR7Tabelle[Vorname]&amp;SetupR7Tabelle[Name]&amp;SetupR7Tabelle[Disziplin],0)),"-")</f>
        <v>-</v>
      </c>
      <c r="M30" s="261" cm="1">
        <f t="array" ref="M30">_xlfn.IFNA(INDEX(SetupR8Tabelle[Ringe],MATCH($A30&amp;$B30&amp;$C30&amp;$E30,SetupR8Tabelle[Verein]&amp;SetupR8Tabelle[Vorname]&amp;SetupR8Tabelle[Name]&amp;SetupR8Tabelle[Disziplin],0)),"-")</f>
        <v>177</v>
      </c>
      <c r="N30" s="261" cm="1">
        <f t="array" ref="N30">_xlfn.IFNA(INDEX(SetupR9Tabelle[Ringe],MATCH($A30&amp;$B30&amp;$C30&amp;$E30,SetupR9Tabelle[Verein]&amp;SetupR9Tabelle[Vorname]&amp;SetupR9Tabelle[Name]&amp;SetupR9Tabelle[Disziplin],0)),"-")</f>
        <v>178</v>
      </c>
      <c r="O30" s="261" t="str" cm="1">
        <f t="array" ref="O30">_xlfn.IFNA(INDEX(SetupR10Tabelle[Ringe],MATCH($A30&amp;$B30&amp;$C30&amp;$E30,SetupR10Tabelle[Verein]&amp;SetupR10Tabelle[Vorname]&amp;SetupR10Tabelle[Name]&amp;SetupR10Tabelle[Disziplin],0)),"-")</f>
        <v>-</v>
      </c>
      <c r="P30" s="261" cm="1">
        <f t="array" ref="P30">_xlfn.IFNA(INDEX(SetupR11Tabelle[Ringe],MATCH($A30&amp;$B30&amp;$C30&amp;$E30,SetupR11Tabelle[Verein]&amp;SetupR11Tabelle[Vorname]&amp;SetupR11Tabelle[Name]&amp;SetupR11Tabelle[Disziplin],0)),"-")</f>
        <v>165</v>
      </c>
      <c r="Q30" s="261">
        <f>IF(SK[[#This Row],[1]]="","",SUM(SK[[#This Row],[1]:[11]]))</f>
        <v>1541</v>
      </c>
      <c r="R30" s="263">
        <f>IF(SK[[#This Row],[Summe]]="","",AVERAGE(Q30/S30))</f>
        <v>171.22222222222223</v>
      </c>
      <c r="S30" s="261">
        <f>IF(SK[[#This Row],[1]]="","",COUNT(F30:P30))</f>
        <v>9</v>
      </c>
      <c r="AL30" s="243"/>
    </row>
    <row r="31" spans="1:38" ht="15.95" customHeight="1">
      <c r="A31" s="197" t="s">
        <v>13</v>
      </c>
      <c r="B31" s="197" t="s">
        <v>178</v>
      </c>
      <c r="C31" s="197" t="s">
        <v>243</v>
      </c>
      <c r="D31" s="197" t="s">
        <v>23</v>
      </c>
      <c r="E31" s="197" t="s">
        <v>11</v>
      </c>
      <c r="F31" s="266" cm="1">
        <f t="array" ref="F31">_xlfn.IFNA(INDEX(SetupR1Tabelle[Ringe],MATCH($A31&amp;$B31&amp;$C31&amp;$E31,SetupR1Tabelle[Verein]&amp;SetupR1Tabelle[Vorname]&amp;SetupR1Tabelle[Name]&amp;SetupR1Tabelle[Disziplin],0)),"-")</f>
        <v>167</v>
      </c>
      <c r="G31" s="266" cm="1">
        <f t="array" ref="G31">_xlfn.IFNA(INDEX(SetupR2Tabelle[Ringe],MATCH($A31&amp;$B31&amp;$C31&amp;$E31,SetupR2Tabelle[Verein]&amp;SetupR2Tabelle[Vorname]&amp;SetupR2Tabelle[Name]&amp;SetupR2Tabelle[Disziplin],0)),"-")</f>
        <v>167</v>
      </c>
      <c r="H31" s="266" cm="1">
        <f t="array" ref="H31">_xlfn.IFNA(INDEX(SetupR3Tabelle[Ringe],MATCH($A31&amp;$B31&amp;$C31&amp;$E31,SetupR3Tabelle[Verein]&amp;SetupR3Tabelle[Vorname]&amp;SetupR3Tabelle[Name]&amp;SetupR3Tabelle[Disziplin],0)),"-")</f>
        <v>164</v>
      </c>
      <c r="I31" s="262" cm="1">
        <f t="array" ref="I31">_xlfn.IFNA(INDEX(SetupR4Tabelle[Ringe],MATCH($A31&amp;$B31&amp;$C31&amp;$E31,SetupR4Tabelle[Verein]&amp;SetupR4Tabelle[Vorname]&amp;SetupR4Tabelle[Name]&amp;SetupR4Tabelle[Disziplin],0)),"-")</f>
        <v>170</v>
      </c>
      <c r="J31" s="262" cm="1">
        <f t="array" ref="J31">_xlfn.IFNA(INDEX(SetupR5Tabelle[Ringe],MATCH($A31&amp;$B31&amp;$C31&amp;$E31,SetupR5Tabelle[Verein]&amp;SetupR5Tabelle[Vorname]&amp;SetupR5Tabelle[Name]&amp;SetupR5Tabelle[Disziplin],0)),"-")</f>
        <v>175</v>
      </c>
      <c r="K31" s="262" cm="1">
        <f t="array" ref="K31">_xlfn.IFNA(INDEX(SetupR6Tabelle[Ringe],MATCH($A31&amp;$B31&amp;$C31&amp;$E31,SetupR6Tabelle[Verein]&amp;SetupR6Tabelle[Vorname]&amp;SetupR6Tabelle[Name]&amp;SetupR6Tabelle[Disziplin],0)),"-")</f>
        <v>173</v>
      </c>
      <c r="L31" s="262" cm="1">
        <f t="array" ref="L31">_xlfn.IFNA(INDEX(SetupR7Tabelle[Ringe],MATCH($A31&amp;$B31&amp;$C31&amp;$E31,SetupR7Tabelle[Verein]&amp;SetupR7Tabelle[Vorname]&amp;SetupR7Tabelle[Name]&amp;SetupR7Tabelle[Disziplin],0)),"-")</f>
        <v>177</v>
      </c>
      <c r="M31" s="262" t="str" cm="1">
        <f t="array" ref="M31">_xlfn.IFNA(INDEX(SetupR8Tabelle[Ringe],MATCH($A31&amp;$B31&amp;$C31&amp;$E31,SetupR8Tabelle[Verein]&amp;SetupR8Tabelle[Vorname]&amp;SetupR8Tabelle[Name]&amp;SetupR8Tabelle[Disziplin],0)),"-")</f>
        <v>-</v>
      </c>
      <c r="N31" s="262" cm="1">
        <f t="array" ref="N31">_xlfn.IFNA(INDEX(SetupR9Tabelle[Ringe],MATCH($A31&amp;$B31&amp;$C31&amp;$E31,SetupR9Tabelle[Verein]&amp;SetupR9Tabelle[Vorname]&amp;SetupR9Tabelle[Name]&amp;SetupR9Tabelle[Disziplin],0)),"-")</f>
        <v>170</v>
      </c>
      <c r="O31" s="262" cm="1">
        <f t="array" ref="O31">_xlfn.IFNA(INDEX(SetupR10Tabelle[Ringe],MATCH($A31&amp;$B31&amp;$C31&amp;$E31,SetupR10Tabelle[Verein]&amp;SetupR10Tabelle[Vorname]&amp;SetupR10Tabelle[Name]&amp;SetupR10Tabelle[Disziplin],0)),"-")</f>
        <v>158</v>
      </c>
      <c r="P31" s="262" cm="1">
        <f t="array" ref="P31">_xlfn.IFNA(INDEX(SetupR11Tabelle[Ringe],MATCH($A31&amp;$B31&amp;$C31&amp;$E31,SetupR11Tabelle[Verein]&amp;SetupR11Tabelle[Vorname]&amp;SetupR11Tabelle[Name]&amp;SetupR11Tabelle[Disziplin],0)),"-")</f>
        <v>168</v>
      </c>
      <c r="Q31" s="266">
        <f>IF(SK[[#This Row],[1]]="","",SUM(SK[[#This Row],[1]:[11]]))</f>
        <v>1689</v>
      </c>
      <c r="R31" s="278">
        <f>IF(SK[[#This Row],[Summe]]="","",AVERAGE(Q31/S31))</f>
        <v>168.9</v>
      </c>
      <c r="S31" s="261">
        <f>IF(SK[[#This Row],[1]]="","",COUNT(F31:P31))</f>
        <v>10</v>
      </c>
      <c r="AL31" s="243"/>
    </row>
    <row r="32" spans="1:38" ht="15.95" customHeight="1">
      <c r="A32" s="197" t="s">
        <v>20</v>
      </c>
      <c r="B32" s="197" t="s">
        <v>273</v>
      </c>
      <c r="C32" s="197" t="s">
        <v>179</v>
      </c>
      <c r="D32" s="197" t="s">
        <v>12</v>
      </c>
      <c r="E32" s="197" t="s">
        <v>11</v>
      </c>
      <c r="F32" s="266" cm="1">
        <f t="array" ref="F32">_xlfn.IFNA(INDEX(SetupR1Tabelle[Ringe],MATCH($A32&amp;$B32&amp;$C32&amp;$E32,SetupR1Tabelle[Verein]&amp;SetupR1Tabelle[Vorname]&amp;SetupR1Tabelle[Name]&amp;SetupR1Tabelle[Disziplin],0)),"-")</f>
        <v>163</v>
      </c>
      <c r="G32" s="266" cm="1">
        <f t="array" ref="G32">_xlfn.IFNA(INDEX(SetupR2Tabelle[Ringe],MATCH($A32&amp;$B32&amp;$C32&amp;$E32,SetupR2Tabelle[Verein]&amp;SetupR2Tabelle[Vorname]&amp;SetupR2Tabelle[Name]&amp;SetupR2Tabelle[Disziplin],0)),"-")</f>
        <v>164</v>
      </c>
      <c r="H32" s="266" cm="1">
        <f t="array" ref="H32">_xlfn.IFNA(INDEX(SetupR3Tabelle[Ringe],MATCH($A32&amp;$B32&amp;$C32&amp;$E32,SetupR3Tabelle[Verein]&amp;SetupR3Tabelle[Vorname]&amp;SetupR3Tabelle[Name]&amp;SetupR3Tabelle[Disziplin],0)),"-")</f>
        <v>160</v>
      </c>
      <c r="I32" s="262" cm="1">
        <f t="array" ref="I32">_xlfn.IFNA(INDEX(SetupR4Tabelle[Ringe],MATCH($A32&amp;$B32&amp;$C32&amp;$E32,SetupR4Tabelle[Verein]&amp;SetupR4Tabelle[Vorname]&amp;SetupR4Tabelle[Name]&amp;SetupR4Tabelle[Disziplin],0)),"-")</f>
        <v>157</v>
      </c>
      <c r="J32" s="262" cm="1">
        <f t="array" ref="J32">_xlfn.IFNA(INDEX(SetupR5Tabelle[Ringe],MATCH($A32&amp;$B32&amp;$C32&amp;$E32,SetupR5Tabelle[Verein]&amp;SetupR5Tabelle[Vorname]&amp;SetupR5Tabelle[Name]&amp;SetupR5Tabelle[Disziplin],0)),"-")</f>
        <v>170</v>
      </c>
      <c r="K32" s="262" cm="1">
        <f t="array" ref="K32">_xlfn.IFNA(INDEX(SetupR6Tabelle[Ringe],MATCH($A32&amp;$B32&amp;$C32&amp;$E32,SetupR6Tabelle[Verein]&amp;SetupR6Tabelle[Vorname]&amp;SetupR6Tabelle[Name]&amp;SetupR6Tabelle[Disziplin],0)),"-")</f>
        <v>156</v>
      </c>
      <c r="L32" s="262" cm="1">
        <f t="array" ref="L32">_xlfn.IFNA(INDEX(SetupR7Tabelle[Ringe],MATCH($A32&amp;$B32&amp;$C32&amp;$E32,SetupR7Tabelle[Verein]&amp;SetupR7Tabelle[Vorname]&amp;SetupR7Tabelle[Name]&amp;SetupR7Tabelle[Disziplin],0)),"-")</f>
        <v>174</v>
      </c>
      <c r="M32" s="262" cm="1">
        <f t="array" ref="M32">_xlfn.IFNA(INDEX(SetupR8Tabelle[Ringe],MATCH($A32&amp;$B32&amp;$C32&amp;$E32,SetupR8Tabelle[Verein]&amp;SetupR8Tabelle[Vorname]&amp;SetupR8Tabelle[Name]&amp;SetupR8Tabelle[Disziplin],0)),"-")</f>
        <v>183</v>
      </c>
      <c r="N32" s="262" cm="1">
        <f t="array" ref="N32">_xlfn.IFNA(INDEX(SetupR9Tabelle[Ringe],MATCH($A32&amp;$B32&amp;$C32&amp;$E32,SetupR9Tabelle[Verein]&amp;SetupR9Tabelle[Vorname]&amp;SetupR9Tabelle[Name]&amp;SetupR9Tabelle[Disziplin],0)),"-")</f>
        <v>167</v>
      </c>
      <c r="O32" s="262" cm="1">
        <f t="array" ref="O32">_xlfn.IFNA(INDEX(SetupR10Tabelle[Ringe],MATCH($A32&amp;$B32&amp;$C32&amp;$E32,SetupR10Tabelle[Verein]&amp;SetupR10Tabelle[Vorname]&amp;SetupR10Tabelle[Name]&amp;SetupR10Tabelle[Disziplin],0)),"-")</f>
        <v>170</v>
      </c>
      <c r="P32" s="262" t="str" cm="1">
        <f t="array" ref="P32">_xlfn.IFNA(INDEX(SetupR11Tabelle[Ringe],MATCH($A32&amp;$B32&amp;$C32&amp;$E32,SetupR11Tabelle[Verein]&amp;SetupR11Tabelle[Vorname]&amp;SetupR11Tabelle[Name]&amp;SetupR11Tabelle[Disziplin],0)),"-")</f>
        <v>-</v>
      </c>
      <c r="Q32" s="266">
        <f>IF(SK[[#This Row],[1]]="","",SUM(SK[[#This Row],[1]:[11]]))</f>
        <v>1664</v>
      </c>
      <c r="R32" s="278">
        <f>IF(SK[[#This Row],[Summe]]="","",AVERAGE(Q32/S32))</f>
        <v>166.4</v>
      </c>
      <c r="S32" s="261">
        <f>IF(SK[[#This Row],[1]]="","",COUNT(F32:P32))</f>
        <v>10</v>
      </c>
      <c r="AL32" s="243"/>
    </row>
    <row r="33" spans="1:38" ht="15.95" customHeight="1">
      <c r="A33" s="197" t="s">
        <v>29</v>
      </c>
      <c r="B33" s="197" t="s">
        <v>309</v>
      </c>
      <c r="C33" s="197" t="s">
        <v>241</v>
      </c>
      <c r="D33" s="197" t="s">
        <v>23</v>
      </c>
      <c r="E33" s="197" t="s">
        <v>11</v>
      </c>
      <c r="F33" s="266" cm="1">
        <f t="array" ref="F33">_xlfn.IFNA(INDEX(SetupR1Tabelle[Ringe],MATCH($A33&amp;$B33&amp;$C33&amp;$E33,SetupR1Tabelle[Verein]&amp;SetupR1Tabelle[Vorname]&amp;SetupR1Tabelle[Name]&amp;SetupR1Tabelle[Disziplin],0)),"-")</f>
        <v>172</v>
      </c>
      <c r="G33" s="266" cm="1">
        <f t="array" ref="G33">_xlfn.IFNA(INDEX(SetupR2Tabelle[Ringe],MATCH($A33&amp;$B33&amp;$C33&amp;$E33,SetupR2Tabelle[Verein]&amp;SetupR2Tabelle[Vorname]&amp;SetupR2Tabelle[Name]&amp;SetupR2Tabelle[Disziplin],0)),"-")</f>
        <v>178</v>
      </c>
      <c r="H33" s="266" t="str" cm="1">
        <f t="array" ref="H33">_xlfn.IFNA(INDEX(SetupR3Tabelle[Ringe],MATCH($A33&amp;$B33&amp;$C33&amp;$E33,SetupR3Tabelle[Verein]&amp;SetupR3Tabelle[Vorname]&amp;SetupR3Tabelle[Name]&amp;SetupR3Tabelle[Disziplin],0)),"-")</f>
        <v>-</v>
      </c>
      <c r="I33" s="262" cm="1">
        <f t="array" ref="I33">_xlfn.IFNA(INDEX(SetupR4Tabelle[Ringe],MATCH($A33&amp;$B33&amp;$C33&amp;$E33,SetupR4Tabelle[Verein]&amp;SetupR4Tabelle[Vorname]&amp;SetupR4Tabelle[Name]&amp;SetupR4Tabelle[Disziplin],0)),"-")</f>
        <v>173</v>
      </c>
      <c r="J33" s="262" cm="1">
        <f t="array" ref="J33">_xlfn.IFNA(INDEX(SetupR5Tabelle[Ringe],MATCH($A33&amp;$B33&amp;$C33&amp;$E33,SetupR5Tabelle[Verein]&amp;SetupR5Tabelle[Vorname]&amp;SetupR5Tabelle[Name]&amp;SetupR5Tabelle[Disziplin],0)),"-")</f>
        <v>155</v>
      </c>
      <c r="K33" s="262" cm="1">
        <f t="array" ref="K33">_xlfn.IFNA(INDEX(SetupR6Tabelle[Ringe],MATCH($A33&amp;$B33&amp;$C33&amp;$E33,SetupR6Tabelle[Verein]&amp;SetupR6Tabelle[Vorname]&amp;SetupR6Tabelle[Name]&amp;SetupR6Tabelle[Disziplin],0)),"-")</f>
        <v>171</v>
      </c>
      <c r="L33" s="262" cm="1">
        <f t="array" ref="L33">_xlfn.IFNA(INDEX(SetupR7Tabelle[Ringe],MATCH($A33&amp;$B33&amp;$C33&amp;$E33,SetupR7Tabelle[Verein]&amp;SetupR7Tabelle[Vorname]&amp;SetupR7Tabelle[Name]&amp;SetupR7Tabelle[Disziplin],0)),"-")</f>
        <v>170</v>
      </c>
      <c r="M33" s="262" cm="1">
        <f t="array" ref="M33">_xlfn.IFNA(INDEX(SetupR8Tabelle[Ringe],MATCH($A33&amp;$B33&amp;$C33&amp;$E33,SetupR8Tabelle[Verein]&amp;SetupR8Tabelle[Vorname]&amp;SetupR8Tabelle[Name]&amp;SetupR8Tabelle[Disziplin],0)),"-")</f>
        <v>163</v>
      </c>
      <c r="N33" s="262" cm="1">
        <f t="array" ref="N33">_xlfn.IFNA(INDEX(SetupR9Tabelle[Ringe],MATCH($A33&amp;$B33&amp;$C33&amp;$E33,SetupR9Tabelle[Verein]&amp;SetupR9Tabelle[Vorname]&amp;SetupR9Tabelle[Name]&amp;SetupR9Tabelle[Disziplin],0)),"-")</f>
        <v>158</v>
      </c>
      <c r="O33" s="262" t="str" cm="1">
        <f t="array" ref="O33">_xlfn.IFNA(INDEX(SetupR10Tabelle[Ringe],MATCH($A33&amp;$B33&amp;$C33&amp;$E33,SetupR10Tabelle[Verein]&amp;SetupR10Tabelle[Vorname]&amp;SetupR10Tabelle[Name]&amp;SetupR10Tabelle[Disziplin],0)),"-")</f>
        <v>-</v>
      </c>
      <c r="P33" s="262" cm="1">
        <f t="array" ref="P33">_xlfn.IFNA(INDEX(SetupR11Tabelle[Ringe],MATCH($A33&amp;$B33&amp;$C33&amp;$E33,SetupR11Tabelle[Verein]&amp;SetupR11Tabelle[Vorname]&amp;SetupR11Tabelle[Name]&amp;SetupR11Tabelle[Disziplin],0)),"-")</f>
        <v>153</v>
      </c>
      <c r="Q33" s="266">
        <f>IF(SK[[#This Row],[1]]="","",SUM(SK[[#This Row],[1]:[11]]))</f>
        <v>1493</v>
      </c>
      <c r="R33" s="278">
        <f>IF(SK[[#This Row],[Summe]]="","",AVERAGE(Q33/S33))</f>
        <v>165.88888888888889</v>
      </c>
      <c r="S33" s="261">
        <f>IF(SK[[#This Row],[1]]="","",COUNT(F33:P33))</f>
        <v>9</v>
      </c>
      <c r="AL33" s="243"/>
    </row>
    <row r="34" spans="1:38" ht="15.95" customHeight="1">
      <c r="A34" s="197" t="s">
        <v>26</v>
      </c>
      <c r="B34" s="197" t="s">
        <v>292</v>
      </c>
      <c r="C34" s="197" t="s">
        <v>417</v>
      </c>
      <c r="D34" s="197" t="s">
        <v>12</v>
      </c>
      <c r="E34" s="197" t="s">
        <v>11</v>
      </c>
      <c r="F34" s="266" cm="1">
        <f t="array" ref="F34">_xlfn.IFNA(INDEX(SetupR1Tabelle[Ringe],MATCH($A34&amp;$B34&amp;$C34&amp;$E34,SetupR1Tabelle[Verein]&amp;SetupR1Tabelle[Vorname]&amp;SetupR1Tabelle[Name]&amp;SetupR1Tabelle[Disziplin],0)),"-")</f>
        <v>155</v>
      </c>
      <c r="G34" s="266" t="str" cm="1">
        <f t="array" ref="G34">_xlfn.IFNA(INDEX(SetupR2Tabelle[Ringe],MATCH($A34&amp;$B34&amp;$C34&amp;$E34,SetupR2Tabelle[Verein]&amp;SetupR2Tabelle[Vorname]&amp;SetupR2Tabelle[Name]&amp;SetupR2Tabelle[Disziplin],0)),"-")</f>
        <v>-</v>
      </c>
      <c r="H34" s="266" cm="1">
        <f t="array" ref="H34">_xlfn.IFNA(INDEX(SetupR3Tabelle[Ringe],MATCH($A34&amp;$B34&amp;$C34&amp;$E34,SetupR3Tabelle[Verein]&amp;SetupR3Tabelle[Vorname]&amp;SetupR3Tabelle[Name]&amp;SetupR3Tabelle[Disziplin],0)),"-")</f>
        <v>167</v>
      </c>
      <c r="I34" s="262" cm="1">
        <f t="array" ref="I34">_xlfn.IFNA(INDEX(SetupR4Tabelle[Ringe],MATCH($A34&amp;$B34&amp;$C34&amp;$E34,SetupR4Tabelle[Verein]&amp;SetupR4Tabelle[Vorname]&amp;SetupR4Tabelle[Name]&amp;SetupR4Tabelle[Disziplin],0)),"-")</f>
        <v>171</v>
      </c>
      <c r="J34" s="262" cm="1">
        <f t="array" ref="J34">_xlfn.IFNA(INDEX(SetupR5Tabelle[Ringe],MATCH($A34&amp;$B34&amp;$C34&amp;$E34,SetupR5Tabelle[Verein]&amp;SetupR5Tabelle[Vorname]&amp;SetupR5Tabelle[Name]&amp;SetupR5Tabelle[Disziplin],0)),"-")</f>
        <v>152</v>
      </c>
      <c r="K34" s="262" cm="1">
        <f t="array" ref="K34">_xlfn.IFNA(INDEX(SetupR6Tabelle[Ringe],MATCH($A34&amp;$B34&amp;$C34&amp;$E34,SetupR6Tabelle[Verein]&amp;SetupR6Tabelle[Vorname]&amp;SetupR6Tabelle[Name]&amp;SetupR6Tabelle[Disziplin],0)),"-")</f>
        <v>168</v>
      </c>
      <c r="L34" s="262" cm="1">
        <f t="array" ref="L34">_xlfn.IFNA(INDEX(SetupR7Tabelle[Ringe],MATCH($A34&amp;$B34&amp;$C34&amp;$E34,SetupR7Tabelle[Verein]&amp;SetupR7Tabelle[Vorname]&amp;SetupR7Tabelle[Name]&amp;SetupR7Tabelle[Disziplin],0)),"-")</f>
        <v>176</v>
      </c>
      <c r="M34" s="262" cm="1">
        <f t="array" ref="M34">_xlfn.IFNA(INDEX(SetupR8Tabelle[Ringe],MATCH($A34&amp;$B34&amp;$C34&amp;$E34,SetupR8Tabelle[Verein]&amp;SetupR8Tabelle[Vorname]&amp;SetupR8Tabelle[Name]&amp;SetupR8Tabelle[Disziplin],0)),"-")</f>
        <v>168</v>
      </c>
      <c r="N34" s="262" cm="1">
        <f t="array" ref="N34">_xlfn.IFNA(INDEX(SetupR9Tabelle[Ringe],MATCH($A34&amp;$B34&amp;$C34&amp;$E34,SetupR9Tabelle[Verein]&amp;SetupR9Tabelle[Vorname]&amp;SetupR9Tabelle[Name]&amp;SetupR9Tabelle[Disziplin],0)),"-")</f>
        <v>170</v>
      </c>
      <c r="O34" s="262" cm="1">
        <f t="array" ref="O34">_xlfn.IFNA(INDEX(SetupR10Tabelle[Ringe],MATCH($A34&amp;$B34&amp;$C34&amp;$E34,SetupR10Tabelle[Verein]&amp;SetupR10Tabelle[Vorname]&amp;SetupR10Tabelle[Name]&amp;SetupR10Tabelle[Disziplin],0)),"-")</f>
        <v>171</v>
      </c>
      <c r="P34" s="262" cm="1">
        <f t="array" ref="P34">_xlfn.IFNA(INDEX(SetupR11Tabelle[Ringe],MATCH($A34&amp;$B34&amp;$C34&amp;$E34,SetupR11Tabelle[Verein]&amp;SetupR11Tabelle[Vorname]&amp;SetupR11Tabelle[Name]&amp;SetupR11Tabelle[Disziplin],0)),"-")</f>
        <v>154</v>
      </c>
      <c r="Q34" s="266">
        <f>IF(SK[[#This Row],[1]]="","",SUM(SK[[#This Row],[1]:[11]]))</f>
        <v>1652</v>
      </c>
      <c r="R34" s="278">
        <f>IF(SK[[#This Row],[Summe]]="","",AVERAGE(Q34/S34))</f>
        <v>165.2</v>
      </c>
      <c r="S34" s="261">
        <f>IF(SK[[#This Row],[1]]="","",COUNT(F34:P34))</f>
        <v>10</v>
      </c>
      <c r="AL34" s="243"/>
    </row>
    <row r="35" spans="1:38" ht="15.95" customHeight="1">
      <c r="A35" s="197" t="s">
        <v>33</v>
      </c>
      <c r="B35" s="197" t="s">
        <v>186</v>
      </c>
      <c r="C35" s="197" t="s">
        <v>533</v>
      </c>
      <c r="D35" s="197" t="s">
        <v>12</v>
      </c>
      <c r="E35" s="197" t="s">
        <v>11</v>
      </c>
      <c r="F35" s="266" t="str" cm="1">
        <f t="array" ref="F35">_xlfn.IFNA(INDEX(SetupR1Tabelle[Ringe],MATCH($A35&amp;$B35&amp;$C35&amp;$E35,SetupR1Tabelle[Verein]&amp;SetupR1Tabelle[Vorname]&amp;SetupR1Tabelle[Name]&amp;SetupR1Tabelle[Disziplin],0)),"-")</f>
        <v>-</v>
      </c>
      <c r="G35" s="266" cm="1">
        <f t="array" ref="G35">_xlfn.IFNA(INDEX(SetupR2Tabelle[Ringe],MATCH($A35&amp;$B35&amp;$C35&amp;$E35,SetupR2Tabelle[Verein]&amp;SetupR2Tabelle[Vorname]&amp;SetupR2Tabelle[Name]&amp;SetupR2Tabelle[Disziplin],0)),"-")</f>
        <v>153</v>
      </c>
      <c r="H35" s="266" cm="1">
        <f t="array" ref="H35">_xlfn.IFNA(INDEX(SetupR3Tabelle[Ringe],MATCH($A35&amp;$B35&amp;$C35&amp;$E35,SetupR3Tabelle[Verein]&amp;SetupR3Tabelle[Vorname]&amp;SetupR3Tabelle[Name]&amp;SetupR3Tabelle[Disziplin],0)),"-")</f>
        <v>163</v>
      </c>
      <c r="I35" s="262" cm="1">
        <f t="array" ref="I35">_xlfn.IFNA(INDEX(SetupR4Tabelle[Ringe],MATCH($A35&amp;$B35&amp;$C35&amp;$E35,SetupR4Tabelle[Verein]&amp;SetupR4Tabelle[Vorname]&amp;SetupR4Tabelle[Name]&amp;SetupR4Tabelle[Disziplin],0)),"-")</f>
        <v>163</v>
      </c>
      <c r="J35" s="262" cm="1">
        <f t="array" ref="J35">_xlfn.IFNA(INDEX(SetupR5Tabelle[Ringe],MATCH($A35&amp;$B35&amp;$C35&amp;$E35,SetupR5Tabelle[Verein]&amp;SetupR5Tabelle[Vorname]&amp;SetupR5Tabelle[Name]&amp;SetupR5Tabelle[Disziplin],0)),"-")</f>
        <v>150</v>
      </c>
      <c r="K35" s="262" cm="1">
        <f t="array" ref="K35">_xlfn.IFNA(INDEX(SetupR6Tabelle[Ringe],MATCH($A35&amp;$B35&amp;$C35&amp;$E35,SetupR6Tabelle[Verein]&amp;SetupR6Tabelle[Vorname]&amp;SetupR6Tabelle[Name]&amp;SetupR6Tabelle[Disziplin],0)),"-")</f>
        <v>158</v>
      </c>
      <c r="L35" s="262" cm="1">
        <f t="array" ref="L35">_xlfn.IFNA(INDEX(SetupR7Tabelle[Ringe],MATCH($A35&amp;$B35&amp;$C35&amp;$E35,SetupR7Tabelle[Verein]&amp;SetupR7Tabelle[Vorname]&amp;SetupR7Tabelle[Name]&amp;SetupR7Tabelle[Disziplin],0)),"-")</f>
        <v>164</v>
      </c>
      <c r="M35" s="262" cm="1">
        <f t="array" ref="M35">_xlfn.IFNA(INDEX(SetupR8Tabelle[Ringe],MATCH($A35&amp;$B35&amp;$C35&amp;$E35,SetupR8Tabelle[Verein]&amp;SetupR8Tabelle[Vorname]&amp;SetupR8Tabelle[Name]&amp;SetupR8Tabelle[Disziplin],0)),"-")</f>
        <v>162</v>
      </c>
      <c r="N35" s="262" cm="1">
        <f t="array" ref="N35">_xlfn.IFNA(INDEX(SetupR9Tabelle[Ringe],MATCH($A35&amp;$B35&amp;$C35&amp;$E35,SetupR9Tabelle[Verein]&amp;SetupR9Tabelle[Vorname]&amp;SetupR9Tabelle[Name]&amp;SetupR9Tabelle[Disziplin],0)),"-")</f>
        <v>175</v>
      </c>
      <c r="O35" s="262" cm="1">
        <f t="array" ref="O35">_xlfn.IFNA(INDEX(SetupR10Tabelle[Ringe],MATCH($A35&amp;$B35&amp;$C35&amp;$E35,SetupR10Tabelle[Verein]&amp;SetupR10Tabelle[Vorname]&amp;SetupR10Tabelle[Name]&amp;SetupR10Tabelle[Disziplin],0)),"-")</f>
        <v>165</v>
      </c>
      <c r="P35" s="262" cm="1">
        <f t="array" ref="P35">_xlfn.IFNA(INDEX(SetupR11Tabelle[Ringe],MATCH($A35&amp;$B35&amp;$C35&amp;$E35,SetupR11Tabelle[Verein]&amp;SetupR11Tabelle[Vorname]&amp;SetupR11Tabelle[Name]&amp;SetupR11Tabelle[Disziplin],0)),"-")</f>
        <v>173</v>
      </c>
      <c r="Q35" s="266">
        <f>IF(SK[[#This Row],[1]]="","",SUM(SK[[#This Row],[1]:[11]]))</f>
        <v>1626</v>
      </c>
      <c r="R35" s="278">
        <f>IF(SK[[#This Row],[Summe]]="","",AVERAGE(Q35/S35))</f>
        <v>162.6</v>
      </c>
      <c r="S35" s="261">
        <f>IF(SK[[#This Row],[1]]="","",COUNT(F35:P35))</f>
        <v>10</v>
      </c>
      <c r="AL35" s="243"/>
    </row>
    <row r="36" spans="1:38" ht="15.95" customHeight="1" thickBot="1">
      <c r="A36" s="297" t="s">
        <v>33</v>
      </c>
      <c r="B36" s="297" t="s">
        <v>524</v>
      </c>
      <c r="C36" s="297" t="s">
        <v>295</v>
      </c>
      <c r="D36" s="297" t="s">
        <v>23</v>
      </c>
      <c r="E36" s="297" t="s">
        <v>11</v>
      </c>
      <c r="F36" s="298" t="str" cm="1">
        <f t="array" ref="F36">_xlfn.IFNA(INDEX(SetupR1Tabelle[Ringe],MATCH($A36&amp;$B36&amp;$C36&amp;$E36,SetupR1Tabelle[Verein]&amp;SetupR1Tabelle[Vorname]&amp;SetupR1Tabelle[Name]&amp;SetupR1Tabelle[Disziplin],0)),"-")</f>
        <v>-</v>
      </c>
      <c r="G36" s="298" cm="1">
        <f t="array" ref="G36">_xlfn.IFNA(INDEX(SetupR2Tabelle[Ringe],MATCH($A36&amp;$B36&amp;$C36&amp;$E36,SetupR2Tabelle[Verein]&amp;SetupR2Tabelle[Vorname]&amp;SetupR2Tabelle[Name]&amp;SetupR2Tabelle[Disziplin],0)),"-")</f>
        <v>163</v>
      </c>
      <c r="H36" s="298" cm="1">
        <f t="array" ref="H36">_xlfn.IFNA(INDEX(SetupR3Tabelle[Ringe],MATCH($A36&amp;$B36&amp;$C36&amp;$E36,SetupR3Tabelle[Verein]&amp;SetupR3Tabelle[Vorname]&amp;SetupR3Tabelle[Name]&amp;SetupR3Tabelle[Disziplin],0)),"-")</f>
        <v>159</v>
      </c>
      <c r="I36" s="299" cm="1">
        <f t="array" ref="I36">_xlfn.IFNA(INDEX(SetupR4Tabelle[Ringe],MATCH($A36&amp;$B36&amp;$C36&amp;$E36,SetupR4Tabelle[Verein]&amp;SetupR4Tabelle[Vorname]&amp;SetupR4Tabelle[Name]&amp;SetupR4Tabelle[Disziplin],0)),"-")</f>
        <v>166</v>
      </c>
      <c r="J36" s="299" t="str" cm="1">
        <f t="array" ref="J36">_xlfn.IFNA(INDEX(SetupR5Tabelle[Ringe],MATCH($A36&amp;$B36&amp;$C36&amp;$E36,SetupR5Tabelle[Verein]&amp;SetupR5Tabelle[Vorname]&amp;SetupR5Tabelle[Name]&amp;SetupR5Tabelle[Disziplin],0)),"-")</f>
        <v>-</v>
      </c>
      <c r="K36" s="299" cm="1">
        <f t="array" ref="K36">_xlfn.IFNA(INDEX(SetupR6Tabelle[Ringe],MATCH($A36&amp;$B36&amp;$C36&amp;$E36,SetupR6Tabelle[Verein]&amp;SetupR6Tabelle[Vorname]&amp;SetupR6Tabelle[Name]&amp;SetupR6Tabelle[Disziplin],0)),"-")</f>
        <v>159</v>
      </c>
      <c r="L36" s="299" cm="1">
        <f t="array" ref="L36">_xlfn.IFNA(INDEX(SetupR7Tabelle[Ringe],MATCH($A36&amp;$B36&amp;$C36&amp;$E36,SetupR7Tabelle[Verein]&amp;SetupR7Tabelle[Vorname]&amp;SetupR7Tabelle[Name]&amp;SetupR7Tabelle[Disziplin],0)),"-")</f>
        <v>163</v>
      </c>
      <c r="M36" s="299" cm="1">
        <f t="array" ref="M36">_xlfn.IFNA(INDEX(SetupR8Tabelle[Ringe],MATCH($A36&amp;$B36&amp;$C36&amp;$E36,SetupR8Tabelle[Verein]&amp;SetupR8Tabelle[Vorname]&amp;SetupR8Tabelle[Name]&amp;SetupR8Tabelle[Disziplin],0)),"-")</f>
        <v>166</v>
      </c>
      <c r="N36" s="299" cm="1">
        <f t="array" ref="N36">_xlfn.IFNA(INDEX(SetupR9Tabelle[Ringe],MATCH($A36&amp;$B36&amp;$C36&amp;$E36,SetupR9Tabelle[Verein]&amp;SetupR9Tabelle[Vorname]&amp;SetupR9Tabelle[Name]&amp;SetupR9Tabelle[Disziplin],0)),"-")</f>
        <v>149</v>
      </c>
      <c r="O36" s="299" cm="1">
        <f t="array" ref="O36">_xlfn.IFNA(INDEX(SetupR10Tabelle[Ringe],MATCH($A36&amp;$B36&amp;$C36&amp;$E36,SetupR10Tabelle[Verein]&amp;SetupR10Tabelle[Vorname]&amp;SetupR10Tabelle[Name]&amp;SetupR10Tabelle[Disziplin],0)),"-")</f>
        <v>168</v>
      </c>
      <c r="P36" s="299" cm="1">
        <f t="array" ref="P36">_xlfn.IFNA(INDEX(SetupR11Tabelle[Ringe],MATCH($A36&amp;$B36&amp;$C36&amp;$E36,SetupR11Tabelle[Verein]&amp;SetupR11Tabelle[Vorname]&amp;SetupR11Tabelle[Name]&amp;SetupR11Tabelle[Disziplin],0)),"-")</f>
        <v>168</v>
      </c>
      <c r="Q36" s="298">
        <f>IF(SK[[#This Row],[1]]="","",SUM(SK[[#This Row],[1]:[11]]))</f>
        <v>1461</v>
      </c>
      <c r="R36" s="300">
        <f>IF(SK[[#This Row],[Summe]]="","",AVERAGE(Q36/S36))</f>
        <v>162.33333333333334</v>
      </c>
      <c r="S36" s="301">
        <f>IF(SK[[#This Row],[1]]="","",COUNT(F36:P36))</f>
        <v>9</v>
      </c>
      <c r="AL36" s="243"/>
    </row>
    <row r="37" spans="1:38" ht="15.95" customHeight="1">
      <c r="A37" s="197" t="s">
        <v>21</v>
      </c>
      <c r="B37" s="197" t="s">
        <v>311</v>
      </c>
      <c r="C37" s="197" t="s">
        <v>312</v>
      </c>
      <c r="D37" s="197" t="s">
        <v>12</v>
      </c>
      <c r="E37" s="197" t="s">
        <v>11</v>
      </c>
      <c r="F37" s="266" cm="1">
        <f t="array" ref="F37">_xlfn.IFNA(INDEX(SetupR1Tabelle[Ringe],MATCH($A37&amp;$B37&amp;$C37&amp;$E37,SetupR1Tabelle[Verein]&amp;SetupR1Tabelle[Vorname]&amp;SetupR1Tabelle[Name]&amp;SetupR1Tabelle[Disziplin],0)),"-")</f>
        <v>178</v>
      </c>
      <c r="G37" s="266" cm="1">
        <f t="array" ref="G37">_xlfn.IFNA(INDEX(SetupR2Tabelle[Ringe],MATCH($A37&amp;$B37&amp;$C37&amp;$E37,SetupR2Tabelle[Verein]&amp;SetupR2Tabelle[Vorname]&amp;SetupR2Tabelle[Name]&amp;SetupR2Tabelle[Disziplin],0)),"-")</f>
        <v>186</v>
      </c>
      <c r="H37" s="266" t="str" cm="1">
        <f t="array" ref="H37">_xlfn.IFNA(INDEX(SetupR3Tabelle[Ringe],MATCH($A37&amp;$B37&amp;$C37&amp;$E37,SetupR3Tabelle[Verein]&amp;SetupR3Tabelle[Vorname]&amp;SetupR3Tabelle[Name]&amp;SetupR3Tabelle[Disziplin],0)),"-")</f>
        <v>-</v>
      </c>
      <c r="I37" s="262" t="str" cm="1">
        <f t="array" ref="I37">_xlfn.IFNA(INDEX(SetupR4Tabelle[Ringe],MATCH($A37&amp;$B37&amp;$C37&amp;$E37,SetupR4Tabelle[Verein]&amp;SetupR4Tabelle[Vorname]&amp;SetupR4Tabelle[Name]&amp;SetupR4Tabelle[Disziplin],0)),"-")</f>
        <v>-</v>
      </c>
      <c r="J37" s="262" cm="1">
        <f t="array" ref="J37">_xlfn.IFNA(INDEX(SetupR5Tabelle[Ringe],MATCH($A37&amp;$B37&amp;$C37&amp;$E37,SetupR5Tabelle[Verein]&amp;SetupR5Tabelle[Vorname]&amp;SetupR5Tabelle[Name]&amp;SetupR5Tabelle[Disziplin],0)),"-")</f>
        <v>190</v>
      </c>
      <c r="K37" s="262" cm="1">
        <f t="array" ref="K37">_xlfn.IFNA(INDEX(SetupR6Tabelle[Ringe],MATCH($A37&amp;$B37&amp;$C37&amp;$E37,SetupR6Tabelle[Verein]&amp;SetupR6Tabelle[Vorname]&amp;SetupR6Tabelle[Name]&amp;SetupR6Tabelle[Disziplin],0)),"-")</f>
        <v>184</v>
      </c>
      <c r="L37" s="262" t="str" cm="1">
        <f t="array" ref="L37">_xlfn.IFNA(INDEX(SetupR7Tabelle[Ringe],MATCH($A37&amp;$B37&amp;$C37&amp;$E37,SetupR7Tabelle[Verein]&amp;SetupR7Tabelle[Vorname]&amp;SetupR7Tabelle[Name]&amp;SetupR7Tabelle[Disziplin],0)),"-")</f>
        <v>-</v>
      </c>
      <c r="M37" s="262" cm="1">
        <f t="array" ref="M37">_xlfn.IFNA(INDEX(SetupR8Tabelle[Ringe],MATCH($A37&amp;$B37&amp;$C37&amp;$E37,SetupR8Tabelle[Verein]&amp;SetupR8Tabelle[Vorname]&amp;SetupR8Tabelle[Name]&amp;SetupR8Tabelle[Disziplin],0)),"-")</f>
        <v>184</v>
      </c>
      <c r="N37" s="262" cm="1">
        <f t="array" ref="N37">_xlfn.IFNA(INDEX(SetupR9Tabelle[Ringe],MATCH($A37&amp;$B37&amp;$C37&amp;$E37,SetupR9Tabelle[Verein]&amp;SetupR9Tabelle[Vorname]&amp;SetupR9Tabelle[Name]&amp;SetupR9Tabelle[Disziplin],0)),"-")</f>
        <v>178</v>
      </c>
      <c r="O37" s="262" cm="1">
        <f t="array" ref="O37">_xlfn.IFNA(INDEX(SetupR10Tabelle[Ringe],MATCH($A37&amp;$B37&amp;$C37&amp;$E37,SetupR10Tabelle[Verein]&amp;SetupR10Tabelle[Vorname]&amp;SetupR10Tabelle[Name]&amp;SetupR10Tabelle[Disziplin],0)),"-")</f>
        <v>185</v>
      </c>
      <c r="P37" s="262" cm="1">
        <f t="array" ref="P37">_xlfn.IFNA(INDEX(SetupR11Tabelle[Ringe],MATCH($A37&amp;$B37&amp;$C37&amp;$E37,SetupR11Tabelle[Verein]&amp;SetupR11Tabelle[Vorname]&amp;SetupR11Tabelle[Name]&amp;SetupR11Tabelle[Disziplin],0)),"-")</f>
        <v>182</v>
      </c>
      <c r="Q37" s="266">
        <f>IF(SK[[#This Row],[1]]="","",SUM(SK[[#This Row],[1]:[11]]))</f>
        <v>1467</v>
      </c>
      <c r="R37" s="278">
        <f>IF(SK[[#This Row],[Summe]]="","",AVERAGE(Q37/S37))</f>
        <v>183.375</v>
      </c>
      <c r="S37" s="261">
        <f>IF(SK[[#This Row],[1]]="","",COUNT(F37:P37))</f>
        <v>8</v>
      </c>
    </row>
    <row r="38" spans="1:38" ht="15.95" customHeight="1">
      <c r="A38" s="197" t="s">
        <v>20</v>
      </c>
      <c r="B38" s="197" t="s">
        <v>183</v>
      </c>
      <c r="C38" s="197" t="s">
        <v>179</v>
      </c>
      <c r="D38" s="197" t="s">
        <v>23</v>
      </c>
      <c r="E38" s="197" t="s">
        <v>11</v>
      </c>
      <c r="F38" s="266" t="str" cm="1">
        <f t="array" ref="F38">_xlfn.IFNA(INDEX(SetupR1Tabelle[Ringe],MATCH($A38&amp;$B38&amp;$C38&amp;$E38,SetupR1Tabelle[Verein]&amp;SetupR1Tabelle[Vorname]&amp;SetupR1Tabelle[Name]&amp;SetupR1Tabelle[Disziplin],0)),"-")</f>
        <v>-</v>
      </c>
      <c r="G38" s="266" cm="1">
        <f t="array" ref="G38">_xlfn.IFNA(INDEX(SetupR2Tabelle[Ringe],MATCH($A38&amp;$B38&amp;$C38&amp;$E38,SetupR2Tabelle[Verein]&amp;SetupR2Tabelle[Vorname]&amp;SetupR2Tabelle[Name]&amp;SetupR2Tabelle[Disziplin],0)),"-")</f>
        <v>179</v>
      </c>
      <c r="H38" s="266" cm="1">
        <f t="array" ref="H38">_xlfn.IFNA(INDEX(SetupR3Tabelle[Ringe],MATCH($A38&amp;$B38&amp;$C38&amp;$E38,SetupR3Tabelle[Verein]&amp;SetupR3Tabelle[Vorname]&amp;SetupR3Tabelle[Name]&amp;SetupR3Tabelle[Disziplin],0)),"-")</f>
        <v>182</v>
      </c>
      <c r="I38" s="262" cm="1">
        <f t="array" ref="I38">_xlfn.IFNA(INDEX(SetupR4Tabelle[Ringe],MATCH($A38&amp;$B38&amp;$C38&amp;$E38,SetupR4Tabelle[Verein]&amp;SetupR4Tabelle[Vorname]&amp;SetupR4Tabelle[Name]&amp;SetupR4Tabelle[Disziplin],0)),"-")</f>
        <v>174</v>
      </c>
      <c r="J38" s="262" cm="1">
        <f t="array" ref="J38">_xlfn.IFNA(INDEX(SetupR5Tabelle[Ringe],MATCH($A38&amp;$B38&amp;$C38&amp;$E38,SetupR5Tabelle[Verein]&amp;SetupR5Tabelle[Vorname]&amp;SetupR5Tabelle[Name]&amp;SetupR5Tabelle[Disziplin],0)),"-")</f>
        <v>173</v>
      </c>
      <c r="K38" s="262" cm="1">
        <f t="array" ref="K38">_xlfn.IFNA(INDEX(SetupR6Tabelle[Ringe],MATCH($A38&amp;$B38&amp;$C38&amp;$E38,SetupR6Tabelle[Verein]&amp;SetupR6Tabelle[Vorname]&amp;SetupR6Tabelle[Name]&amp;SetupR6Tabelle[Disziplin],0)),"-")</f>
        <v>175</v>
      </c>
      <c r="L38" s="262" t="str" cm="1">
        <f t="array" ref="L38">_xlfn.IFNA(INDEX(SetupR7Tabelle[Ringe],MATCH($A38&amp;$B38&amp;$C38&amp;$E38,SetupR7Tabelle[Verein]&amp;SetupR7Tabelle[Vorname]&amp;SetupR7Tabelle[Name]&amp;SetupR7Tabelle[Disziplin],0)),"-")</f>
        <v>-</v>
      </c>
      <c r="M38" s="262" cm="1">
        <f t="array" ref="M38">_xlfn.IFNA(INDEX(SetupR8Tabelle[Ringe],MATCH($A38&amp;$B38&amp;$C38&amp;$E38,SetupR8Tabelle[Verein]&amp;SetupR8Tabelle[Vorname]&amp;SetupR8Tabelle[Name]&amp;SetupR8Tabelle[Disziplin],0)),"-")</f>
        <v>172</v>
      </c>
      <c r="N38" s="262" cm="1">
        <f t="array" ref="N38">_xlfn.IFNA(INDEX(SetupR9Tabelle[Ringe],MATCH($A38&amp;$B38&amp;$C38&amp;$E38,SetupR9Tabelle[Verein]&amp;SetupR9Tabelle[Vorname]&amp;SetupR9Tabelle[Name]&amp;SetupR9Tabelle[Disziplin],0)),"-")</f>
        <v>188</v>
      </c>
      <c r="O38" s="262" t="str" cm="1">
        <f t="array" ref="O38">_xlfn.IFNA(INDEX(SetupR10Tabelle[Ringe],MATCH($A38&amp;$B38&amp;$C38&amp;$E38,SetupR10Tabelle[Verein]&amp;SetupR10Tabelle[Vorname]&amp;SetupR10Tabelle[Name]&amp;SetupR10Tabelle[Disziplin],0)),"-")</f>
        <v>-</v>
      </c>
      <c r="P38" s="262" t="str" cm="1">
        <f t="array" ref="P38">_xlfn.IFNA(INDEX(SetupR11Tabelle[Ringe],MATCH($A38&amp;$B38&amp;$C38&amp;$E38,SetupR11Tabelle[Verein]&amp;SetupR11Tabelle[Vorname]&amp;SetupR11Tabelle[Name]&amp;SetupR11Tabelle[Disziplin],0)),"-")</f>
        <v>-</v>
      </c>
      <c r="Q38" s="266">
        <f>IF(SK[[#This Row],[1]]="","",SUM(SK[[#This Row],[1]:[11]]))</f>
        <v>1243</v>
      </c>
      <c r="R38" s="278">
        <f>IF(SK[[#This Row],[Summe]]="","",AVERAGE(Q38/S38))</f>
        <v>177.57142857142858</v>
      </c>
      <c r="S38" s="261">
        <f>IF(SK[[#This Row],[1]]="","",COUNT(F38:P38))</f>
        <v>7</v>
      </c>
    </row>
    <row r="39" spans="1:38" ht="15.95" customHeight="1">
      <c r="A39" s="197" t="s">
        <v>33</v>
      </c>
      <c r="B39" s="197" t="s">
        <v>203</v>
      </c>
      <c r="C39" s="197" t="s">
        <v>381</v>
      </c>
      <c r="D39" s="197" t="s">
        <v>23</v>
      </c>
      <c r="E39" s="197" t="s">
        <v>11</v>
      </c>
      <c r="F39" s="266" t="str" cm="1">
        <f t="array" ref="F39">_xlfn.IFNA(INDEX(SetupR1Tabelle[Ringe],MATCH($A39&amp;$B39&amp;$C39&amp;$E39,SetupR1Tabelle[Verein]&amp;SetupR1Tabelle[Vorname]&amp;SetupR1Tabelle[Name]&amp;SetupR1Tabelle[Disziplin],0)),"-")</f>
        <v>-</v>
      </c>
      <c r="G39" s="266" cm="1">
        <f t="array" ref="G39">_xlfn.IFNA(INDEX(SetupR2Tabelle[Ringe],MATCH($A39&amp;$B39&amp;$C39&amp;$E39,SetupR2Tabelle[Verein]&amp;SetupR2Tabelle[Vorname]&amp;SetupR2Tabelle[Name]&amp;SetupR2Tabelle[Disziplin],0)),"-")</f>
        <v>169</v>
      </c>
      <c r="H39" s="266" cm="1">
        <f t="array" ref="H39">_xlfn.IFNA(INDEX(SetupR3Tabelle[Ringe],MATCH($A39&amp;$B39&amp;$C39&amp;$E39,SetupR3Tabelle[Verein]&amp;SetupR3Tabelle[Vorname]&amp;SetupR3Tabelle[Name]&amp;SetupR3Tabelle[Disziplin],0)),"-")</f>
        <v>174</v>
      </c>
      <c r="I39" s="262" cm="1">
        <f t="array" ref="I39">_xlfn.IFNA(INDEX(SetupR4Tabelle[Ringe],MATCH($A39&amp;$B39&amp;$C39&amp;$E39,SetupR4Tabelle[Verein]&amp;SetupR4Tabelle[Vorname]&amp;SetupR4Tabelle[Name]&amp;SetupR4Tabelle[Disziplin],0)),"-")</f>
        <v>176</v>
      </c>
      <c r="J39" s="262" cm="1">
        <f t="array" ref="J39">_xlfn.IFNA(INDEX(SetupR5Tabelle[Ringe],MATCH($A39&amp;$B39&amp;$C39&amp;$E39,SetupR5Tabelle[Verein]&amp;SetupR5Tabelle[Vorname]&amp;SetupR5Tabelle[Name]&amp;SetupR5Tabelle[Disziplin],0)),"-")</f>
        <v>182</v>
      </c>
      <c r="K39" s="262" cm="1">
        <f t="array" ref="K39">_xlfn.IFNA(INDEX(SetupR6Tabelle[Ringe],MATCH($A39&amp;$B39&amp;$C39&amp;$E39,SetupR6Tabelle[Verein]&amp;SetupR6Tabelle[Vorname]&amp;SetupR6Tabelle[Name]&amp;SetupR6Tabelle[Disziplin],0)),"-")</f>
        <v>169</v>
      </c>
      <c r="L39" s="262" t="str" cm="1">
        <f t="array" ref="L39">_xlfn.IFNA(INDEX(SetupR7Tabelle[Ringe],MATCH($A39&amp;$B39&amp;$C39&amp;$E39,SetupR7Tabelle[Verein]&amp;SetupR7Tabelle[Vorname]&amp;SetupR7Tabelle[Name]&amp;SetupR7Tabelle[Disziplin],0)),"-")</f>
        <v>-</v>
      </c>
      <c r="M39" s="262" cm="1">
        <f t="array" ref="M39">_xlfn.IFNA(INDEX(SetupR8Tabelle[Ringe],MATCH($A39&amp;$B39&amp;$C39&amp;$E39,SetupR8Tabelle[Verein]&amp;SetupR8Tabelle[Vorname]&amp;SetupR8Tabelle[Name]&amp;SetupR8Tabelle[Disziplin],0)),"-")</f>
        <v>173</v>
      </c>
      <c r="N39" s="262" t="str" cm="1">
        <f t="array" ref="N39">_xlfn.IFNA(INDEX(SetupR9Tabelle[Ringe],MATCH($A39&amp;$B39&amp;$C39&amp;$E39,SetupR9Tabelle[Verein]&amp;SetupR9Tabelle[Vorname]&amp;SetupR9Tabelle[Name]&amp;SetupR9Tabelle[Disziplin],0)),"-")</f>
        <v>-</v>
      </c>
      <c r="O39" s="262" cm="1">
        <f t="array" ref="O39">_xlfn.IFNA(INDEX(SetupR10Tabelle[Ringe],MATCH($A39&amp;$B39&amp;$C39&amp;$E39,SetupR10Tabelle[Verein]&amp;SetupR10Tabelle[Vorname]&amp;SetupR10Tabelle[Name]&amp;SetupR10Tabelle[Disziplin],0)),"-")</f>
        <v>176</v>
      </c>
      <c r="P39" s="262" t="str" cm="1">
        <f t="array" ref="P39">_xlfn.IFNA(INDEX(SetupR11Tabelle[Ringe],MATCH($A39&amp;$B39&amp;$C39&amp;$E39,SetupR11Tabelle[Verein]&amp;SetupR11Tabelle[Vorname]&amp;SetupR11Tabelle[Name]&amp;SetupR11Tabelle[Disziplin],0)),"-")</f>
        <v>-</v>
      </c>
      <c r="Q39" s="266">
        <f>IF(SK[[#This Row],[1]]="","",SUM(SK[[#This Row],[1]:[11]]))</f>
        <v>1219</v>
      </c>
      <c r="R39" s="278">
        <f>IF(SK[[#This Row],[Summe]]="","",AVERAGE(Q39/S39))</f>
        <v>174.14285714285714</v>
      </c>
      <c r="S39" s="261">
        <f>IF(SK[[#This Row],[1]]="","",COUNT(F39:P39))</f>
        <v>7</v>
      </c>
    </row>
    <row r="40" spans="1:38" ht="15.95" customHeight="1">
      <c r="A40" s="197" t="s">
        <v>28</v>
      </c>
      <c r="B40" s="197" t="s">
        <v>242</v>
      </c>
      <c r="C40" s="197" t="s">
        <v>435</v>
      </c>
      <c r="D40" s="197" t="s">
        <v>23</v>
      </c>
      <c r="E40" s="197" t="s">
        <v>11</v>
      </c>
      <c r="F40" s="261" cm="1">
        <f t="array" ref="F40">_xlfn.IFNA(INDEX(SetupR1Tabelle[Ringe],MATCH($A40&amp;$B40&amp;$C40&amp;$E40,SetupR1Tabelle[Verein]&amp;SetupR1Tabelle[Vorname]&amp;SetupR1Tabelle[Name]&amp;SetupR1Tabelle[Disziplin],0)),"-")</f>
        <v>144</v>
      </c>
      <c r="G40" s="261" cm="1">
        <f t="array" ref="G40">_xlfn.IFNA(INDEX(SetupR2Tabelle[Ringe],MATCH($A40&amp;$B40&amp;$C40&amp;$E40,SetupR2Tabelle[Verein]&amp;SetupR2Tabelle[Vorname]&amp;SetupR2Tabelle[Name]&amp;SetupR2Tabelle[Disziplin],0)),"-")</f>
        <v>128</v>
      </c>
      <c r="H40" s="261" cm="1">
        <f t="array" ref="H40">_xlfn.IFNA(INDEX(SetupR3Tabelle[Ringe],MATCH($A40&amp;$B40&amp;$C40&amp;$E40,SetupR3Tabelle[Verein]&amp;SetupR3Tabelle[Vorname]&amp;SetupR3Tabelle[Name]&amp;SetupR3Tabelle[Disziplin],0)),"-")</f>
        <v>150</v>
      </c>
      <c r="I40" s="262" t="str" cm="1">
        <f t="array" ref="I40">_xlfn.IFNA(INDEX(SetupR4Tabelle[Ringe],MATCH($A40&amp;$B40&amp;$C40&amp;$E40,SetupR4Tabelle[Verein]&amp;SetupR4Tabelle[Vorname]&amp;SetupR4Tabelle[Name]&amp;SetupR4Tabelle[Disziplin],0)),"-")</f>
        <v>-</v>
      </c>
      <c r="J40" s="261" t="str" cm="1">
        <f t="array" ref="J40">_xlfn.IFNA(INDEX(SetupR5Tabelle[Ringe],MATCH($A40&amp;$B40&amp;$C40&amp;$E40,SetupR5Tabelle[Verein]&amp;SetupR5Tabelle[Vorname]&amp;SetupR5Tabelle[Name]&amp;SetupR5Tabelle[Disziplin],0)),"-")</f>
        <v>-</v>
      </c>
      <c r="K40" s="261" t="str" cm="1">
        <f t="array" ref="K40">_xlfn.IFNA(INDEX(SetupR6Tabelle[Ringe],MATCH($A40&amp;$B40&amp;$C40&amp;$E40,SetupR6Tabelle[Verein]&amp;SetupR6Tabelle[Vorname]&amp;SetupR6Tabelle[Name]&amp;SetupR6Tabelle[Disziplin],0)),"-")</f>
        <v>-</v>
      </c>
      <c r="L40" s="261" cm="1">
        <f t="array" ref="L40">_xlfn.IFNA(INDEX(SetupR7Tabelle[Ringe],MATCH($A40&amp;$B40&amp;$C40&amp;$E40,SetupR7Tabelle[Verein]&amp;SetupR7Tabelle[Vorname]&amp;SetupR7Tabelle[Name]&amp;SetupR7Tabelle[Disziplin],0)),"-")</f>
        <v>151</v>
      </c>
      <c r="M40" s="261" cm="1">
        <f t="array" ref="M40">_xlfn.IFNA(INDEX(SetupR8Tabelle[Ringe],MATCH($A40&amp;$B40&amp;$C40&amp;$E40,SetupR8Tabelle[Verein]&amp;SetupR8Tabelle[Vorname]&amp;SetupR8Tabelle[Name]&amp;SetupR8Tabelle[Disziplin],0)),"-")</f>
        <v>160</v>
      </c>
      <c r="N40" s="261" t="str" cm="1">
        <f t="array" ref="N40">_xlfn.IFNA(INDEX(SetupR9Tabelle[Ringe],MATCH($A40&amp;$B40&amp;$C40&amp;$E40,SetupR9Tabelle[Verein]&amp;SetupR9Tabelle[Vorname]&amp;SetupR9Tabelle[Name]&amp;SetupR9Tabelle[Disziplin],0)),"-")</f>
        <v>-</v>
      </c>
      <c r="O40" s="261" cm="1">
        <f t="array" ref="O40">_xlfn.IFNA(INDEX(SetupR10Tabelle[Ringe],MATCH($A40&amp;$B40&amp;$C40&amp;$E40,SetupR10Tabelle[Verein]&amp;SetupR10Tabelle[Vorname]&amp;SetupR10Tabelle[Name]&amp;SetupR10Tabelle[Disziplin],0)),"-")</f>
        <v>165</v>
      </c>
      <c r="P40" s="261" cm="1">
        <f t="array" ref="P40">_xlfn.IFNA(INDEX(SetupR11Tabelle[Ringe],MATCH($A40&amp;$B40&amp;$C40&amp;$E40,SetupR11Tabelle[Verein]&amp;SetupR11Tabelle[Vorname]&amp;SetupR11Tabelle[Name]&amp;SetupR11Tabelle[Disziplin],0)),"-")</f>
        <v>172</v>
      </c>
      <c r="Q40" s="261">
        <f>IF(SK[[#This Row],[1]]="","",SUM(SK[[#This Row],[1]:[11]]))</f>
        <v>1070</v>
      </c>
      <c r="R40" s="263">
        <f>IF(SK[[#This Row],[Summe]]="","",AVERAGE(Q40/S40))</f>
        <v>152.85714285714286</v>
      </c>
      <c r="S40" s="261">
        <f>IF(SK[[#This Row],[1]]="","",COUNT(F40:P40))</f>
        <v>7</v>
      </c>
    </row>
    <row r="41" spans="1:38" ht="15.95" customHeight="1">
      <c r="A41" s="197" t="s">
        <v>33</v>
      </c>
      <c r="B41" s="197" t="s">
        <v>580</v>
      </c>
      <c r="C41" s="197" t="s">
        <v>527</v>
      </c>
      <c r="D41" s="279" t="s">
        <v>12</v>
      </c>
      <c r="E41" s="197" t="s">
        <v>11</v>
      </c>
      <c r="F41" s="266" t="str" cm="1">
        <f t="array" ref="F41">_xlfn.IFNA(INDEX(SetupR1Tabelle[Ringe],MATCH($A41&amp;$B41&amp;$C41&amp;$E41,SetupR1Tabelle[Verein]&amp;SetupR1Tabelle[Vorname]&amp;SetupR1Tabelle[Name]&amp;SetupR1Tabelle[Disziplin],0)),"-")</f>
        <v>-</v>
      </c>
      <c r="G41" s="266" t="str" cm="1">
        <f t="array" ref="G41">_xlfn.IFNA(INDEX(SetupR2Tabelle[Ringe],MATCH($A41&amp;$B41&amp;$C41&amp;$E41,SetupR2Tabelle[Verein]&amp;SetupR2Tabelle[Vorname]&amp;SetupR2Tabelle[Name]&amp;SetupR2Tabelle[Disziplin],0)),"-")</f>
        <v>-</v>
      </c>
      <c r="H41" s="266" cm="1">
        <f t="array" ref="H41">_xlfn.IFNA(INDEX(SetupR3Tabelle[Ringe],MATCH($A41&amp;$B41&amp;$C41&amp;$E41,SetupR3Tabelle[Verein]&amp;SetupR3Tabelle[Vorname]&amp;SetupR3Tabelle[Name]&amp;SetupR3Tabelle[Disziplin],0)),"-")</f>
        <v>118</v>
      </c>
      <c r="I41" s="262" cm="1">
        <f t="array" ref="I41">_xlfn.IFNA(INDEX(SetupR4Tabelle[Ringe],MATCH($A41&amp;$B41&amp;$C41&amp;$E41,SetupR4Tabelle[Verein]&amp;SetupR4Tabelle[Vorname]&amp;SetupR4Tabelle[Name]&amp;SetupR4Tabelle[Disziplin],0)),"-")</f>
        <v>135</v>
      </c>
      <c r="J41" s="262" cm="1">
        <f t="array" ref="J41">_xlfn.IFNA(INDEX(SetupR5Tabelle[Ringe],MATCH($A41&amp;$B41&amp;$C41&amp;$E41,SetupR5Tabelle[Verein]&amp;SetupR5Tabelle[Vorname]&amp;SetupR5Tabelle[Name]&amp;SetupR5Tabelle[Disziplin],0)),"-")</f>
        <v>100</v>
      </c>
      <c r="K41" s="262" cm="1">
        <f t="array" ref="K41">_xlfn.IFNA(INDEX(SetupR6Tabelle[Ringe],MATCH($A41&amp;$B41&amp;$C41&amp;$E41,SetupR6Tabelle[Verein]&amp;SetupR6Tabelle[Vorname]&amp;SetupR6Tabelle[Name]&amp;SetupR6Tabelle[Disziplin],0)),"-")</f>
        <v>133</v>
      </c>
      <c r="L41" s="262" t="str" cm="1">
        <f t="array" ref="L41">_xlfn.IFNA(INDEX(SetupR7Tabelle[Ringe],MATCH($A41&amp;$B41&amp;$C41&amp;$E41,SetupR7Tabelle[Verein]&amp;SetupR7Tabelle[Vorname]&amp;SetupR7Tabelle[Name]&amp;SetupR7Tabelle[Disziplin],0)),"-")</f>
        <v>-</v>
      </c>
      <c r="M41" s="262" cm="1">
        <f t="array" ref="M41">_xlfn.IFNA(INDEX(SetupR8Tabelle[Ringe],MATCH($A41&amp;$B41&amp;$C41&amp;$E41,SetupR8Tabelle[Verein]&amp;SetupR8Tabelle[Vorname]&amp;SetupR8Tabelle[Name]&amp;SetupR8Tabelle[Disziplin],0)),"-")</f>
        <v>132</v>
      </c>
      <c r="N41" s="262" t="str" cm="1">
        <f t="array" ref="N41">_xlfn.IFNA(INDEX(SetupR9Tabelle[Ringe],MATCH($A41&amp;$B41&amp;$C41&amp;$E41,SetupR9Tabelle[Verein]&amp;SetupR9Tabelle[Vorname]&amp;SetupR9Tabelle[Name]&amp;SetupR9Tabelle[Disziplin],0)),"-")</f>
        <v>-</v>
      </c>
      <c r="O41" s="262" cm="1">
        <f t="array" ref="O41">_xlfn.IFNA(INDEX(SetupR10Tabelle[Ringe],MATCH($A41&amp;$B41&amp;$C41&amp;$E41,SetupR10Tabelle[Verein]&amp;SetupR10Tabelle[Vorname]&amp;SetupR10Tabelle[Name]&amp;SetupR10Tabelle[Disziplin],0)),"-")</f>
        <v>142</v>
      </c>
      <c r="P41" s="262" cm="1">
        <f t="array" ref="P41">_xlfn.IFNA(INDEX(SetupR11Tabelle[Ringe],MATCH($A41&amp;$B41&amp;$C41&amp;$E41,SetupR11Tabelle[Verein]&amp;SetupR11Tabelle[Vorname]&amp;SetupR11Tabelle[Name]&amp;SetupR11Tabelle[Disziplin],0)),"-")</f>
        <v>106</v>
      </c>
      <c r="Q41" s="266">
        <f>IF(SK[[#This Row],[1]]="","",SUM(SK[[#This Row],[1]:[11]]))</f>
        <v>866</v>
      </c>
      <c r="R41" s="278">
        <f>IF(SK[[#This Row],[Summe]]="","",AVERAGE(Q41/S41))</f>
        <v>123.71428571428571</v>
      </c>
      <c r="S41" s="261">
        <f>IF(SK[[#This Row],[1]]="","",COUNT(F41:P41))</f>
        <v>7</v>
      </c>
    </row>
    <row r="42" spans="1:38" ht="15.95" customHeight="1">
      <c r="A42" s="197" t="s">
        <v>33</v>
      </c>
      <c r="B42" s="197" t="s">
        <v>525</v>
      </c>
      <c r="C42" s="197" t="s">
        <v>526</v>
      </c>
      <c r="D42" s="279" t="s">
        <v>12</v>
      </c>
      <c r="E42" s="197" t="s">
        <v>11</v>
      </c>
      <c r="F42" s="266" t="str" cm="1">
        <f t="array" ref="F42">_xlfn.IFNA(INDEX(SetupR1Tabelle[Ringe],MATCH($A42&amp;$B42&amp;$C42&amp;$E42,SetupR1Tabelle[Verein]&amp;SetupR1Tabelle[Vorname]&amp;SetupR1Tabelle[Name]&amp;SetupR1Tabelle[Disziplin],0)),"-")</f>
        <v>-</v>
      </c>
      <c r="G42" s="266" cm="1">
        <f t="array" ref="G42">_xlfn.IFNA(INDEX(SetupR2Tabelle[Ringe],MATCH($A42&amp;$B42&amp;$C42&amp;$E42,SetupR2Tabelle[Verein]&amp;SetupR2Tabelle[Vorname]&amp;SetupR2Tabelle[Name]&amp;SetupR2Tabelle[Disziplin],0)),"-")</f>
        <v>127</v>
      </c>
      <c r="H42" s="266" cm="1">
        <f t="array" ref="H42">_xlfn.IFNA(INDEX(SetupR3Tabelle[Ringe],MATCH($A42&amp;$B42&amp;$C42&amp;$E42,SetupR3Tabelle[Verein]&amp;SetupR3Tabelle[Vorname]&amp;SetupR3Tabelle[Name]&amp;SetupR3Tabelle[Disziplin],0)),"-")</f>
        <v>110</v>
      </c>
      <c r="I42" s="262" cm="1">
        <f t="array" ref="I42">_xlfn.IFNA(INDEX(SetupR4Tabelle[Ringe],MATCH($A42&amp;$B42&amp;$C42&amp;$E42,SetupR4Tabelle[Verein]&amp;SetupR4Tabelle[Vorname]&amp;SetupR4Tabelle[Name]&amp;SetupR4Tabelle[Disziplin],0)),"-")</f>
        <v>125</v>
      </c>
      <c r="J42" s="262" cm="1">
        <f t="array" ref="J42">_xlfn.IFNA(INDEX(SetupR5Tabelle[Ringe],MATCH($A42&amp;$B42&amp;$C42&amp;$E42,SetupR5Tabelle[Verein]&amp;SetupR5Tabelle[Vorname]&amp;SetupR5Tabelle[Name]&amp;SetupR5Tabelle[Disziplin],0)),"-")</f>
        <v>103</v>
      </c>
      <c r="K42" s="262" cm="1">
        <f t="array" ref="K42">_xlfn.IFNA(INDEX(SetupR6Tabelle[Ringe],MATCH($A42&amp;$B42&amp;$C42&amp;$E42,SetupR6Tabelle[Verein]&amp;SetupR6Tabelle[Vorname]&amp;SetupR6Tabelle[Name]&amp;SetupR6Tabelle[Disziplin],0)),"-")</f>
        <v>113</v>
      </c>
      <c r="L42" s="262" cm="1">
        <f t="array" ref="L42">_xlfn.IFNA(INDEX(SetupR7Tabelle[Ringe],MATCH($A42&amp;$B42&amp;$C42&amp;$E42,SetupR7Tabelle[Verein]&amp;SetupR7Tabelle[Vorname]&amp;SetupR7Tabelle[Name]&amp;SetupR7Tabelle[Disziplin],0)),"-")</f>
        <v>107</v>
      </c>
      <c r="M42" s="262" t="str" cm="1">
        <f t="array" ref="M42">_xlfn.IFNA(INDEX(SetupR8Tabelle[Ringe],MATCH($A42&amp;$B42&amp;$C42&amp;$E42,SetupR8Tabelle[Verein]&amp;SetupR8Tabelle[Vorname]&amp;SetupR8Tabelle[Name]&amp;SetupR8Tabelle[Disziplin],0)),"-")</f>
        <v>-</v>
      </c>
      <c r="N42" s="262" t="str" cm="1">
        <f t="array" ref="N42">_xlfn.IFNA(INDEX(SetupR9Tabelle[Ringe],MATCH($A42&amp;$B42&amp;$C42&amp;$E42,SetupR9Tabelle[Verein]&amp;SetupR9Tabelle[Vorname]&amp;SetupR9Tabelle[Name]&amp;SetupR9Tabelle[Disziplin],0)),"-")</f>
        <v>-</v>
      </c>
      <c r="O42" s="262" t="str" cm="1">
        <f t="array" ref="O42">_xlfn.IFNA(INDEX(SetupR10Tabelle[Ringe],MATCH($A42&amp;$B42&amp;$C42&amp;$E42,SetupR10Tabelle[Verein]&amp;SetupR10Tabelle[Vorname]&amp;SetupR10Tabelle[Name]&amp;SetupR10Tabelle[Disziplin],0)),"-")</f>
        <v>-</v>
      </c>
      <c r="P42" s="262" cm="1">
        <f t="array" ref="P42">_xlfn.IFNA(INDEX(SetupR11Tabelle[Ringe],MATCH($A42&amp;$B42&amp;$C42&amp;$E42,SetupR11Tabelle[Verein]&amp;SetupR11Tabelle[Vorname]&amp;SetupR11Tabelle[Name]&amp;SetupR11Tabelle[Disziplin],0)),"-")</f>
        <v>138</v>
      </c>
      <c r="Q42" s="266">
        <f>IF(SK[[#This Row],[1]]="","",SUM(SK[[#This Row],[1]:[11]]))</f>
        <v>823</v>
      </c>
      <c r="R42" s="278">
        <f>IF(SK[[#This Row],[Summe]]="","",AVERAGE(Q42/S42))</f>
        <v>117.57142857142857</v>
      </c>
      <c r="S42" s="261">
        <f>IF(SK[[#This Row],[1]]="","",COUNT(F42:P42))</f>
        <v>7</v>
      </c>
    </row>
    <row r="43" spans="1:38" ht="15.95" customHeight="1">
      <c r="A43" s="197" t="s">
        <v>18</v>
      </c>
      <c r="B43" s="197" t="s">
        <v>409</v>
      </c>
      <c r="C43" s="197" t="s">
        <v>475</v>
      </c>
      <c r="D43" s="197" t="s">
        <v>23</v>
      </c>
      <c r="E43" s="197" t="s">
        <v>11</v>
      </c>
      <c r="F43" s="261" cm="1">
        <f t="array" ref="F43">_xlfn.IFNA(INDEX(SetupR1Tabelle[Ringe],MATCH($A43&amp;$B43&amp;$C43&amp;$E43,SetupR1Tabelle[Verein]&amp;SetupR1Tabelle[Vorname]&amp;SetupR1Tabelle[Name]&amp;SetupR1Tabelle[Disziplin],0)),"-")</f>
        <v>188</v>
      </c>
      <c r="G43" s="261" cm="1">
        <f t="array" ref="G43">_xlfn.IFNA(INDEX(SetupR2Tabelle[Ringe],MATCH($A43&amp;$B43&amp;$C43&amp;$E43,SetupR2Tabelle[Verein]&amp;SetupR2Tabelle[Vorname]&amp;SetupR2Tabelle[Name]&amp;SetupR2Tabelle[Disziplin],0)),"-")</f>
        <v>190</v>
      </c>
      <c r="H43" s="261" cm="1">
        <f t="array" ref="H43">_xlfn.IFNA(INDEX(SetupR3Tabelle[Ringe],MATCH($A43&amp;$B43&amp;$C43&amp;$E43,SetupR3Tabelle[Verein]&amp;SetupR3Tabelle[Vorname]&amp;SetupR3Tabelle[Name]&amp;SetupR3Tabelle[Disziplin],0)),"-")</f>
        <v>181</v>
      </c>
      <c r="I43" s="262" t="str" cm="1">
        <f t="array" ref="I43">_xlfn.IFNA(INDEX(SetupR4Tabelle[Ringe],MATCH($A43&amp;$B43&amp;$C43&amp;$E43,SetupR4Tabelle[Verein]&amp;SetupR4Tabelle[Vorname]&amp;SetupR4Tabelle[Name]&amp;SetupR4Tabelle[Disziplin],0)),"-")</f>
        <v>-</v>
      </c>
      <c r="J43" s="261" t="str" cm="1">
        <f t="array" ref="J43">_xlfn.IFNA(INDEX(SetupR5Tabelle[Ringe],MATCH($A43&amp;$B43&amp;$C43&amp;$E43,SetupR5Tabelle[Verein]&amp;SetupR5Tabelle[Vorname]&amp;SetupR5Tabelle[Name]&amp;SetupR5Tabelle[Disziplin],0)),"-")</f>
        <v>-</v>
      </c>
      <c r="K43" s="261" t="str" cm="1">
        <f t="array" ref="K43">_xlfn.IFNA(INDEX(SetupR6Tabelle[Ringe],MATCH($A43&amp;$B43&amp;$C43&amp;$E43,SetupR6Tabelle[Verein]&amp;SetupR6Tabelle[Vorname]&amp;SetupR6Tabelle[Name]&amp;SetupR6Tabelle[Disziplin],0)),"-")</f>
        <v>-</v>
      </c>
      <c r="L43" s="261" cm="1">
        <f t="array" ref="L43">_xlfn.IFNA(INDEX(SetupR7Tabelle[Ringe],MATCH($A43&amp;$B43&amp;$C43&amp;$E43,SetupR7Tabelle[Verein]&amp;SetupR7Tabelle[Vorname]&amp;SetupR7Tabelle[Name]&amp;SetupR7Tabelle[Disziplin],0)),"-")</f>
        <v>180</v>
      </c>
      <c r="M43" s="261" cm="1">
        <f t="array" ref="M43">_xlfn.IFNA(INDEX(SetupR8Tabelle[Ringe],MATCH($A43&amp;$B43&amp;$C43&amp;$E43,SetupR8Tabelle[Verein]&amp;SetupR8Tabelle[Vorname]&amp;SetupR8Tabelle[Name]&amp;SetupR8Tabelle[Disziplin],0)),"-")</f>
        <v>183</v>
      </c>
      <c r="N43" s="261" t="str" cm="1">
        <f t="array" ref="N43">_xlfn.IFNA(INDEX(SetupR9Tabelle[Ringe],MATCH($A43&amp;$B43&amp;$C43&amp;$E43,SetupR9Tabelle[Verein]&amp;SetupR9Tabelle[Vorname]&amp;SetupR9Tabelle[Name]&amp;SetupR9Tabelle[Disziplin],0)),"-")</f>
        <v>-</v>
      </c>
      <c r="O43" s="261" t="str" cm="1">
        <f t="array" ref="O43">_xlfn.IFNA(INDEX(SetupR10Tabelle[Ringe],MATCH($A43&amp;$B43&amp;$C43&amp;$E43,SetupR10Tabelle[Verein]&amp;SetupR10Tabelle[Vorname]&amp;SetupR10Tabelle[Name]&amp;SetupR10Tabelle[Disziplin],0)),"-")</f>
        <v>-</v>
      </c>
      <c r="P43" s="261" cm="1">
        <f t="array" ref="P43">_xlfn.IFNA(INDEX(SetupR11Tabelle[Ringe],MATCH($A43&amp;$B43&amp;$C43&amp;$E43,SetupR11Tabelle[Verein]&amp;SetupR11Tabelle[Vorname]&amp;SetupR11Tabelle[Name]&amp;SetupR11Tabelle[Disziplin],0)),"-")</f>
        <v>195</v>
      </c>
      <c r="Q43" s="261">
        <f>IF(SK[[#This Row],[1]]="","",SUM(SK[[#This Row],[1]:[11]]))</f>
        <v>1117</v>
      </c>
      <c r="R43" s="263">
        <f>IF(SK[[#This Row],[Summe]]="","",AVERAGE(Q43/S43))</f>
        <v>186.16666666666666</v>
      </c>
      <c r="S43" s="261">
        <f>IF(SK[[#This Row],[1]]="","",COUNT(F43:P43))</f>
        <v>6</v>
      </c>
    </row>
    <row r="44" spans="1:38" ht="15.95" customHeight="1">
      <c r="A44" s="197" t="s">
        <v>29</v>
      </c>
      <c r="B44" s="197" t="s">
        <v>183</v>
      </c>
      <c r="C44" s="197" t="s">
        <v>562</v>
      </c>
      <c r="D44" s="197" t="s">
        <v>12</v>
      </c>
      <c r="E44" s="197" t="s">
        <v>11</v>
      </c>
      <c r="F44" s="266" t="str" cm="1">
        <f t="array" ref="F44">_xlfn.IFNA(INDEX(SetupR1Tabelle[Ringe],MATCH($A44&amp;$B44&amp;$C44&amp;$E44,SetupR1Tabelle[Verein]&amp;SetupR1Tabelle[Vorname]&amp;SetupR1Tabelle[Name]&amp;SetupR1Tabelle[Disziplin],0)),"-")</f>
        <v>-</v>
      </c>
      <c r="G44" s="266" cm="1">
        <f t="array" ref="G44">_xlfn.IFNA(INDEX(SetupR2Tabelle[Ringe],MATCH($A44&amp;$B44&amp;$C44&amp;$E44,SetupR2Tabelle[Verein]&amp;SetupR2Tabelle[Vorname]&amp;SetupR2Tabelle[Name]&amp;SetupR2Tabelle[Disziplin],0)),"-")</f>
        <v>151</v>
      </c>
      <c r="H44" s="266" cm="1">
        <f t="array" ref="H44">_xlfn.IFNA(INDEX(SetupR3Tabelle[Ringe],MATCH($A44&amp;$B44&amp;$C44&amp;$E44,SetupR3Tabelle[Verein]&amp;SetupR3Tabelle[Vorname]&amp;SetupR3Tabelle[Name]&amp;SetupR3Tabelle[Disziplin],0)),"-")</f>
        <v>151</v>
      </c>
      <c r="I44" s="262" cm="1">
        <f t="array" ref="I44">_xlfn.IFNA(INDEX(SetupR4Tabelle[Ringe],MATCH($A44&amp;$B44&amp;$C44&amp;$E44,SetupR4Tabelle[Verein]&amp;SetupR4Tabelle[Vorname]&amp;SetupR4Tabelle[Name]&amp;SetupR4Tabelle[Disziplin],0)),"-")</f>
        <v>137</v>
      </c>
      <c r="J44" s="262" cm="1">
        <f t="array" ref="J44">_xlfn.IFNA(INDEX(SetupR5Tabelle[Ringe],MATCH($A44&amp;$B44&amp;$C44&amp;$E44,SetupR5Tabelle[Verein]&amp;SetupR5Tabelle[Vorname]&amp;SetupR5Tabelle[Name]&amp;SetupR5Tabelle[Disziplin],0)),"-")</f>
        <v>148</v>
      </c>
      <c r="K44" s="262" cm="1">
        <f t="array" ref="K44">_xlfn.IFNA(INDEX(SetupR6Tabelle[Ringe],MATCH($A44&amp;$B44&amp;$C44&amp;$E44,SetupR6Tabelle[Verein]&amp;SetupR6Tabelle[Vorname]&amp;SetupR6Tabelle[Name]&amp;SetupR6Tabelle[Disziplin],0)),"-")</f>
        <v>158</v>
      </c>
      <c r="L44" s="262" t="str" cm="1">
        <f t="array" ref="L44">_xlfn.IFNA(INDEX(SetupR7Tabelle[Ringe],MATCH($A44&amp;$B44&amp;$C44&amp;$E44,SetupR7Tabelle[Verein]&amp;SetupR7Tabelle[Vorname]&amp;SetupR7Tabelle[Name]&amp;SetupR7Tabelle[Disziplin],0)),"-")</f>
        <v>-</v>
      </c>
      <c r="M44" s="262" t="str" cm="1">
        <f t="array" ref="M44">_xlfn.IFNA(INDEX(SetupR8Tabelle[Ringe],MATCH($A44&amp;$B44&amp;$C44&amp;$E44,SetupR8Tabelle[Verein]&amp;SetupR8Tabelle[Vorname]&amp;SetupR8Tabelle[Name]&amp;SetupR8Tabelle[Disziplin],0)),"-")</f>
        <v>-</v>
      </c>
      <c r="N44" s="262" t="str" cm="1">
        <f t="array" ref="N44">_xlfn.IFNA(INDEX(SetupR9Tabelle[Ringe],MATCH($A44&amp;$B44&amp;$C44&amp;$E44,SetupR9Tabelle[Verein]&amp;SetupR9Tabelle[Vorname]&amp;SetupR9Tabelle[Name]&amp;SetupR9Tabelle[Disziplin],0)),"-")</f>
        <v>-</v>
      </c>
      <c r="O44" s="262" t="str" cm="1">
        <f t="array" ref="O44">_xlfn.IFNA(INDEX(SetupR10Tabelle[Ringe],MATCH($A44&amp;$B44&amp;$C44&amp;$E44,SetupR10Tabelle[Verein]&amp;SetupR10Tabelle[Vorname]&amp;SetupR10Tabelle[Name]&amp;SetupR10Tabelle[Disziplin],0)),"-")</f>
        <v>-</v>
      </c>
      <c r="P44" s="262" cm="1">
        <f t="array" ref="P44">_xlfn.IFNA(INDEX(SetupR11Tabelle[Ringe],MATCH($A44&amp;$B44&amp;$C44&amp;$E44,SetupR11Tabelle[Verein]&amp;SetupR11Tabelle[Vorname]&amp;SetupR11Tabelle[Name]&amp;SetupR11Tabelle[Disziplin],0)),"-")</f>
        <v>140</v>
      </c>
      <c r="Q44" s="266">
        <f>IF(SK[[#This Row],[1]]="","",SUM(SK[[#This Row],[1]:[11]]))</f>
        <v>885</v>
      </c>
      <c r="R44" s="278">
        <f>IF(SK[[#This Row],[Summe]]="","",AVERAGE(Q44/S44))</f>
        <v>147.5</v>
      </c>
      <c r="S44" s="261">
        <f>IF(SK[[#This Row],[1]]="","",COUNT(F44:P44))</f>
        <v>6</v>
      </c>
    </row>
    <row r="45" spans="1:38" ht="15.95" customHeight="1">
      <c r="A45" s="197" t="s">
        <v>33</v>
      </c>
      <c r="B45" s="197" t="s">
        <v>330</v>
      </c>
      <c r="C45" s="197" t="s">
        <v>530</v>
      </c>
      <c r="D45" s="197" t="s">
        <v>12</v>
      </c>
      <c r="E45" s="197" t="s">
        <v>11</v>
      </c>
      <c r="F45" s="266" t="str" cm="1">
        <f t="array" ref="F45">_xlfn.IFNA(INDEX(SetupR1Tabelle[Ringe],MATCH($A45&amp;$B45&amp;$C45&amp;$E45,SetupR1Tabelle[Verein]&amp;SetupR1Tabelle[Vorname]&amp;SetupR1Tabelle[Name]&amp;SetupR1Tabelle[Disziplin],0)),"-")</f>
        <v>-</v>
      </c>
      <c r="G45" s="266" t="str" cm="1">
        <f t="array" ref="G45">_xlfn.IFNA(INDEX(SetupR2Tabelle[Ringe],MATCH($A45&amp;$B45&amp;$C45&amp;$E45,SetupR2Tabelle[Verein]&amp;SetupR2Tabelle[Vorname]&amp;SetupR2Tabelle[Name]&amp;SetupR2Tabelle[Disziplin],0)),"-")</f>
        <v>-</v>
      </c>
      <c r="H45" s="266" cm="1">
        <f t="array" ref="H45">_xlfn.IFNA(INDEX(SetupR3Tabelle[Ringe],MATCH($A45&amp;$B45&amp;$C45&amp;$E45,SetupR3Tabelle[Verein]&amp;SetupR3Tabelle[Vorname]&amp;SetupR3Tabelle[Name]&amp;SetupR3Tabelle[Disziplin],0)),"-")</f>
        <v>147</v>
      </c>
      <c r="I45" s="262" t="str" cm="1">
        <f t="array" ref="I45">_xlfn.IFNA(INDEX(SetupR4Tabelle[Ringe],MATCH($A45&amp;$B45&amp;$C45&amp;$E45,SetupR4Tabelle[Verein]&amp;SetupR4Tabelle[Vorname]&amp;SetupR4Tabelle[Name]&amp;SetupR4Tabelle[Disziplin],0)),"-")</f>
        <v>-</v>
      </c>
      <c r="J45" s="262" t="str" cm="1">
        <f t="array" ref="J45">_xlfn.IFNA(INDEX(SetupR5Tabelle[Ringe],MATCH($A45&amp;$B45&amp;$C45&amp;$E45,SetupR5Tabelle[Verein]&amp;SetupR5Tabelle[Vorname]&amp;SetupR5Tabelle[Name]&amp;SetupR5Tabelle[Disziplin],0)),"-")</f>
        <v>-</v>
      </c>
      <c r="K45" s="262" cm="1">
        <f t="array" ref="K45">_xlfn.IFNA(INDEX(SetupR6Tabelle[Ringe],MATCH($A45&amp;$B45&amp;$C45&amp;$E45,SetupR6Tabelle[Verein]&amp;SetupR6Tabelle[Vorname]&amp;SetupR6Tabelle[Name]&amp;SetupR6Tabelle[Disziplin],0)),"-")</f>
        <v>128</v>
      </c>
      <c r="L45" s="262" cm="1">
        <f t="array" ref="L45">_xlfn.IFNA(INDEX(SetupR7Tabelle[Ringe],MATCH($A45&amp;$B45&amp;$C45&amp;$E45,SetupR7Tabelle[Verein]&amp;SetupR7Tabelle[Vorname]&amp;SetupR7Tabelle[Name]&amp;SetupR7Tabelle[Disziplin],0)),"-")</f>
        <v>149</v>
      </c>
      <c r="M45" s="262" t="str" cm="1">
        <f t="array" ref="M45">_xlfn.IFNA(INDEX(SetupR8Tabelle[Ringe],MATCH($A45&amp;$B45&amp;$C45&amp;$E45,SetupR8Tabelle[Verein]&amp;SetupR8Tabelle[Vorname]&amp;SetupR8Tabelle[Name]&amp;SetupR8Tabelle[Disziplin],0)),"-")</f>
        <v>-</v>
      </c>
      <c r="N45" s="262" cm="1">
        <f t="array" ref="N45">_xlfn.IFNA(INDEX(SetupR9Tabelle[Ringe],MATCH($A45&amp;$B45&amp;$C45&amp;$E45,SetupR9Tabelle[Verein]&amp;SetupR9Tabelle[Vorname]&amp;SetupR9Tabelle[Name]&amp;SetupR9Tabelle[Disziplin],0)),"-")</f>
        <v>153</v>
      </c>
      <c r="O45" s="262" cm="1">
        <f t="array" ref="O45">_xlfn.IFNA(INDEX(SetupR10Tabelle[Ringe],MATCH($A45&amp;$B45&amp;$C45&amp;$E45,SetupR10Tabelle[Verein]&amp;SetupR10Tabelle[Vorname]&amp;SetupR10Tabelle[Name]&amp;SetupR10Tabelle[Disziplin],0)),"-")</f>
        <v>144</v>
      </c>
      <c r="P45" s="262" cm="1">
        <f t="array" ref="P45">_xlfn.IFNA(INDEX(SetupR11Tabelle[Ringe],MATCH($A45&amp;$B45&amp;$C45&amp;$E45,SetupR11Tabelle[Verein]&amp;SetupR11Tabelle[Vorname]&amp;SetupR11Tabelle[Name]&amp;SetupR11Tabelle[Disziplin],0)),"-")</f>
        <v>152</v>
      </c>
      <c r="Q45" s="266">
        <f>IF(SK[[#This Row],[1]]="","",SUM(SK[[#This Row],[1]:[11]]))</f>
        <v>873</v>
      </c>
      <c r="R45" s="278">
        <f>IF(SK[[#This Row],[Summe]]="","",AVERAGE(Q45/S45))</f>
        <v>145.5</v>
      </c>
      <c r="S45" s="261">
        <f>IF(SK[[#This Row],[1]]="","",COUNT(F45:P45))</f>
        <v>6</v>
      </c>
    </row>
    <row r="46" spans="1:38" ht="15.95" customHeight="1">
      <c r="A46" s="197" t="s">
        <v>18</v>
      </c>
      <c r="B46" s="197" t="s">
        <v>203</v>
      </c>
      <c r="C46" s="197" t="s">
        <v>295</v>
      </c>
      <c r="D46" s="197" t="s">
        <v>12</v>
      </c>
      <c r="E46" s="197" t="s">
        <v>11</v>
      </c>
      <c r="F46" s="266" t="str" cm="1">
        <f t="array" ref="F46">_xlfn.IFNA(INDEX(SetupR1Tabelle[Ringe],MATCH($A46&amp;$B46&amp;$C46&amp;$E46,SetupR1Tabelle[Verein]&amp;SetupR1Tabelle[Vorname]&amp;SetupR1Tabelle[Name]&amp;SetupR1Tabelle[Disziplin],0)),"-")</f>
        <v>-</v>
      </c>
      <c r="G46" s="266" cm="1">
        <f t="array" ref="G46">_xlfn.IFNA(INDEX(SetupR2Tabelle[Ringe],MATCH($A46&amp;$B46&amp;$C46&amp;$E46,SetupR2Tabelle[Verein]&amp;SetupR2Tabelle[Vorname]&amp;SetupR2Tabelle[Name]&amp;SetupR2Tabelle[Disziplin],0)),"-")</f>
        <v>190</v>
      </c>
      <c r="H46" s="266" cm="1">
        <f t="array" ref="H46">_xlfn.IFNA(INDEX(SetupR3Tabelle[Ringe],MATCH($A46&amp;$B46&amp;$C46&amp;$E46,SetupR3Tabelle[Verein]&amp;SetupR3Tabelle[Vorname]&amp;SetupR3Tabelle[Name]&amp;SetupR3Tabelle[Disziplin],0)),"-")</f>
        <v>195</v>
      </c>
      <c r="I46" s="262" t="str" cm="1">
        <f t="array" ref="I46">_xlfn.IFNA(INDEX(SetupR4Tabelle[Ringe],MATCH($A46&amp;$B46&amp;$C46&amp;$E46,SetupR4Tabelle[Verein]&amp;SetupR4Tabelle[Vorname]&amp;SetupR4Tabelle[Name]&amp;SetupR4Tabelle[Disziplin],0)),"-")</f>
        <v>-</v>
      </c>
      <c r="J46" s="262" t="str" cm="1">
        <f t="array" ref="J46">_xlfn.IFNA(INDEX(SetupR5Tabelle[Ringe],MATCH($A46&amp;$B46&amp;$C46&amp;$E46,SetupR5Tabelle[Verein]&amp;SetupR5Tabelle[Vorname]&amp;SetupR5Tabelle[Name]&amp;SetupR5Tabelle[Disziplin],0)),"-")</f>
        <v>-</v>
      </c>
      <c r="K46" s="262" t="str" cm="1">
        <f t="array" ref="K46">_xlfn.IFNA(INDEX(SetupR6Tabelle[Ringe],MATCH($A46&amp;$B46&amp;$C46&amp;$E46,SetupR6Tabelle[Verein]&amp;SetupR6Tabelle[Vorname]&amp;SetupR6Tabelle[Name]&amp;SetupR6Tabelle[Disziplin],0)),"-")</f>
        <v>-</v>
      </c>
      <c r="L46" s="262" t="str" cm="1">
        <f t="array" ref="L46">_xlfn.IFNA(INDEX(SetupR7Tabelle[Ringe],MATCH($A46&amp;$B46&amp;$C46&amp;$E46,SetupR7Tabelle[Verein]&amp;SetupR7Tabelle[Vorname]&amp;SetupR7Tabelle[Name]&amp;SetupR7Tabelle[Disziplin],0)),"-")</f>
        <v>-</v>
      </c>
      <c r="M46" s="262" cm="1">
        <f t="array" ref="M46">_xlfn.IFNA(INDEX(SetupR8Tabelle[Ringe],MATCH($A46&amp;$B46&amp;$C46&amp;$E46,SetupR8Tabelle[Verein]&amp;SetupR8Tabelle[Vorname]&amp;SetupR8Tabelle[Name]&amp;SetupR8Tabelle[Disziplin],0)),"-")</f>
        <v>186</v>
      </c>
      <c r="N46" s="262" t="str" cm="1">
        <f t="array" ref="N46">_xlfn.IFNA(INDEX(SetupR9Tabelle[Ringe],MATCH($A46&amp;$B46&amp;$C46&amp;$E46,SetupR9Tabelle[Verein]&amp;SetupR9Tabelle[Vorname]&amp;SetupR9Tabelle[Name]&amp;SetupR9Tabelle[Disziplin],0)),"-")</f>
        <v>-</v>
      </c>
      <c r="O46" s="262" cm="1">
        <f t="array" ref="O46">_xlfn.IFNA(INDEX(SetupR10Tabelle[Ringe],MATCH($A46&amp;$B46&amp;$C46&amp;$E46,SetupR10Tabelle[Verein]&amp;SetupR10Tabelle[Vorname]&amp;SetupR10Tabelle[Name]&amp;SetupR10Tabelle[Disziplin],0)),"-")</f>
        <v>192</v>
      </c>
      <c r="P46" s="262" cm="1">
        <f t="array" ref="P46">_xlfn.IFNA(INDEX(SetupR11Tabelle[Ringe],MATCH($A46&amp;$B46&amp;$C46&amp;$E46,SetupR11Tabelle[Verein]&amp;SetupR11Tabelle[Vorname]&amp;SetupR11Tabelle[Name]&amp;SetupR11Tabelle[Disziplin],0)),"-")</f>
        <v>193</v>
      </c>
      <c r="Q46" s="266">
        <f>IF(SK[[#This Row],[1]]="","",SUM(SK[[#This Row],[1]:[11]]))</f>
        <v>956</v>
      </c>
      <c r="R46" s="278">
        <f>IF(SK[[#This Row],[Summe]]="","",AVERAGE(Q46/S46))</f>
        <v>191.2</v>
      </c>
      <c r="S46" s="261">
        <f>IF(SK[[#This Row],[1]]="","",COUNT(F46:P46))</f>
        <v>5</v>
      </c>
    </row>
    <row r="47" spans="1:38" ht="15.95" customHeight="1">
      <c r="A47" s="197" t="s">
        <v>26</v>
      </c>
      <c r="B47" s="197" t="s">
        <v>249</v>
      </c>
      <c r="C47" s="197" t="s">
        <v>340</v>
      </c>
      <c r="D47" s="197" t="s">
        <v>12</v>
      </c>
      <c r="E47" s="197" t="s">
        <v>11</v>
      </c>
      <c r="F47" s="261" cm="1">
        <f t="array" ref="F47">_xlfn.IFNA(INDEX(SetupR1Tabelle[Ringe],MATCH($A47&amp;$B47&amp;$C47&amp;$E47,SetupR1Tabelle[Verein]&amp;SetupR1Tabelle[Vorname]&amp;SetupR1Tabelle[Name]&amp;SetupR1Tabelle[Disziplin],0)),"-")</f>
        <v>166</v>
      </c>
      <c r="G47" s="261" t="str" cm="1">
        <f t="array" ref="G47">_xlfn.IFNA(INDEX(SetupR2Tabelle[Ringe],MATCH($A47&amp;$B47&amp;$C47&amp;$E47,SetupR2Tabelle[Verein]&amp;SetupR2Tabelle[Vorname]&amp;SetupR2Tabelle[Name]&amp;SetupR2Tabelle[Disziplin],0)),"-")</f>
        <v>-</v>
      </c>
      <c r="H47" s="261" cm="1">
        <f t="array" ref="H47">_xlfn.IFNA(INDEX(SetupR3Tabelle[Ringe],MATCH($A47&amp;$B47&amp;$C47&amp;$E47,SetupR3Tabelle[Verein]&amp;SetupR3Tabelle[Vorname]&amp;SetupR3Tabelle[Name]&amp;SetupR3Tabelle[Disziplin],0)),"-")</f>
        <v>175</v>
      </c>
      <c r="I47" s="262" cm="1">
        <f t="array" ref="I47">_xlfn.IFNA(INDEX(SetupR4Tabelle[Ringe],MATCH($A47&amp;$B47&amp;$C47&amp;$E47,SetupR4Tabelle[Verein]&amp;SetupR4Tabelle[Vorname]&amp;SetupR4Tabelle[Name]&amp;SetupR4Tabelle[Disziplin],0)),"-")</f>
        <v>146</v>
      </c>
      <c r="J47" s="261" cm="1">
        <f t="array" ref="J47">_xlfn.IFNA(INDEX(SetupR5Tabelle[Ringe],MATCH($A47&amp;$B47&amp;$C47&amp;$E47,SetupR5Tabelle[Verein]&amp;SetupR5Tabelle[Vorname]&amp;SetupR5Tabelle[Name]&amp;SetupR5Tabelle[Disziplin],0)),"-")</f>
        <v>170</v>
      </c>
      <c r="K47" s="261" cm="1">
        <f t="array" ref="K47">_xlfn.IFNA(INDEX(SetupR6Tabelle[Ringe],MATCH($A47&amp;$B47&amp;$C47&amp;$E47,SetupR6Tabelle[Verein]&amp;SetupR6Tabelle[Vorname]&amp;SetupR6Tabelle[Name]&amp;SetupR6Tabelle[Disziplin],0)),"-")</f>
        <v>180</v>
      </c>
      <c r="L47" s="261" t="str" cm="1">
        <f t="array" ref="L47">_xlfn.IFNA(INDEX(SetupR7Tabelle[Ringe],MATCH($A47&amp;$B47&amp;$C47&amp;$E47,SetupR7Tabelle[Verein]&amp;SetupR7Tabelle[Vorname]&amp;SetupR7Tabelle[Name]&amp;SetupR7Tabelle[Disziplin],0)),"-")</f>
        <v>-</v>
      </c>
      <c r="M47" s="261" t="str" cm="1">
        <f t="array" ref="M47">_xlfn.IFNA(INDEX(SetupR8Tabelle[Ringe],MATCH($A47&amp;$B47&amp;$C47&amp;$E47,SetupR8Tabelle[Verein]&amp;SetupR8Tabelle[Vorname]&amp;SetupR8Tabelle[Name]&amp;SetupR8Tabelle[Disziplin],0)),"-")</f>
        <v>-</v>
      </c>
      <c r="N47" s="261" t="str" cm="1">
        <f t="array" ref="N47">_xlfn.IFNA(INDEX(SetupR9Tabelle[Ringe],MATCH($A47&amp;$B47&amp;$C47&amp;$E47,SetupR9Tabelle[Verein]&amp;SetupR9Tabelle[Vorname]&amp;SetupR9Tabelle[Name]&amp;SetupR9Tabelle[Disziplin],0)),"-")</f>
        <v>-</v>
      </c>
      <c r="O47" s="261" t="str" cm="1">
        <f t="array" ref="O47">_xlfn.IFNA(INDEX(SetupR10Tabelle[Ringe],MATCH($A47&amp;$B47&amp;$C47&amp;$E47,SetupR10Tabelle[Verein]&amp;SetupR10Tabelle[Vorname]&amp;SetupR10Tabelle[Name]&amp;SetupR10Tabelle[Disziplin],0)),"-")</f>
        <v>-</v>
      </c>
      <c r="P47" s="261" t="str" cm="1">
        <f t="array" ref="P47">_xlfn.IFNA(INDEX(SetupR11Tabelle[Ringe],MATCH($A47&amp;$B47&amp;$C47&amp;$E47,SetupR11Tabelle[Verein]&amp;SetupR11Tabelle[Vorname]&amp;SetupR11Tabelle[Name]&amp;SetupR11Tabelle[Disziplin],0)),"-")</f>
        <v>-</v>
      </c>
      <c r="Q47" s="261">
        <f>IF(SK[[#This Row],[1]]="","",SUM(SK[[#This Row],[1]:[11]]))</f>
        <v>837</v>
      </c>
      <c r="R47" s="263">
        <f>IF(SK[[#This Row],[Summe]]="","",AVERAGE(Q47/S47))</f>
        <v>167.4</v>
      </c>
      <c r="S47" s="261">
        <f>IF(SK[[#This Row],[1]]="","",COUNT(F47:P47))</f>
        <v>5</v>
      </c>
    </row>
    <row r="48" spans="1:38" ht="15.95" customHeight="1">
      <c r="A48" s="197" t="s">
        <v>26</v>
      </c>
      <c r="B48" s="197" t="s">
        <v>186</v>
      </c>
      <c r="C48" s="197" t="s">
        <v>413</v>
      </c>
      <c r="D48" s="197" t="s">
        <v>23</v>
      </c>
      <c r="E48" s="197" t="s">
        <v>11</v>
      </c>
      <c r="F48" s="266" t="str" cm="1">
        <f t="array" ref="F48">_xlfn.IFNA(INDEX(SetupR1Tabelle[Ringe],MATCH($A48&amp;$B48&amp;$C48&amp;$E48,SetupR1Tabelle[Verein]&amp;SetupR1Tabelle[Vorname]&amp;SetupR1Tabelle[Name]&amp;SetupR1Tabelle[Disziplin],0)),"-")</f>
        <v>-</v>
      </c>
      <c r="G48" s="266" t="str" cm="1">
        <f t="array" ref="G48">_xlfn.IFNA(INDEX(SetupR2Tabelle[Ringe],MATCH($A48&amp;$B48&amp;$C48&amp;$E48,SetupR2Tabelle[Verein]&amp;SetupR2Tabelle[Vorname]&amp;SetupR2Tabelle[Name]&amp;SetupR2Tabelle[Disziplin],0)),"-")</f>
        <v>-</v>
      </c>
      <c r="H48" s="266" t="str" cm="1">
        <f t="array" ref="H48">_xlfn.IFNA(INDEX(SetupR3Tabelle[Ringe],MATCH($A48&amp;$B48&amp;$C48&amp;$E48,SetupR3Tabelle[Verein]&amp;SetupR3Tabelle[Vorname]&amp;SetupR3Tabelle[Name]&amp;SetupR3Tabelle[Disziplin],0)),"-")</f>
        <v>-</v>
      </c>
      <c r="I48" s="262" cm="1">
        <f t="array" ref="I48">_xlfn.IFNA(INDEX(SetupR4Tabelle[Ringe],MATCH($A48&amp;$B48&amp;$C48&amp;$E48,SetupR4Tabelle[Verein]&amp;SetupR4Tabelle[Vorname]&amp;SetupR4Tabelle[Name]&amp;SetupR4Tabelle[Disziplin],0)),"-")</f>
        <v>151</v>
      </c>
      <c r="J48" s="262" t="str" cm="1">
        <f t="array" ref="J48">_xlfn.IFNA(INDEX(SetupR5Tabelle[Ringe],MATCH($A48&amp;$B48&amp;$C48&amp;$E48,SetupR5Tabelle[Verein]&amp;SetupR5Tabelle[Vorname]&amp;SetupR5Tabelle[Name]&amp;SetupR5Tabelle[Disziplin],0)),"-")</f>
        <v>-</v>
      </c>
      <c r="K48" s="262" t="str" cm="1">
        <f t="array" ref="K48">_xlfn.IFNA(INDEX(SetupR6Tabelle[Ringe],MATCH($A48&amp;$B48&amp;$C48&amp;$E48,SetupR6Tabelle[Verein]&amp;SetupR6Tabelle[Vorname]&amp;SetupR6Tabelle[Name]&amp;SetupR6Tabelle[Disziplin],0)),"-")</f>
        <v>-</v>
      </c>
      <c r="L48" s="262" cm="1">
        <f t="array" ref="L48">_xlfn.IFNA(INDEX(SetupR7Tabelle[Ringe],MATCH($A48&amp;$B48&amp;$C48&amp;$E48,SetupR7Tabelle[Verein]&amp;SetupR7Tabelle[Vorname]&amp;SetupR7Tabelle[Name]&amp;SetupR7Tabelle[Disziplin],0)),"-")</f>
        <v>160</v>
      </c>
      <c r="M48" s="262" cm="1">
        <f t="array" ref="M48">_xlfn.IFNA(INDEX(SetupR8Tabelle[Ringe],MATCH($A48&amp;$B48&amp;$C48&amp;$E48,SetupR8Tabelle[Verein]&amp;SetupR8Tabelle[Vorname]&amp;SetupR8Tabelle[Name]&amp;SetupR8Tabelle[Disziplin],0)),"-")</f>
        <v>160</v>
      </c>
      <c r="N48" s="262" cm="1">
        <f t="array" ref="N48">_xlfn.IFNA(INDEX(SetupR9Tabelle[Ringe],MATCH($A48&amp;$B48&amp;$C48&amp;$E48,SetupR9Tabelle[Verein]&amp;SetupR9Tabelle[Vorname]&amp;SetupR9Tabelle[Name]&amp;SetupR9Tabelle[Disziplin],0)),"-")</f>
        <v>150</v>
      </c>
      <c r="O48" s="262" t="str" cm="1">
        <f t="array" ref="O48">_xlfn.IFNA(INDEX(SetupR10Tabelle[Ringe],MATCH($A48&amp;$B48&amp;$C48&amp;$E48,SetupR10Tabelle[Verein]&amp;SetupR10Tabelle[Vorname]&amp;SetupR10Tabelle[Name]&amp;SetupR10Tabelle[Disziplin],0)),"-")</f>
        <v>-</v>
      </c>
      <c r="P48" s="262" cm="1">
        <f t="array" ref="P48">_xlfn.IFNA(INDEX(SetupR11Tabelle[Ringe],MATCH($A48&amp;$B48&amp;$C48&amp;$E48,SetupR11Tabelle[Verein]&amp;SetupR11Tabelle[Vorname]&amp;SetupR11Tabelle[Name]&amp;SetupR11Tabelle[Disziplin],0)),"-")</f>
        <v>153</v>
      </c>
      <c r="Q48" s="266">
        <f>IF(SK[[#This Row],[1]]="","",SUM(SK[[#This Row],[1]:[11]]))</f>
        <v>774</v>
      </c>
      <c r="R48" s="278">
        <f>IF(SK[[#This Row],[Summe]]="","",AVERAGE(Q48/S48))</f>
        <v>154.80000000000001</v>
      </c>
      <c r="S48" s="261">
        <f>IF(SK[[#This Row],[1]]="","",COUNT(F48:P48))</f>
        <v>5</v>
      </c>
    </row>
    <row r="49" spans="1:19" ht="15.95" customHeight="1">
      <c r="A49" s="197" t="s">
        <v>29</v>
      </c>
      <c r="B49" s="197" t="s">
        <v>188</v>
      </c>
      <c r="C49" s="197" t="s">
        <v>378</v>
      </c>
      <c r="D49" s="197" t="s">
        <v>12</v>
      </c>
      <c r="E49" s="197" t="s">
        <v>11</v>
      </c>
      <c r="F49" s="261" cm="1">
        <f t="array" ref="F49">_xlfn.IFNA(INDEX(SetupR1Tabelle[Ringe],MATCH($A49&amp;$B49&amp;$C49&amp;$E49,SetupR1Tabelle[Verein]&amp;SetupR1Tabelle[Vorname]&amp;SetupR1Tabelle[Name]&amp;SetupR1Tabelle[Disziplin],0)),"-")</f>
        <v>149</v>
      </c>
      <c r="G49" s="261" cm="1">
        <f t="array" ref="G49">_xlfn.IFNA(INDEX(SetupR2Tabelle[Ringe],MATCH($A49&amp;$B49&amp;$C49&amp;$E49,SetupR2Tabelle[Verein]&amp;SetupR2Tabelle[Vorname]&amp;SetupR2Tabelle[Name]&amp;SetupR2Tabelle[Disziplin],0)),"-")</f>
        <v>146</v>
      </c>
      <c r="H49" s="261" cm="1">
        <f t="array" ref="H49">_xlfn.IFNA(INDEX(SetupR3Tabelle[Ringe],MATCH($A49&amp;$B49&amp;$C49&amp;$E49,SetupR3Tabelle[Verein]&amp;SetupR3Tabelle[Vorname]&amp;SetupR3Tabelle[Name]&amp;SetupR3Tabelle[Disziplin],0)),"-")</f>
        <v>146</v>
      </c>
      <c r="I49" s="262" t="str" cm="1">
        <f t="array" ref="I49">_xlfn.IFNA(INDEX(SetupR4Tabelle[Ringe],MATCH($A49&amp;$B49&amp;$C49&amp;$E49,SetupR4Tabelle[Verein]&amp;SetupR4Tabelle[Vorname]&amp;SetupR4Tabelle[Name]&amp;SetupR4Tabelle[Disziplin],0)),"-")</f>
        <v>-</v>
      </c>
      <c r="J49" s="261" t="str" cm="1">
        <f t="array" ref="J49">_xlfn.IFNA(INDEX(SetupR5Tabelle[Ringe],MATCH($A49&amp;$B49&amp;$C49&amp;$E49,SetupR5Tabelle[Verein]&amp;SetupR5Tabelle[Vorname]&amp;SetupR5Tabelle[Name]&amp;SetupR5Tabelle[Disziplin],0)),"-")</f>
        <v>-</v>
      </c>
      <c r="K49" s="261" cm="1">
        <f t="array" ref="K49">_xlfn.IFNA(INDEX(SetupR6Tabelle[Ringe],MATCH($A49&amp;$B49&amp;$C49&amp;$E49,SetupR6Tabelle[Verein]&amp;SetupR6Tabelle[Vorname]&amp;SetupR6Tabelle[Name]&amp;SetupR6Tabelle[Disziplin],0)),"-")</f>
        <v>138</v>
      </c>
      <c r="L49" s="261" t="str" cm="1">
        <f t="array" ref="L49">_xlfn.IFNA(INDEX(SetupR7Tabelle[Ringe],MATCH($A49&amp;$B49&amp;$C49&amp;$E49,SetupR7Tabelle[Verein]&amp;SetupR7Tabelle[Vorname]&amp;SetupR7Tabelle[Name]&amp;SetupR7Tabelle[Disziplin],0)),"-")</f>
        <v>-</v>
      </c>
      <c r="M49" s="261" t="str" cm="1">
        <f t="array" ref="M49">_xlfn.IFNA(INDEX(SetupR8Tabelle[Ringe],MATCH($A49&amp;$B49&amp;$C49&amp;$E49,SetupR8Tabelle[Verein]&amp;SetupR8Tabelle[Vorname]&amp;SetupR8Tabelle[Name]&amp;SetupR8Tabelle[Disziplin],0)),"-")</f>
        <v>-</v>
      </c>
      <c r="N49" s="261" t="str" cm="1">
        <f t="array" ref="N49">_xlfn.IFNA(INDEX(SetupR9Tabelle[Ringe],MATCH($A49&amp;$B49&amp;$C49&amp;$E49,SetupR9Tabelle[Verein]&amp;SetupR9Tabelle[Vorname]&amp;SetupR9Tabelle[Name]&amp;SetupR9Tabelle[Disziplin],0)),"-")</f>
        <v>-</v>
      </c>
      <c r="O49" s="261" t="str" cm="1">
        <f t="array" ref="O49">_xlfn.IFNA(INDEX(SetupR10Tabelle[Ringe],MATCH($A49&amp;$B49&amp;$C49&amp;$E49,SetupR10Tabelle[Verein]&amp;SetupR10Tabelle[Vorname]&amp;SetupR10Tabelle[Name]&amp;SetupR10Tabelle[Disziplin],0)),"-")</f>
        <v>-</v>
      </c>
      <c r="P49" s="261" cm="1">
        <f t="array" ref="P49">_xlfn.IFNA(INDEX(SetupR11Tabelle[Ringe],MATCH($A49&amp;$B49&amp;$C49&amp;$E49,SetupR11Tabelle[Verein]&amp;SetupR11Tabelle[Vorname]&amp;SetupR11Tabelle[Name]&amp;SetupR11Tabelle[Disziplin],0)),"-")</f>
        <v>146</v>
      </c>
      <c r="Q49" s="261">
        <f>IF(SK[[#This Row],[1]]="","",SUM(SK[[#This Row],[1]:[11]]))</f>
        <v>725</v>
      </c>
      <c r="R49" s="263">
        <f>IF(SK[[#This Row],[Summe]]="","",AVERAGE(Q49/S49))</f>
        <v>145</v>
      </c>
      <c r="S49" s="261">
        <f>IF(SK[[#This Row],[1]]="","",COUNT(F49:P49))</f>
        <v>5</v>
      </c>
    </row>
    <row r="50" spans="1:19" ht="15.95" customHeight="1">
      <c r="A50" s="197" t="s">
        <v>15</v>
      </c>
      <c r="B50" s="197" t="s">
        <v>213</v>
      </c>
      <c r="C50" s="197" t="s">
        <v>187</v>
      </c>
      <c r="D50" s="197" t="s">
        <v>12</v>
      </c>
      <c r="E50" s="197" t="s">
        <v>11</v>
      </c>
      <c r="F50" s="261" cm="1">
        <f t="array" ref="F50">_xlfn.IFNA(INDEX(SetupR1Tabelle[Ringe],MATCH($A50&amp;$B50&amp;$C50&amp;$E50,SetupR1Tabelle[Verein]&amp;SetupR1Tabelle[Vorname]&amp;SetupR1Tabelle[Name]&amp;SetupR1Tabelle[Disziplin],0)),"-")</f>
        <v>182</v>
      </c>
      <c r="G50" s="261" t="str" cm="1">
        <f t="array" ref="G50">_xlfn.IFNA(INDEX(SetupR2Tabelle[Ringe],MATCH($A50&amp;$B50&amp;$C50&amp;$E50,SetupR2Tabelle[Verein]&amp;SetupR2Tabelle[Vorname]&amp;SetupR2Tabelle[Name]&amp;SetupR2Tabelle[Disziplin],0)),"-")</f>
        <v>-</v>
      </c>
      <c r="H50" s="261" t="str" cm="1">
        <f t="array" ref="H50">_xlfn.IFNA(INDEX(SetupR3Tabelle[Ringe],MATCH($A50&amp;$B50&amp;$C50&amp;$E50,SetupR3Tabelle[Verein]&amp;SetupR3Tabelle[Vorname]&amp;SetupR3Tabelle[Name]&amp;SetupR3Tabelle[Disziplin],0)),"-")</f>
        <v>-</v>
      </c>
      <c r="I50" s="262" t="str" cm="1">
        <f t="array" ref="I50">_xlfn.IFNA(INDEX(SetupR4Tabelle[Ringe],MATCH($A50&amp;$B50&amp;$C50&amp;$E50,SetupR4Tabelle[Verein]&amp;SetupR4Tabelle[Vorname]&amp;SetupR4Tabelle[Name]&amp;SetupR4Tabelle[Disziplin],0)),"-")</f>
        <v>-</v>
      </c>
      <c r="J50" s="261" t="str" cm="1">
        <f t="array" ref="J50">_xlfn.IFNA(INDEX(SetupR5Tabelle[Ringe],MATCH($A50&amp;$B50&amp;$C50&amp;$E50,SetupR5Tabelle[Verein]&amp;SetupR5Tabelle[Vorname]&amp;SetupR5Tabelle[Name]&amp;SetupR5Tabelle[Disziplin],0)),"-")</f>
        <v>-</v>
      </c>
      <c r="K50" s="261" cm="1">
        <f t="array" ref="K50">_xlfn.IFNA(INDEX(SetupR6Tabelle[Ringe],MATCH($A50&amp;$B50&amp;$C50&amp;$E50,SetupR6Tabelle[Verein]&amp;SetupR6Tabelle[Vorname]&amp;SetupR6Tabelle[Name]&amp;SetupR6Tabelle[Disziplin],0)),"-")</f>
        <v>182</v>
      </c>
      <c r="L50" s="261" cm="1">
        <f t="array" ref="L50">_xlfn.IFNA(INDEX(SetupR7Tabelle[Ringe],MATCH($A50&amp;$B50&amp;$C50&amp;$E50,SetupR7Tabelle[Verein]&amp;SetupR7Tabelle[Vorname]&amp;SetupR7Tabelle[Name]&amp;SetupR7Tabelle[Disziplin],0)),"-")</f>
        <v>186</v>
      </c>
      <c r="M50" s="261" t="str" cm="1">
        <f t="array" ref="M50">_xlfn.IFNA(INDEX(SetupR8Tabelle[Ringe],MATCH($A50&amp;$B50&amp;$C50&amp;$E50,SetupR8Tabelle[Verein]&amp;SetupR8Tabelle[Vorname]&amp;SetupR8Tabelle[Name]&amp;SetupR8Tabelle[Disziplin],0)),"-")</f>
        <v>-</v>
      </c>
      <c r="N50" s="261" t="str" cm="1">
        <f t="array" ref="N50">_xlfn.IFNA(INDEX(SetupR9Tabelle[Ringe],MATCH($A50&amp;$B50&amp;$C50&amp;$E50,SetupR9Tabelle[Verein]&amp;SetupR9Tabelle[Vorname]&amp;SetupR9Tabelle[Name]&amp;SetupR9Tabelle[Disziplin],0)),"-")</f>
        <v>-</v>
      </c>
      <c r="O50" s="261" cm="1">
        <f t="array" ref="O50">_xlfn.IFNA(INDEX(SetupR10Tabelle[Ringe],MATCH($A50&amp;$B50&amp;$C50&amp;$E50,SetupR10Tabelle[Verein]&amp;SetupR10Tabelle[Vorname]&amp;SetupR10Tabelle[Name]&amp;SetupR10Tabelle[Disziplin],0)),"-")</f>
        <v>180</v>
      </c>
      <c r="P50" s="261" t="str" cm="1">
        <f t="array" ref="P50">_xlfn.IFNA(INDEX(SetupR11Tabelle[Ringe],MATCH($A50&amp;$B50&amp;$C50&amp;$E50,SetupR11Tabelle[Verein]&amp;SetupR11Tabelle[Vorname]&amp;SetupR11Tabelle[Name]&amp;SetupR11Tabelle[Disziplin],0)),"-")</f>
        <v>-</v>
      </c>
      <c r="Q50" s="261">
        <f>IF(SK[[#This Row],[1]]="","",SUM(SK[[#This Row],[1]:[11]]))</f>
        <v>730</v>
      </c>
      <c r="R50" s="263">
        <f>IF(SK[[#This Row],[Summe]]="","",AVERAGE(Q50/S50))</f>
        <v>182.5</v>
      </c>
      <c r="S50" s="261">
        <f>IF(SK[[#This Row],[1]]="","",COUNT(F50:P50))</f>
        <v>4</v>
      </c>
    </row>
    <row r="51" spans="1:19" ht="15.95" customHeight="1">
      <c r="A51" s="197" t="s">
        <v>26</v>
      </c>
      <c r="B51" s="197" t="s">
        <v>276</v>
      </c>
      <c r="C51" s="197" t="s">
        <v>277</v>
      </c>
      <c r="D51" s="197" t="s">
        <v>12</v>
      </c>
      <c r="E51" s="197" t="s">
        <v>11</v>
      </c>
      <c r="F51" s="266" cm="1">
        <f t="array" ref="F51">_xlfn.IFNA(INDEX(SetupR1Tabelle[Ringe],MATCH($A51&amp;$B51&amp;$C51&amp;$E51,SetupR1Tabelle[Verein]&amp;SetupR1Tabelle[Vorname]&amp;SetupR1Tabelle[Name]&amp;SetupR1Tabelle[Disziplin],0)),"-")</f>
        <v>173</v>
      </c>
      <c r="G51" s="266" t="str" cm="1">
        <f t="array" ref="G51">_xlfn.IFNA(INDEX(SetupR2Tabelle[Ringe],MATCH($A51&amp;$B51&amp;$C51&amp;$E51,SetupR2Tabelle[Verein]&amp;SetupR2Tabelle[Vorname]&amp;SetupR2Tabelle[Name]&amp;SetupR2Tabelle[Disziplin],0)),"-")</f>
        <v>-</v>
      </c>
      <c r="H51" s="266" t="str" cm="1">
        <f t="array" ref="H51">_xlfn.IFNA(INDEX(SetupR3Tabelle[Ringe],MATCH($A51&amp;$B51&amp;$C51&amp;$E51,SetupR3Tabelle[Verein]&amp;SetupR3Tabelle[Vorname]&amp;SetupR3Tabelle[Name]&amp;SetupR3Tabelle[Disziplin],0)),"-")</f>
        <v>-</v>
      </c>
      <c r="I51" s="262" t="str" cm="1">
        <f t="array" ref="I51">_xlfn.IFNA(INDEX(SetupR4Tabelle[Ringe],MATCH($A51&amp;$B51&amp;$C51&amp;$E51,SetupR4Tabelle[Verein]&amp;SetupR4Tabelle[Vorname]&amp;SetupR4Tabelle[Name]&amp;SetupR4Tabelle[Disziplin],0)),"-")</f>
        <v>-</v>
      </c>
      <c r="J51" s="262" t="str" cm="1">
        <f t="array" ref="J51">_xlfn.IFNA(INDEX(SetupR5Tabelle[Ringe],MATCH($A51&amp;$B51&amp;$C51&amp;$E51,SetupR5Tabelle[Verein]&amp;SetupR5Tabelle[Vorname]&amp;SetupR5Tabelle[Name]&amp;SetupR5Tabelle[Disziplin],0)),"-")</f>
        <v>-</v>
      </c>
      <c r="K51" s="262" cm="1">
        <f t="array" ref="K51">_xlfn.IFNA(INDEX(SetupR6Tabelle[Ringe],MATCH($A51&amp;$B51&amp;$C51&amp;$E51,SetupR6Tabelle[Verein]&amp;SetupR6Tabelle[Vorname]&amp;SetupR6Tabelle[Name]&amp;SetupR6Tabelle[Disziplin],0)),"-")</f>
        <v>180</v>
      </c>
      <c r="L51" s="262" t="str" cm="1">
        <f t="array" ref="L51">_xlfn.IFNA(INDEX(SetupR7Tabelle[Ringe],MATCH($A51&amp;$B51&amp;$C51&amp;$E51,SetupR7Tabelle[Verein]&amp;SetupR7Tabelle[Vorname]&amp;SetupR7Tabelle[Name]&amp;SetupR7Tabelle[Disziplin],0)),"-")</f>
        <v>-</v>
      </c>
      <c r="M51" s="262" t="str" cm="1">
        <f t="array" ref="M51">_xlfn.IFNA(INDEX(SetupR8Tabelle[Ringe],MATCH($A51&amp;$B51&amp;$C51&amp;$E51,SetupR8Tabelle[Verein]&amp;SetupR8Tabelle[Vorname]&amp;SetupR8Tabelle[Name]&amp;SetupR8Tabelle[Disziplin],0)),"-")</f>
        <v>-</v>
      </c>
      <c r="N51" s="262" cm="1">
        <f t="array" ref="N51">_xlfn.IFNA(INDEX(SetupR9Tabelle[Ringe],MATCH($A51&amp;$B51&amp;$C51&amp;$E51,SetupR9Tabelle[Verein]&amp;SetupR9Tabelle[Vorname]&amp;SetupR9Tabelle[Name]&amp;SetupR9Tabelle[Disziplin],0)),"-")</f>
        <v>176</v>
      </c>
      <c r="O51" s="262" cm="1">
        <f t="array" ref="O51">_xlfn.IFNA(INDEX(SetupR10Tabelle[Ringe],MATCH($A51&amp;$B51&amp;$C51&amp;$E51,SetupR10Tabelle[Verein]&amp;SetupR10Tabelle[Vorname]&amp;SetupR10Tabelle[Name]&amp;SetupR10Tabelle[Disziplin],0)),"-")</f>
        <v>176</v>
      </c>
      <c r="P51" s="262" t="str" cm="1">
        <f t="array" ref="P51">_xlfn.IFNA(INDEX(SetupR11Tabelle[Ringe],MATCH($A51&amp;$B51&amp;$C51&amp;$E51,SetupR11Tabelle[Verein]&amp;SetupR11Tabelle[Vorname]&amp;SetupR11Tabelle[Name]&amp;SetupR11Tabelle[Disziplin],0)),"-")</f>
        <v>-</v>
      </c>
      <c r="Q51" s="266">
        <f>IF(SK[[#This Row],[1]]="","",SUM(SK[[#This Row],[1]:[11]]))</f>
        <v>705</v>
      </c>
      <c r="R51" s="278">
        <f>IF(SK[[#This Row],[Summe]]="","",AVERAGE(Q51/S51))</f>
        <v>176.25</v>
      </c>
      <c r="S51" s="261">
        <f>IF(SK[[#This Row],[1]]="","",COUNT(F51:P51))</f>
        <v>4</v>
      </c>
    </row>
    <row r="52" spans="1:19" ht="15.95" customHeight="1">
      <c r="A52" s="197" t="s">
        <v>26</v>
      </c>
      <c r="B52" s="197" t="s">
        <v>178</v>
      </c>
      <c r="C52" s="197" t="s">
        <v>347</v>
      </c>
      <c r="D52" s="197" t="s">
        <v>23</v>
      </c>
      <c r="E52" s="197" t="s">
        <v>11</v>
      </c>
      <c r="F52" s="266" cm="1">
        <f t="array" ref="F52">_xlfn.IFNA(INDEX(SetupR1Tabelle[Ringe],MATCH($A52&amp;$B52&amp;$C52&amp;$E52,SetupR1Tabelle[Verein]&amp;SetupR1Tabelle[Vorname]&amp;SetupR1Tabelle[Name]&amp;SetupR1Tabelle[Disziplin],0)),"-")</f>
        <v>168</v>
      </c>
      <c r="G52" s="266" t="str" cm="1">
        <f t="array" ref="G52">_xlfn.IFNA(INDEX(SetupR2Tabelle[Ringe],MATCH($A52&amp;$B52&amp;$C52&amp;$E52,SetupR2Tabelle[Verein]&amp;SetupR2Tabelle[Vorname]&amp;SetupR2Tabelle[Name]&amp;SetupR2Tabelle[Disziplin],0)),"-")</f>
        <v>-</v>
      </c>
      <c r="H52" s="266" cm="1">
        <f t="array" ref="H52">_xlfn.IFNA(INDEX(SetupR3Tabelle[Ringe],MATCH($A52&amp;$B52&amp;$C52&amp;$E52,SetupR3Tabelle[Verein]&amp;SetupR3Tabelle[Vorname]&amp;SetupR3Tabelle[Name]&amp;SetupR3Tabelle[Disziplin],0)),"-")</f>
        <v>174</v>
      </c>
      <c r="I52" s="262" cm="1">
        <f t="array" ref="I52">_xlfn.IFNA(INDEX(SetupR4Tabelle[Ringe],MATCH($A52&amp;$B52&amp;$C52&amp;$E52,SetupR4Tabelle[Verein]&amp;SetupR4Tabelle[Vorname]&amp;SetupR4Tabelle[Name]&amp;SetupR4Tabelle[Disziplin],0)),"-")</f>
        <v>175</v>
      </c>
      <c r="J52" s="262" t="str" cm="1">
        <f t="array" ref="J52">_xlfn.IFNA(INDEX(SetupR5Tabelle[Ringe],MATCH($A52&amp;$B52&amp;$C52&amp;$E52,SetupR5Tabelle[Verein]&amp;SetupR5Tabelle[Vorname]&amp;SetupR5Tabelle[Name]&amp;SetupR5Tabelle[Disziplin],0)),"-")</f>
        <v>-</v>
      </c>
      <c r="K52" s="262" t="str" cm="1">
        <f t="array" ref="K52">_xlfn.IFNA(INDEX(SetupR6Tabelle[Ringe],MATCH($A52&amp;$B52&amp;$C52&amp;$E52,SetupR6Tabelle[Verein]&amp;SetupR6Tabelle[Vorname]&amp;SetupR6Tabelle[Name]&amp;SetupR6Tabelle[Disziplin],0)),"-")</f>
        <v>-</v>
      </c>
      <c r="L52" s="262" t="str" cm="1">
        <f t="array" ref="L52">_xlfn.IFNA(INDEX(SetupR7Tabelle[Ringe],MATCH($A52&amp;$B52&amp;$C52&amp;$E52,SetupR7Tabelle[Verein]&amp;SetupR7Tabelle[Vorname]&amp;SetupR7Tabelle[Name]&amp;SetupR7Tabelle[Disziplin],0)),"-")</f>
        <v>-</v>
      </c>
      <c r="M52" s="262" cm="1">
        <f t="array" ref="M52">_xlfn.IFNA(INDEX(SetupR8Tabelle[Ringe],MATCH($A52&amp;$B52&amp;$C52&amp;$E52,SetupR8Tabelle[Verein]&amp;SetupR8Tabelle[Vorname]&amp;SetupR8Tabelle[Name]&amp;SetupR8Tabelle[Disziplin],0)),"-")</f>
        <v>164</v>
      </c>
      <c r="N52" s="262" t="str" cm="1">
        <f t="array" ref="N52">_xlfn.IFNA(INDEX(SetupR9Tabelle[Ringe],MATCH($A52&amp;$B52&amp;$C52&amp;$E52,SetupR9Tabelle[Verein]&amp;SetupR9Tabelle[Vorname]&amp;SetupR9Tabelle[Name]&amp;SetupR9Tabelle[Disziplin],0)),"-")</f>
        <v>-</v>
      </c>
      <c r="O52" s="262" t="str" cm="1">
        <f t="array" ref="O52">_xlfn.IFNA(INDEX(SetupR10Tabelle[Ringe],MATCH($A52&amp;$B52&amp;$C52&amp;$E52,SetupR10Tabelle[Verein]&amp;SetupR10Tabelle[Vorname]&amp;SetupR10Tabelle[Name]&amp;SetupR10Tabelle[Disziplin],0)),"-")</f>
        <v>-</v>
      </c>
      <c r="P52" s="262" t="str" cm="1">
        <f t="array" ref="P52">_xlfn.IFNA(INDEX(SetupR11Tabelle[Ringe],MATCH($A52&amp;$B52&amp;$C52&amp;$E52,SetupR11Tabelle[Verein]&amp;SetupR11Tabelle[Vorname]&amp;SetupR11Tabelle[Name]&amp;SetupR11Tabelle[Disziplin],0)),"-")</f>
        <v>-</v>
      </c>
      <c r="Q52" s="266">
        <f>IF(SK[[#This Row],[1]]="","",SUM(SK[[#This Row],[1]:[11]]))</f>
        <v>681</v>
      </c>
      <c r="R52" s="278">
        <f>IF(SK[[#This Row],[Summe]]="","",AVERAGE(Q52/S52))</f>
        <v>170.25</v>
      </c>
      <c r="S52" s="261">
        <f>IF(SK[[#This Row],[1]]="","",COUNT(F52:P52))</f>
        <v>4</v>
      </c>
    </row>
    <row r="53" spans="1:19" ht="15.95" customHeight="1">
      <c r="A53" s="22" t="s">
        <v>26</v>
      </c>
      <c r="B53" s="22" t="s">
        <v>472</v>
      </c>
      <c r="C53" s="22" t="s">
        <v>485</v>
      </c>
      <c r="D53" s="22" t="s">
        <v>12</v>
      </c>
      <c r="E53" s="22" t="s">
        <v>11</v>
      </c>
      <c r="F53" s="266" cm="1">
        <f t="array" ref="F53">_xlfn.IFNA(INDEX(SetupR1Tabelle[Ringe],MATCH($A53&amp;$B53&amp;$C53&amp;$E53,SetupR1Tabelle[Verein]&amp;SetupR1Tabelle[Vorname]&amp;SetupR1Tabelle[Name]&amp;SetupR1Tabelle[Disziplin],0)),"-")</f>
        <v>78</v>
      </c>
      <c r="G53" s="266" t="str" cm="1">
        <f t="array" ref="G53">_xlfn.IFNA(INDEX(SetupR2Tabelle[Ringe],MATCH($A53&amp;$B53&amp;$C53&amp;$E53,SetupR2Tabelle[Verein]&amp;SetupR2Tabelle[Vorname]&amp;SetupR2Tabelle[Name]&amp;SetupR2Tabelle[Disziplin],0)),"-")</f>
        <v>-</v>
      </c>
      <c r="H53" s="266" cm="1">
        <f t="array" ref="H53">_xlfn.IFNA(INDEX(SetupR3Tabelle[Ringe],MATCH($A53&amp;$B53&amp;$C53&amp;$E53,SetupR3Tabelle[Verein]&amp;SetupR3Tabelle[Vorname]&amp;SetupR3Tabelle[Name]&amp;SetupR3Tabelle[Disziplin],0)),"-")</f>
        <v>114</v>
      </c>
      <c r="I53" s="262" cm="1">
        <f t="array" ref="I53">_xlfn.IFNA(INDEX(SetupR4Tabelle[Ringe],MATCH($A53&amp;$B53&amp;$C53&amp;$E53,SetupR4Tabelle[Verein]&amp;SetupR4Tabelle[Vorname]&amp;SetupR4Tabelle[Name]&amp;SetupR4Tabelle[Disziplin],0)),"-")</f>
        <v>121</v>
      </c>
      <c r="J53" s="262" cm="1">
        <f t="array" ref="J53">_xlfn.IFNA(INDEX(SetupR5Tabelle[Ringe],MATCH($A53&amp;$B53&amp;$C53&amp;$E53,SetupR5Tabelle[Verein]&amp;SetupR5Tabelle[Vorname]&amp;SetupR5Tabelle[Name]&amp;SetupR5Tabelle[Disziplin],0)),"-")</f>
        <v>98</v>
      </c>
      <c r="K53" s="262" t="str" cm="1">
        <f t="array" ref="K53">_xlfn.IFNA(INDEX(SetupR6Tabelle[Ringe],MATCH($A53&amp;$B53&amp;$C53&amp;$E53,SetupR6Tabelle[Verein]&amp;SetupR6Tabelle[Vorname]&amp;SetupR6Tabelle[Name]&amp;SetupR6Tabelle[Disziplin],0)),"-")</f>
        <v>-</v>
      </c>
      <c r="L53" s="262" t="str" cm="1">
        <f t="array" ref="L53">_xlfn.IFNA(INDEX(SetupR7Tabelle[Ringe],MATCH($A53&amp;$B53&amp;$C53&amp;$E53,SetupR7Tabelle[Verein]&amp;SetupR7Tabelle[Vorname]&amp;SetupR7Tabelle[Name]&amp;SetupR7Tabelle[Disziplin],0)),"-")</f>
        <v>-</v>
      </c>
      <c r="M53" s="262" t="str" cm="1">
        <f t="array" ref="M53">_xlfn.IFNA(INDEX(SetupR8Tabelle[Ringe],MATCH($A53&amp;$B53&amp;$C53&amp;$E53,SetupR8Tabelle[Verein]&amp;SetupR8Tabelle[Vorname]&amp;SetupR8Tabelle[Name]&amp;SetupR8Tabelle[Disziplin],0)),"-")</f>
        <v>-</v>
      </c>
      <c r="N53" s="262" t="str" cm="1">
        <f t="array" ref="N53">_xlfn.IFNA(INDEX(SetupR9Tabelle[Ringe],MATCH($A53&amp;$B53&amp;$C53&amp;$E53,SetupR9Tabelle[Verein]&amp;SetupR9Tabelle[Vorname]&amp;SetupR9Tabelle[Name]&amp;SetupR9Tabelle[Disziplin],0)),"-")</f>
        <v>-</v>
      </c>
      <c r="O53" s="262" t="str" cm="1">
        <f t="array" ref="O53">_xlfn.IFNA(INDEX(SetupR10Tabelle[Ringe],MATCH($A53&amp;$B53&amp;$C53&amp;$E53,SetupR10Tabelle[Verein]&amp;SetupR10Tabelle[Vorname]&amp;SetupR10Tabelle[Name]&amp;SetupR10Tabelle[Disziplin],0)),"-")</f>
        <v>-</v>
      </c>
      <c r="P53" s="262" t="str" cm="1">
        <f t="array" ref="P53">_xlfn.IFNA(INDEX(SetupR11Tabelle[Ringe],MATCH($A53&amp;$B53&amp;$C53&amp;$E53,SetupR11Tabelle[Verein]&amp;SetupR11Tabelle[Vorname]&amp;SetupR11Tabelle[Name]&amp;SetupR11Tabelle[Disziplin],0)),"-")</f>
        <v>-</v>
      </c>
      <c r="Q53" s="266">
        <f>IF(SK[[#This Row],[1]]="","",SUM(SK[[#This Row],[1]:[11]]))</f>
        <v>411</v>
      </c>
      <c r="R53" s="278">
        <f>IF(SK[[#This Row],[Summe]]="","",AVERAGE(Q53/S53))</f>
        <v>102.75</v>
      </c>
      <c r="S53" s="261">
        <f>IF(SK[[#This Row],[1]]="","",COUNT(F53:P53))</f>
        <v>4</v>
      </c>
    </row>
    <row r="54" spans="1:19" ht="15.95" customHeight="1">
      <c r="A54" s="197" t="s">
        <v>18</v>
      </c>
      <c r="B54" s="197" t="s">
        <v>336</v>
      </c>
      <c r="C54" s="197" t="s">
        <v>581</v>
      </c>
      <c r="D54" s="197" t="s">
        <v>12</v>
      </c>
      <c r="E54" s="197" t="s">
        <v>11</v>
      </c>
      <c r="F54" s="266" t="str" cm="1">
        <f t="array" ref="F54">_xlfn.IFNA(INDEX(SetupR1Tabelle[Ringe],MATCH($A54&amp;$B54&amp;$C54&amp;$E54,SetupR1Tabelle[Verein]&amp;SetupR1Tabelle[Vorname]&amp;SetupR1Tabelle[Name]&amp;SetupR1Tabelle[Disziplin],0)),"-")</f>
        <v>-</v>
      </c>
      <c r="G54" s="266" t="str" cm="1">
        <f t="array" ref="G54">_xlfn.IFNA(INDEX(SetupR2Tabelle[Ringe],MATCH($A54&amp;$B54&amp;$C54&amp;$E54,SetupR2Tabelle[Verein]&amp;SetupR2Tabelle[Vorname]&amp;SetupR2Tabelle[Name]&amp;SetupR2Tabelle[Disziplin],0)),"-")</f>
        <v>-</v>
      </c>
      <c r="H54" s="266" cm="1">
        <f t="array" ref="H54">_xlfn.IFNA(INDEX(SetupR3Tabelle[Ringe],MATCH($A54&amp;$B54&amp;$C54&amp;$E54,SetupR3Tabelle[Verein]&amp;SetupR3Tabelle[Vorname]&amp;SetupR3Tabelle[Name]&amp;SetupR3Tabelle[Disziplin],0)),"-")</f>
        <v>197</v>
      </c>
      <c r="I54" s="262" cm="1">
        <f t="array" ref="I54">_xlfn.IFNA(INDEX(SetupR4Tabelle[Ringe],MATCH($A54&amp;$B54&amp;$C54&amp;$E54,SetupR4Tabelle[Verein]&amp;SetupR4Tabelle[Vorname]&amp;SetupR4Tabelle[Name]&amp;SetupR4Tabelle[Disziplin],0)),"-")</f>
        <v>193</v>
      </c>
      <c r="J54" s="262" cm="1">
        <f t="array" ref="J54">_xlfn.IFNA(INDEX(SetupR5Tabelle[Ringe],MATCH($A54&amp;$B54&amp;$C54&amp;$E54,SetupR5Tabelle[Verein]&amp;SetupR5Tabelle[Vorname]&amp;SetupR5Tabelle[Name]&amp;SetupR5Tabelle[Disziplin],0)),"-")</f>
        <v>193</v>
      </c>
      <c r="K54" s="262" t="str" cm="1">
        <f t="array" ref="K54">_xlfn.IFNA(INDEX(SetupR6Tabelle[Ringe],MATCH($A54&amp;$B54&amp;$C54&amp;$E54,SetupR6Tabelle[Verein]&amp;SetupR6Tabelle[Vorname]&amp;SetupR6Tabelle[Name]&amp;SetupR6Tabelle[Disziplin],0)),"-")</f>
        <v>-</v>
      </c>
      <c r="L54" s="262" t="str" cm="1">
        <f t="array" ref="L54">_xlfn.IFNA(INDEX(SetupR7Tabelle[Ringe],MATCH($A54&amp;$B54&amp;$C54&amp;$E54,SetupR7Tabelle[Verein]&amp;SetupR7Tabelle[Vorname]&amp;SetupR7Tabelle[Name]&amp;SetupR7Tabelle[Disziplin],0)),"-")</f>
        <v>-</v>
      </c>
      <c r="M54" s="262" t="str" cm="1">
        <f t="array" ref="M54">_xlfn.IFNA(INDEX(SetupR8Tabelle[Ringe],MATCH($A54&amp;$B54&amp;$C54&amp;$E54,SetupR8Tabelle[Verein]&amp;SetupR8Tabelle[Vorname]&amp;SetupR8Tabelle[Name]&amp;SetupR8Tabelle[Disziplin],0)),"-")</f>
        <v>-</v>
      </c>
      <c r="N54" s="262" t="str" cm="1">
        <f t="array" ref="N54">_xlfn.IFNA(INDEX(SetupR9Tabelle[Ringe],MATCH($A54&amp;$B54&amp;$C54&amp;$E54,SetupR9Tabelle[Verein]&amp;SetupR9Tabelle[Vorname]&amp;SetupR9Tabelle[Name]&amp;SetupR9Tabelle[Disziplin],0)),"-")</f>
        <v>-</v>
      </c>
      <c r="O54" s="262" t="str" cm="1">
        <f t="array" ref="O54">_xlfn.IFNA(INDEX(SetupR10Tabelle[Ringe],MATCH($A54&amp;$B54&amp;$C54&amp;$E54,SetupR10Tabelle[Verein]&amp;SetupR10Tabelle[Vorname]&amp;SetupR10Tabelle[Name]&amp;SetupR10Tabelle[Disziplin],0)),"-")</f>
        <v>-</v>
      </c>
      <c r="P54" s="262" t="str" cm="1">
        <f t="array" ref="P54">_xlfn.IFNA(INDEX(SetupR11Tabelle[Ringe],MATCH($A54&amp;$B54&amp;$C54&amp;$E54,SetupR11Tabelle[Verein]&amp;SetupR11Tabelle[Vorname]&amp;SetupR11Tabelle[Name]&amp;SetupR11Tabelle[Disziplin],0)),"-")</f>
        <v>-</v>
      </c>
      <c r="Q54" s="266">
        <f>IF(SK[[#This Row],[1]]="","",SUM(SK[[#This Row],[1]:[11]]))</f>
        <v>583</v>
      </c>
      <c r="R54" s="278">
        <f>IF(SK[[#This Row],[Summe]]="","",AVERAGE(Q54/S54))</f>
        <v>194.33333333333334</v>
      </c>
      <c r="S54" s="261">
        <f>IF(SK[[#This Row],[1]]="","",COUNT(F54:P54))</f>
        <v>3</v>
      </c>
    </row>
    <row r="55" spans="1:19" ht="15.95" customHeight="1">
      <c r="A55" s="197" t="s">
        <v>17</v>
      </c>
      <c r="B55" s="197" t="s">
        <v>186</v>
      </c>
      <c r="C55" s="197" t="s">
        <v>379</v>
      </c>
      <c r="D55" s="197" t="s">
        <v>23</v>
      </c>
      <c r="E55" s="197" t="s">
        <v>11</v>
      </c>
      <c r="F55" s="261" cm="1">
        <f t="array" ref="F55">_xlfn.IFNA(INDEX(SetupR1Tabelle[Ringe],MATCH($A55&amp;$B55&amp;$C55&amp;$E55,SetupR1Tabelle[Verein]&amp;SetupR1Tabelle[Vorname]&amp;SetupR1Tabelle[Name]&amp;SetupR1Tabelle[Disziplin],0)),"-")</f>
        <v>182</v>
      </c>
      <c r="G55" s="261" t="str" cm="1">
        <f t="array" ref="G55">_xlfn.IFNA(INDEX(SetupR2Tabelle[Ringe],MATCH($A55&amp;$B55&amp;$C55&amp;$E55,SetupR2Tabelle[Verein]&amp;SetupR2Tabelle[Vorname]&amp;SetupR2Tabelle[Name]&amp;SetupR2Tabelle[Disziplin],0)),"-")</f>
        <v>-</v>
      </c>
      <c r="H55" s="261" cm="1">
        <f t="array" ref="H55">_xlfn.IFNA(INDEX(SetupR3Tabelle[Ringe],MATCH($A55&amp;$B55&amp;$C55&amp;$E55,SetupR3Tabelle[Verein]&amp;SetupR3Tabelle[Vorname]&amp;SetupR3Tabelle[Name]&amp;SetupR3Tabelle[Disziplin],0)),"-")</f>
        <v>190</v>
      </c>
      <c r="I55" s="262" cm="1">
        <f t="array" ref="I55">_xlfn.IFNA(INDEX(SetupR4Tabelle[Ringe],MATCH($A55&amp;$B55&amp;$C55&amp;$E55,SetupR4Tabelle[Verein]&amp;SetupR4Tabelle[Vorname]&amp;SetupR4Tabelle[Name]&amp;SetupR4Tabelle[Disziplin],0)),"-")</f>
        <v>183</v>
      </c>
      <c r="J55" s="261" t="str" cm="1">
        <f t="array" ref="J55">_xlfn.IFNA(INDEX(SetupR5Tabelle[Ringe],MATCH($A55&amp;$B55&amp;$C55&amp;$E55,SetupR5Tabelle[Verein]&amp;SetupR5Tabelle[Vorname]&amp;SetupR5Tabelle[Name]&amp;SetupR5Tabelle[Disziplin],0)),"-")</f>
        <v>-</v>
      </c>
      <c r="K55" s="261" t="str" cm="1">
        <f t="array" ref="K55">_xlfn.IFNA(INDEX(SetupR6Tabelle[Ringe],MATCH($A55&amp;$B55&amp;$C55&amp;$E55,SetupR6Tabelle[Verein]&amp;SetupR6Tabelle[Vorname]&amp;SetupR6Tabelle[Name]&amp;SetupR6Tabelle[Disziplin],0)),"-")</f>
        <v>-</v>
      </c>
      <c r="L55" s="261" t="str" cm="1">
        <f t="array" ref="L55">_xlfn.IFNA(INDEX(SetupR7Tabelle[Ringe],MATCH($A55&amp;$B55&amp;$C55&amp;$E55,SetupR7Tabelle[Verein]&amp;SetupR7Tabelle[Vorname]&amp;SetupR7Tabelle[Name]&amp;SetupR7Tabelle[Disziplin],0)),"-")</f>
        <v>-</v>
      </c>
      <c r="M55" s="261" t="str" cm="1">
        <f t="array" ref="M55">_xlfn.IFNA(INDEX(SetupR8Tabelle[Ringe],MATCH($A55&amp;$B55&amp;$C55&amp;$E55,SetupR8Tabelle[Verein]&amp;SetupR8Tabelle[Vorname]&amp;SetupR8Tabelle[Name]&amp;SetupR8Tabelle[Disziplin],0)),"-")</f>
        <v>-</v>
      </c>
      <c r="N55" s="261" t="str" cm="1">
        <f t="array" ref="N55">_xlfn.IFNA(INDEX(SetupR9Tabelle[Ringe],MATCH($A55&amp;$B55&amp;$C55&amp;$E55,SetupR9Tabelle[Verein]&amp;SetupR9Tabelle[Vorname]&amp;SetupR9Tabelle[Name]&amp;SetupR9Tabelle[Disziplin],0)),"-")</f>
        <v>-</v>
      </c>
      <c r="O55" s="261" t="str" cm="1">
        <f t="array" ref="O55">_xlfn.IFNA(INDEX(SetupR10Tabelle[Ringe],MATCH($A55&amp;$B55&amp;$C55&amp;$E55,SetupR10Tabelle[Verein]&amp;SetupR10Tabelle[Vorname]&amp;SetupR10Tabelle[Name]&amp;SetupR10Tabelle[Disziplin],0)),"-")</f>
        <v>-</v>
      </c>
      <c r="P55" s="261" t="str" cm="1">
        <f t="array" ref="P55">_xlfn.IFNA(INDEX(SetupR11Tabelle[Ringe],MATCH($A55&amp;$B55&amp;$C55&amp;$E55,SetupR11Tabelle[Verein]&amp;SetupR11Tabelle[Vorname]&amp;SetupR11Tabelle[Name]&amp;SetupR11Tabelle[Disziplin],0)),"-")</f>
        <v>-</v>
      </c>
      <c r="Q55" s="261">
        <f>IF(SK[[#This Row],[1]]="","",SUM(SK[[#This Row],[1]:[11]]))</f>
        <v>555</v>
      </c>
      <c r="R55" s="263">
        <f>IF(SK[[#This Row],[Summe]]="","",AVERAGE(Q55/S55))</f>
        <v>185</v>
      </c>
      <c r="S55" s="261">
        <f>IF(SK[[#This Row],[1]]="","",COUNT(F55:P55))</f>
        <v>3</v>
      </c>
    </row>
    <row r="56" spans="1:19" ht="15.95" customHeight="1">
      <c r="A56" s="197" t="s">
        <v>21</v>
      </c>
      <c r="B56" s="197" t="s">
        <v>213</v>
      </c>
      <c r="C56" s="197" t="s">
        <v>561</v>
      </c>
      <c r="D56" s="197" t="s">
        <v>12</v>
      </c>
      <c r="E56" s="197" t="s">
        <v>11</v>
      </c>
      <c r="F56" s="266" t="str" cm="1">
        <f t="array" ref="F56">_xlfn.IFNA(INDEX(SetupR1Tabelle[Ringe],MATCH($A56&amp;$B56&amp;$C56&amp;$E56,SetupR1Tabelle[Verein]&amp;SetupR1Tabelle[Vorname]&amp;SetupR1Tabelle[Name]&amp;SetupR1Tabelle[Disziplin],0)),"-")</f>
        <v>-</v>
      </c>
      <c r="G56" s="266" cm="1">
        <f t="array" ref="G56">_xlfn.IFNA(INDEX(SetupR2Tabelle[Ringe],MATCH($A56&amp;$B56&amp;$C56&amp;$E56,SetupR2Tabelle[Verein]&amp;SetupR2Tabelle[Vorname]&amp;SetupR2Tabelle[Name]&amp;SetupR2Tabelle[Disziplin],0)),"-")</f>
        <v>163</v>
      </c>
      <c r="H56" s="266" t="str" cm="1">
        <f t="array" ref="H56">_xlfn.IFNA(INDEX(SetupR3Tabelle[Ringe],MATCH($A56&amp;$B56&amp;$C56&amp;$E56,SetupR3Tabelle[Verein]&amp;SetupR3Tabelle[Vorname]&amp;SetupR3Tabelle[Name]&amp;SetupR3Tabelle[Disziplin],0)),"-")</f>
        <v>-</v>
      </c>
      <c r="I56" s="262" t="str" cm="1">
        <f t="array" ref="I56">_xlfn.IFNA(INDEX(SetupR4Tabelle[Ringe],MATCH($A56&amp;$B56&amp;$C56&amp;$E56,SetupR4Tabelle[Verein]&amp;SetupR4Tabelle[Vorname]&amp;SetupR4Tabelle[Name]&amp;SetupR4Tabelle[Disziplin],0)),"-")</f>
        <v>-</v>
      </c>
      <c r="J56" s="262" t="str" cm="1">
        <f t="array" ref="J56">_xlfn.IFNA(INDEX(SetupR5Tabelle[Ringe],MATCH($A56&amp;$B56&amp;$C56&amp;$E56,SetupR5Tabelle[Verein]&amp;SetupR5Tabelle[Vorname]&amp;SetupR5Tabelle[Name]&amp;SetupR5Tabelle[Disziplin],0)),"-")</f>
        <v>-</v>
      </c>
      <c r="K56" s="262" t="str" cm="1">
        <f t="array" ref="K56">_xlfn.IFNA(INDEX(SetupR6Tabelle[Ringe],MATCH($A56&amp;$B56&amp;$C56&amp;$E56,SetupR6Tabelle[Verein]&amp;SetupR6Tabelle[Vorname]&amp;SetupR6Tabelle[Name]&amp;SetupR6Tabelle[Disziplin],0)),"-")</f>
        <v>-</v>
      </c>
      <c r="L56" s="262" t="str" cm="1">
        <f t="array" ref="L56">_xlfn.IFNA(INDEX(SetupR7Tabelle[Ringe],MATCH($A56&amp;$B56&amp;$C56&amp;$E56,SetupR7Tabelle[Verein]&amp;SetupR7Tabelle[Vorname]&amp;SetupR7Tabelle[Name]&amp;SetupR7Tabelle[Disziplin],0)),"-")</f>
        <v>-</v>
      </c>
      <c r="M56" s="262" cm="1">
        <f t="array" ref="M56">_xlfn.IFNA(INDEX(SetupR8Tabelle[Ringe],MATCH($A56&amp;$B56&amp;$C56&amp;$E56,SetupR8Tabelle[Verein]&amp;SetupR8Tabelle[Vorname]&amp;SetupR8Tabelle[Name]&amp;SetupR8Tabelle[Disziplin],0)),"-")</f>
        <v>171</v>
      </c>
      <c r="N56" s="262" t="str" cm="1">
        <f t="array" ref="N56">_xlfn.IFNA(INDEX(SetupR9Tabelle[Ringe],MATCH($A56&amp;$B56&amp;$C56&amp;$E56,SetupR9Tabelle[Verein]&amp;SetupR9Tabelle[Vorname]&amp;SetupR9Tabelle[Name]&amp;SetupR9Tabelle[Disziplin],0)),"-")</f>
        <v>-</v>
      </c>
      <c r="O56" s="262" t="str" cm="1">
        <f t="array" ref="O56">_xlfn.IFNA(INDEX(SetupR10Tabelle[Ringe],MATCH($A56&amp;$B56&amp;$C56&amp;$E56,SetupR10Tabelle[Verein]&amp;SetupR10Tabelle[Vorname]&amp;SetupR10Tabelle[Name]&amp;SetupR10Tabelle[Disziplin],0)),"-")</f>
        <v>-</v>
      </c>
      <c r="P56" s="262" t="str" cm="1">
        <f t="array" ref="P56">_xlfn.IFNA(INDEX(SetupR11Tabelle[Ringe],MATCH($A56&amp;$B56&amp;$C56&amp;$E56,SetupR11Tabelle[Verein]&amp;SetupR11Tabelle[Vorname]&amp;SetupR11Tabelle[Name]&amp;SetupR11Tabelle[Disziplin],0)),"-")</f>
        <v>-</v>
      </c>
      <c r="Q56" s="266">
        <f>IF(SK[[#This Row],[1]]="","",SUM(SK[[#This Row],[1]:[11]]))</f>
        <v>334</v>
      </c>
      <c r="R56" s="278">
        <f>IF(SK[[#This Row],[Summe]]="","",AVERAGE(Q56/S56))</f>
        <v>167</v>
      </c>
      <c r="S56" s="261">
        <f>IF(SK[[#This Row],[1]]="","",COUNT(F56:P56))</f>
        <v>2</v>
      </c>
    </row>
    <row r="57" spans="1:19" ht="15.95" customHeight="1">
      <c r="A57" s="197" t="s">
        <v>21</v>
      </c>
      <c r="B57" s="197" t="s">
        <v>323</v>
      </c>
      <c r="C57" s="197" t="s">
        <v>324</v>
      </c>
      <c r="D57" s="197" t="s">
        <v>12</v>
      </c>
      <c r="E57" s="197" t="s">
        <v>11</v>
      </c>
      <c r="F57" s="266" cm="1">
        <f t="array" ref="F57">_xlfn.IFNA(INDEX(SetupR1Tabelle[Ringe],MATCH($A57&amp;$B57&amp;$C57&amp;$E57,SetupR1Tabelle[Verein]&amp;SetupR1Tabelle[Vorname]&amp;SetupR1Tabelle[Name]&amp;SetupR1Tabelle[Disziplin],0)),"-")</f>
        <v>166</v>
      </c>
      <c r="G57" s="266" t="str" cm="1">
        <f t="array" ref="G57">_xlfn.IFNA(INDEX(SetupR2Tabelle[Ringe],MATCH($A57&amp;$B57&amp;$C57&amp;$E57,SetupR2Tabelle[Verein]&amp;SetupR2Tabelle[Vorname]&amp;SetupR2Tabelle[Name]&amp;SetupR2Tabelle[Disziplin],0)),"-")</f>
        <v>-</v>
      </c>
      <c r="H57" s="266" t="str" cm="1">
        <f t="array" ref="H57">_xlfn.IFNA(INDEX(SetupR3Tabelle[Ringe],MATCH($A57&amp;$B57&amp;$C57&amp;$E57,SetupR3Tabelle[Verein]&amp;SetupR3Tabelle[Vorname]&amp;SetupR3Tabelle[Name]&amp;SetupR3Tabelle[Disziplin],0)),"-")</f>
        <v>-</v>
      </c>
      <c r="I57" s="262" t="str" cm="1">
        <f t="array" ref="I57">_xlfn.IFNA(INDEX(SetupR4Tabelle[Ringe],MATCH($A57&amp;$B57&amp;$C57&amp;$E57,SetupR4Tabelle[Verein]&amp;SetupR4Tabelle[Vorname]&amp;SetupR4Tabelle[Name]&amp;SetupR4Tabelle[Disziplin],0)),"-")</f>
        <v>-</v>
      </c>
      <c r="J57" s="262" t="str" cm="1">
        <f t="array" ref="J57">_xlfn.IFNA(INDEX(SetupR5Tabelle[Ringe],MATCH($A57&amp;$B57&amp;$C57&amp;$E57,SetupR5Tabelle[Verein]&amp;SetupR5Tabelle[Vorname]&amp;SetupR5Tabelle[Name]&amp;SetupR5Tabelle[Disziplin],0)),"-")</f>
        <v>-</v>
      </c>
      <c r="K57" s="262" t="str" cm="1">
        <f t="array" ref="K57">_xlfn.IFNA(INDEX(SetupR6Tabelle[Ringe],MATCH($A57&amp;$B57&amp;$C57&amp;$E57,SetupR6Tabelle[Verein]&amp;SetupR6Tabelle[Vorname]&amp;SetupR6Tabelle[Name]&amp;SetupR6Tabelle[Disziplin],0)),"-")</f>
        <v>-</v>
      </c>
      <c r="L57" s="262" t="str" cm="1">
        <f t="array" ref="L57">_xlfn.IFNA(INDEX(SetupR7Tabelle[Ringe],MATCH($A57&amp;$B57&amp;$C57&amp;$E57,SetupR7Tabelle[Verein]&amp;SetupR7Tabelle[Vorname]&amp;SetupR7Tabelle[Name]&amp;SetupR7Tabelle[Disziplin],0)),"-")</f>
        <v>-</v>
      </c>
      <c r="M57" s="262" t="str" cm="1">
        <f t="array" ref="M57">_xlfn.IFNA(INDEX(SetupR8Tabelle[Ringe],MATCH($A57&amp;$B57&amp;$C57&amp;$E57,SetupR8Tabelle[Verein]&amp;SetupR8Tabelle[Vorname]&amp;SetupR8Tabelle[Name]&amp;SetupR8Tabelle[Disziplin],0)),"-")</f>
        <v>-</v>
      </c>
      <c r="N57" s="262" t="str" cm="1">
        <f t="array" ref="N57">_xlfn.IFNA(INDEX(SetupR9Tabelle[Ringe],MATCH($A57&amp;$B57&amp;$C57&amp;$E57,SetupR9Tabelle[Verein]&amp;SetupR9Tabelle[Vorname]&amp;SetupR9Tabelle[Name]&amp;SetupR9Tabelle[Disziplin],0)),"-")</f>
        <v>-</v>
      </c>
      <c r="O57" s="262" t="str" cm="1">
        <f t="array" ref="O57">_xlfn.IFNA(INDEX(SetupR10Tabelle[Ringe],MATCH($A57&amp;$B57&amp;$C57&amp;$E57,SetupR10Tabelle[Verein]&amp;SetupR10Tabelle[Vorname]&amp;SetupR10Tabelle[Name]&amp;SetupR10Tabelle[Disziplin],0)),"-")</f>
        <v>-</v>
      </c>
      <c r="P57" s="262" t="str" cm="1">
        <f t="array" ref="P57">_xlfn.IFNA(INDEX(SetupR11Tabelle[Ringe],MATCH($A57&amp;$B57&amp;$C57&amp;$E57,SetupR11Tabelle[Verein]&amp;SetupR11Tabelle[Vorname]&amp;SetupR11Tabelle[Name]&amp;SetupR11Tabelle[Disziplin],0)),"-")</f>
        <v>-</v>
      </c>
      <c r="Q57" s="266">
        <f>IF(SK[[#This Row],[1]]="","",SUM(SK[[#This Row],[1]:[11]]))</f>
        <v>166</v>
      </c>
      <c r="R57" s="278">
        <f>IF(SK[[#This Row],[Summe]]="","",AVERAGE(Q57/S57))</f>
        <v>166</v>
      </c>
      <c r="S57" s="261">
        <f>IF(SK[[#This Row],[1]]="","",COUNT(F57:P57))</f>
        <v>1</v>
      </c>
    </row>
    <row r="58" spans="1:19" ht="15.95" customHeight="1">
      <c r="A58" s="197" t="s">
        <v>26</v>
      </c>
      <c r="B58" s="197" t="s">
        <v>345</v>
      </c>
      <c r="C58" s="197" t="s">
        <v>267</v>
      </c>
      <c r="D58" s="197" t="s">
        <v>12</v>
      </c>
      <c r="E58" s="197" t="s">
        <v>11</v>
      </c>
      <c r="F58" s="266" t="str" cm="1">
        <f t="array" ref="F58">_xlfn.IFNA(INDEX(SetupR1Tabelle[Ringe],MATCH($A58&amp;$B58&amp;$C58&amp;$E58,SetupR1Tabelle[Verein]&amp;SetupR1Tabelle[Vorname]&amp;SetupR1Tabelle[Name]&amp;SetupR1Tabelle[Disziplin],0)),"-")</f>
        <v>-</v>
      </c>
      <c r="G58" s="266" t="str" cm="1">
        <f t="array" ref="G58">_xlfn.IFNA(INDEX(SetupR2Tabelle[Ringe],MATCH($A58&amp;$B58&amp;$C58&amp;$E58,SetupR2Tabelle[Verein]&amp;SetupR2Tabelle[Vorname]&amp;SetupR2Tabelle[Name]&amp;SetupR2Tabelle[Disziplin],0)),"-")</f>
        <v>-</v>
      </c>
      <c r="H58" s="266" cm="1">
        <f t="array" ref="H58">_xlfn.IFNA(INDEX(SetupR3Tabelle[Ringe],MATCH($A58&amp;$B58&amp;$C58&amp;$E58,SetupR3Tabelle[Verein]&amp;SetupR3Tabelle[Vorname]&amp;SetupR3Tabelle[Name]&amp;SetupR3Tabelle[Disziplin],0)),"-")</f>
        <v>164</v>
      </c>
      <c r="I58" s="262" t="str" cm="1">
        <f t="array" ref="I58">_xlfn.IFNA(INDEX(SetupR4Tabelle[Ringe],MATCH($A58&amp;$B58&amp;$C58&amp;$E58,SetupR4Tabelle[Verein]&amp;SetupR4Tabelle[Vorname]&amp;SetupR4Tabelle[Name]&amp;SetupR4Tabelle[Disziplin],0)),"-")</f>
        <v>-</v>
      </c>
      <c r="J58" s="262" t="str" cm="1">
        <f t="array" ref="J58">_xlfn.IFNA(INDEX(SetupR5Tabelle[Ringe],MATCH($A58&amp;$B58&amp;$C58&amp;$E58,SetupR5Tabelle[Verein]&amp;SetupR5Tabelle[Vorname]&amp;SetupR5Tabelle[Name]&amp;SetupR5Tabelle[Disziplin],0)),"-")</f>
        <v>-</v>
      </c>
      <c r="K58" s="262" t="str" cm="1">
        <f t="array" ref="K58">_xlfn.IFNA(INDEX(SetupR6Tabelle[Ringe],MATCH($A58&amp;$B58&amp;$C58&amp;$E58,SetupR6Tabelle[Verein]&amp;SetupR6Tabelle[Vorname]&amp;SetupR6Tabelle[Name]&amp;SetupR6Tabelle[Disziplin],0)),"-")</f>
        <v>-</v>
      </c>
      <c r="L58" s="262" t="str" cm="1">
        <f t="array" ref="L58">_xlfn.IFNA(INDEX(SetupR7Tabelle[Ringe],MATCH($A58&amp;$B58&amp;$C58&amp;$E58,SetupR7Tabelle[Verein]&amp;SetupR7Tabelle[Vorname]&amp;SetupR7Tabelle[Name]&amp;SetupR7Tabelle[Disziplin],0)),"-")</f>
        <v>-</v>
      </c>
      <c r="M58" s="262" t="str" cm="1">
        <f t="array" ref="M58">_xlfn.IFNA(INDEX(SetupR8Tabelle[Ringe],MATCH($A58&amp;$B58&amp;$C58&amp;$E58,SetupR8Tabelle[Verein]&amp;SetupR8Tabelle[Vorname]&amp;SetupR8Tabelle[Name]&amp;SetupR8Tabelle[Disziplin],0)),"-")</f>
        <v>-</v>
      </c>
      <c r="N58" s="262" t="str" cm="1">
        <f t="array" ref="N58">_xlfn.IFNA(INDEX(SetupR9Tabelle[Ringe],MATCH($A58&amp;$B58&amp;$C58&amp;$E58,SetupR9Tabelle[Verein]&amp;SetupR9Tabelle[Vorname]&amp;SetupR9Tabelle[Name]&amp;SetupR9Tabelle[Disziplin],0)),"-")</f>
        <v>-</v>
      </c>
      <c r="O58" s="262" t="str" cm="1">
        <f t="array" ref="O58">_xlfn.IFNA(INDEX(SetupR10Tabelle[Ringe],MATCH($A58&amp;$B58&amp;$C58&amp;$E58,SetupR10Tabelle[Verein]&amp;SetupR10Tabelle[Vorname]&amp;SetupR10Tabelle[Name]&amp;SetupR10Tabelle[Disziplin],0)),"-")</f>
        <v>-</v>
      </c>
      <c r="P58" s="262" t="str" cm="1">
        <f t="array" ref="P58">_xlfn.IFNA(INDEX(SetupR11Tabelle[Ringe],MATCH($A58&amp;$B58&amp;$C58&amp;$E58,SetupR11Tabelle[Verein]&amp;SetupR11Tabelle[Vorname]&amp;SetupR11Tabelle[Name]&amp;SetupR11Tabelle[Disziplin],0)),"-")</f>
        <v>-</v>
      </c>
      <c r="Q58" s="266">
        <f>IF(SK[[#This Row],[1]]="","",SUM(SK[[#This Row],[1]:[11]]))</f>
        <v>164</v>
      </c>
      <c r="R58" s="278">
        <f>IF(SK[[#This Row],[Summe]]="","",AVERAGE(Q58/S58))</f>
        <v>164</v>
      </c>
      <c r="S58" s="261">
        <f>IF(SK[[#This Row],[1]]="","",COUNT(F58:P58))</f>
        <v>1</v>
      </c>
    </row>
    <row r="59" spans="1:19" ht="15.95" customHeight="1">
      <c r="A59" s="197" t="s">
        <v>6</v>
      </c>
      <c r="B59" s="197" t="s">
        <v>567</v>
      </c>
      <c r="C59" s="197" t="s">
        <v>568</v>
      </c>
      <c r="D59" s="197" t="s">
        <v>23</v>
      </c>
      <c r="E59" s="197" t="s">
        <v>11</v>
      </c>
      <c r="F59" s="266" t="str" cm="1">
        <f t="array" ref="F59">_xlfn.IFNA(INDEX(SetupR1Tabelle[Ringe],MATCH($A59&amp;$B59&amp;$C59&amp;$E59,SetupR1Tabelle[Verein]&amp;SetupR1Tabelle[Vorname]&amp;SetupR1Tabelle[Name]&amp;SetupR1Tabelle[Disziplin],0)),"-")</f>
        <v>-</v>
      </c>
      <c r="G59" s="266" t="str" cm="1">
        <f t="array" ref="G59">_xlfn.IFNA(INDEX(SetupR2Tabelle[Ringe],MATCH($A59&amp;$B59&amp;$C59&amp;$E59,SetupR2Tabelle[Verein]&amp;SetupR2Tabelle[Vorname]&amp;SetupR2Tabelle[Name]&amp;SetupR2Tabelle[Disziplin],0)),"-")</f>
        <v>-</v>
      </c>
      <c r="H59" s="266" t="str" cm="1">
        <f t="array" ref="H59">_xlfn.IFNA(INDEX(SetupR3Tabelle[Ringe],MATCH($A59&amp;$B59&amp;$C59&amp;$E59,SetupR3Tabelle[Verein]&amp;SetupR3Tabelle[Vorname]&amp;SetupR3Tabelle[Name]&amp;SetupR3Tabelle[Disziplin],0)),"-")</f>
        <v>-</v>
      </c>
      <c r="I59" s="262" cm="1">
        <f t="array" ref="I59">_xlfn.IFNA(INDEX(SetupR4Tabelle[Ringe],MATCH($A59&amp;$B59&amp;$C59&amp;$E59,SetupR4Tabelle[Verein]&amp;SetupR4Tabelle[Vorname]&amp;SetupR4Tabelle[Name]&amp;SetupR4Tabelle[Disziplin],0)),"-")</f>
        <v>161</v>
      </c>
      <c r="J59" s="262" t="str" cm="1">
        <f t="array" ref="J59">_xlfn.IFNA(INDEX(SetupR5Tabelle[Ringe],MATCH($A59&amp;$B59&amp;$C59&amp;$E59,SetupR5Tabelle[Verein]&amp;SetupR5Tabelle[Vorname]&amp;SetupR5Tabelle[Name]&amp;SetupR5Tabelle[Disziplin],0)),"-")</f>
        <v>-</v>
      </c>
      <c r="K59" s="262" t="str" cm="1">
        <f t="array" ref="K59">_xlfn.IFNA(INDEX(SetupR6Tabelle[Ringe],MATCH($A59&amp;$B59&amp;$C59&amp;$E59,SetupR6Tabelle[Verein]&amp;SetupR6Tabelle[Vorname]&amp;SetupR6Tabelle[Name]&amp;SetupR6Tabelle[Disziplin],0)),"-")</f>
        <v>-</v>
      </c>
      <c r="L59" s="262" t="str" cm="1">
        <f t="array" ref="L59">_xlfn.IFNA(INDEX(SetupR7Tabelle[Ringe],MATCH($A59&amp;$B59&amp;$C59&amp;$E59,SetupR7Tabelle[Verein]&amp;SetupR7Tabelle[Vorname]&amp;SetupR7Tabelle[Name]&amp;SetupR7Tabelle[Disziplin],0)),"-")</f>
        <v>-</v>
      </c>
      <c r="M59" s="262" t="str" cm="1">
        <f t="array" ref="M59">_xlfn.IFNA(INDEX(SetupR8Tabelle[Ringe],MATCH($A59&amp;$B59&amp;$C59&amp;$E59,SetupR8Tabelle[Verein]&amp;SetupR8Tabelle[Vorname]&amp;SetupR8Tabelle[Name]&amp;SetupR8Tabelle[Disziplin],0)),"-")</f>
        <v>-</v>
      </c>
      <c r="N59" s="262" t="str" cm="1">
        <f t="array" ref="N59">_xlfn.IFNA(INDEX(SetupR9Tabelle[Ringe],MATCH($A59&amp;$B59&amp;$C59&amp;$E59,SetupR9Tabelle[Verein]&amp;SetupR9Tabelle[Vorname]&amp;SetupR9Tabelle[Name]&amp;SetupR9Tabelle[Disziplin],0)),"-")</f>
        <v>-</v>
      </c>
      <c r="O59" s="262" t="str" cm="1">
        <f t="array" ref="O59">_xlfn.IFNA(INDEX(SetupR10Tabelle[Ringe],MATCH($A59&amp;$B59&amp;$C59&amp;$E59,SetupR10Tabelle[Verein]&amp;SetupR10Tabelle[Vorname]&amp;SetupR10Tabelle[Name]&amp;SetupR10Tabelle[Disziplin],0)),"-")</f>
        <v>-</v>
      </c>
      <c r="P59" s="262" t="str" cm="1">
        <f t="array" ref="P59">_xlfn.IFNA(INDEX(SetupR11Tabelle[Ringe],MATCH($A59&amp;$B59&amp;$C59&amp;$E59,SetupR11Tabelle[Verein]&amp;SetupR11Tabelle[Vorname]&amp;SetupR11Tabelle[Name]&amp;SetupR11Tabelle[Disziplin],0)),"-")</f>
        <v>-</v>
      </c>
      <c r="Q59" s="266">
        <f>IF(SK[[#This Row],[1]]="","",SUM(SK[[#This Row],[1]:[11]]))</f>
        <v>161</v>
      </c>
      <c r="R59" s="278">
        <f>IF(SK[[#This Row],[Summe]]="","",AVERAGE(Q59/S59))</f>
        <v>161</v>
      </c>
      <c r="S59" s="261">
        <f>IF(SK[[#This Row],[1]]="","",COUNT(F59:P59))</f>
        <v>1</v>
      </c>
    </row>
    <row r="60" spans="1:19" ht="15.95" customHeight="1">
      <c r="A60" s="197" t="s">
        <v>6</v>
      </c>
      <c r="B60" s="197" t="s">
        <v>247</v>
      </c>
      <c r="C60" s="197" t="s">
        <v>303</v>
      </c>
      <c r="D60" s="197" t="s">
        <v>12</v>
      </c>
      <c r="E60" s="197" t="s">
        <v>11</v>
      </c>
      <c r="F60" s="261" t="str" cm="1">
        <f t="array" ref="F60">_xlfn.IFNA(INDEX(SetupR1Tabelle[Ringe],MATCH($A60&amp;$B60&amp;$C60&amp;$E60,SetupR1Tabelle[Verein]&amp;SetupR1Tabelle[Vorname]&amp;SetupR1Tabelle[Name]&amp;SetupR1Tabelle[Disziplin],0)),"-")</f>
        <v>-</v>
      </c>
      <c r="G60" s="261" cm="1">
        <f t="array" ref="G60">_xlfn.IFNA(INDEX(SetupR2Tabelle[Ringe],MATCH($A60&amp;$B60&amp;$C60&amp;$E60,SetupR2Tabelle[Verein]&amp;SetupR2Tabelle[Vorname]&amp;SetupR2Tabelle[Name]&amp;SetupR2Tabelle[Disziplin],0)),"-")</f>
        <v>158</v>
      </c>
      <c r="H60" s="261" t="str" cm="1">
        <f t="array" ref="H60">_xlfn.IFNA(INDEX(SetupR3Tabelle[Ringe],MATCH($A60&amp;$B60&amp;$C60&amp;$E60,SetupR3Tabelle[Verein]&amp;SetupR3Tabelle[Vorname]&amp;SetupR3Tabelle[Name]&amp;SetupR3Tabelle[Disziplin],0)),"-")</f>
        <v>-</v>
      </c>
      <c r="I60" s="262" t="str" cm="1">
        <f t="array" ref="I60">_xlfn.IFNA(INDEX(SetupR4Tabelle[Ringe],MATCH($A60&amp;$B60&amp;$C60&amp;$E60,SetupR4Tabelle[Verein]&amp;SetupR4Tabelle[Vorname]&amp;SetupR4Tabelle[Name]&amp;SetupR4Tabelle[Disziplin],0)),"-")</f>
        <v>-</v>
      </c>
      <c r="J60" s="261" t="str" cm="1">
        <f t="array" ref="J60">_xlfn.IFNA(INDEX(SetupR5Tabelle[Ringe],MATCH($A60&amp;$B60&amp;$C60&amp;$E60,SetupR5Tabelle[Verein]&amp;SetupR5Tabelle[Vorname]&amp;SetupR5Tabelle[Name]&amp;SetupR5Tabelle[Disziplin],0)),"-")</f>
        <v>-</v>
      </c>
      <c r="K60" s="261" t="str" cm="1">
        <f t="array" ref="K60">_xlfn.IFNA(INDEX(SetupR6Tabelle[Ringe],MATCH($A60&amp;$B60&amp;$C60&amp;$E60,SetupR6Tabelle[Verein]&amp;SetupR6Tabelle[Vorname]&amp;SetupR6Tabelle[Name]&amp;SetupR6Tabelle[Disziplin],0)),"-")</f>
        <v>-</v>
      </c>
      <c r="L60" s="261" t="str" cm="1">
        <f t="array" ref="L60">_xlfn.IFNA(INDEX(SetupR7Tabelle[Ringe],MATCH($A60&amp;$B60&amp;$C60&amp;$E60,SetupR7Tabelle[Verein]&amp;SetupR7Tabelle[Vorname]&amp;SetupR7Tabelle[Name]&amp;SetupR7Tabelle[Disziplin],0)),"-")</f>
        <v>-</v>
      </c>
      <c r="M60" s="261" t="str" cm="1">
        <f t="array" ref="M60">_xlfn.IFNA(INDEX(SetupR8Tabelle[Ringe],MATCH($A60&amp;$B60&amp;$C60&amp;$E60,SetupR8Tabelle[Verein]&amp;SetupR8Tabelle[Vorname]&amp;SetupR8Tabelle[Name]&amp;SetupR8Tabelle[Disziplin],0)),"-")</f>
        <v>-</v>
      </c>
      <c r="N60" s="261" t="str" cm="1">
        <f t="array" ref="N60">_xlfn.IFNA(INDEX(SetupR9Tabelle[Ringe],MATCH($A60&amp;$B60&amp;$C60&amp;$E60,SetupR9Tabelle[Verein]&amp;SetupR9Tabelle[Vorname]&amp;SetupR9Tabelle[Name]&amp;SetupR9Tabelle[Disziplin],0)),"-")</f>
        <v>-</v>
      </c>
      <c r="O60" s="261" t="str" cm="1">
        <f t="array" ref="O60">_xlfn.IFNA(INDEX(SetupR10Tabelle[Ringe],MATCH($A60&amp;$B60&amp;$C60&amp;$E60,SetupR10Tabelle[Verein]&amp;SetupR10Tabelle[Vorname]&amp;SetupR10Tabelle[Name]&amp;SetupR10Tabelle[Disziplin],0)),"-")</f>
        <v>-</v>
      </c>
      <c r="P60" s="261" t="str" cm="1">
        <f t="array" ref="P60">_xlfn.IFNA(INDEX(SetupR11Tabelle[Ringe],MATCH($A60&amp;$B60&amp;$C60&amp;$E60,SetupR11Tabelle[Verein]&amp;SetupR11Tabelle[Vorname]&amp;SetupR11Tabelle[Name]&amp;SetupR11Tabelle[Disziplin],0)),"-")</f>
        <v>-</v>
      </c>
      <c r="Q60" s="261">
        <f>IF(SK[[#This Row],[1]]="","",SUM(SK[[#This Row],[1]:[11]]))</f>
        <v>158</v>
      </c>
      <c r="R60" s="263">
        <f>IF(SK[[#This Row],[Summe]]="","",AVERAGE(Q60/S60))</f>
        <v>158</v>
      </c>
      <c r="S60" s="261">
        <f>IF(SK[[#This Row],[1]]="","",COUNT(F60:P60))</f>
        <v>1</v>
      </c>
    </row>
    <row r="61" spans="1:19" ht="15.95" customHeight="1">
      <c r="A61" s="197" t="s">
        <v>6</v>
      </c>
      <c r="B61" s="197" t="s">
        <v>285</v>
      </c>
      <c r="C61" s="197" t="s">
        <v>286</v>
      </c>
      <c r="D61" s="197" t="s">
        <v>23</v>
      </c>
      <c r="E61" s="197" t="s">
        <v>11</v>
      </c>
      <c r="F61" s="266" t="str" cm="1">
        <f t="array" ref="F61">_xlfn.IFNA(INDEX(SetupR1Tabelle[Ringe],MATCH($A61&amp;$B61&amp;$C61&amp;$E61,SetupR1Tabelle[Verein]&amp;SetupR1Tabelle[Vorname]&amp;SetupR1Tabelle[Name]&amp;SetupR1Tabelle[Disziplin],0)),"-")</f>
        <v>-</v>
      </c>
      <c r="G61" s="266" cm="1">
        <f t="array" ref="G61">_xlfn.IFNA(INDEX(SetupR2Tabelle[Ringe],MATCH($A61&amp;$B61&amp;$C61&amp;$E61,SetupR2Tabelle[Verein]&amp;SetupR2Tabelle[Vorname]&amp;SetupR2Tabelle[Name]&amp;SetupR2Tabelle[Disziplin],0)),"-")</f>
        <v>156</v>
      </c>
      <c r="H61" s="266" t="str" cm="1">
        <f t="array" ref="H61">_xlfn.IFNA(INDEX(SetupR3Tabelle[Ringe],MATCH($A61&amp;$B61&amp;$C61&amp;$E61,SetupR3Tabelle[Verein]&amp;SetupR3Tabelle[Vorname]&amp;SetupR3Tabelle[Name]&amp;SetupR3Tabelle[Disziplin],0)),"-")</f>
        <v>-</v>
      </c>
      <c r="I61" s="262" t="str" cm="1">
        <f t="array" ref="I61">_xlfn.IFNA(INDEX(SetupR4Tabelle[Ringe],MATCH($A61&amp;$B61&amp;$C61&amp;$E61,SetupR4Tabelle[Verein]&amp;SetupR4Tabelle[Vorname]&amp;SetupR4Tabelle[Name]&amp;SetupR4Tabelle[Disziplin],0)),"-")</f>
        <v>-</v>
      </c>
      <c r="J61" s="262" t="str" cm="1">
        <f t="array" ref="J61">_xlfn.IFNA(INDEX(SetupR5Tabelle[Ringe],MATCH($A61&amp;$B61&amp;$C61&amp;$E61,SetupR5Tabelle[Verein]&amp;SetupR5Tabelle[Vorname]&amp;SetupR5Tabelle[Name]&amp;SetupR5Tabelle[Disziplin],0)),"-")</f>
        <v>-</v>
      </c>
      <c r="K61" s="262" t="str" cm="1">
        <f t="array" ref="K61">_xlfn.IFNA(INDEX(SetupR6Tabelle[Ringe],MATCH($A61&amp;$B61&amp;$C61&amp;$E61,SetupR6Tabelle[Verein]&amp;SetupR6Tabelle[Vorname]&amp;SetupR6Tabelle[Name]&amp;SetupR6Tabelle[Disziplin],0)),"-")</f>
        <v>-</v>
      </c>
      <c r="L61" s="262" t="str" cm="1">
        <f t="array" ref="L61">_xlfn.IFNA(INDEX(SetupR7Tabelle[Ringe],MATCH($A61&amp;$B61&amp;$C61&amp;$E61,SetupR7Tabelle[Verein]&amp;SetupR7Tabelle[Vorname]&amp;SetupR7Tabelle[Name]&amp;SetupR7Tabelle[Disziplin],0)),"-")</f>
        <v>-</v>
      </c>
      <c r="M61" s="262" t="str" cm="1">
        <f t="array" ref="M61">_xlfn.IFNA(INDEX(SetupR8Tabelle[Ringe],MATCH($A61&amp;$B61&amp;$C61&amp;$E61,SetupR8Tabelle[Verein]&amp;SetupR8Tabelle[Vorname]&amp;SetupR8Tabelle[Name]&amp;SetupR8Tabelle[Disziplin],0)),"-")</f>
        <v>-</v>
      </c>
      <c r="N61" s="262" t="str" cm="1">
        <f t="array" ref="N61">_xlfn.IFNA(INDEX(SetupR9Tabelle[Ringe],MATCH($A61&amp;$B61&amp;$C61&amp;$E61,SetupR9Tabelle[Verein]&amp;SetupR9Tabelle[Vorname]&amp;SetupR9Tabelle[Name]&amp;SetupR9Tabelle[Disziplin],0)),"-")</f>
        <v>-</v>
      </c>
      <c r="O61" s="262" t="str" cm="1">
        <f t="array" ref="O61">_xlfn.IFNA(INDEX(SetupR10Tabelle[Ringe],MATCH($A61&amp;$B61&amp;$C61&amp;$E61,SetupR10Tabelle[Verein]&amp;SetupR10Tabelle[Vorname]&amp;SetupR10Tabelle[Name]&amp;SetupR10Tabelle[Disziplin],0)),"-")</f>
        <v>-</v>
      </c>
      <c r="P61" s="262" t="str" cm="1">
        <f t="array" ref="P61">_xlfn.IFNA(INDEX(SetupR11Tabelle[Ringe],MATCH($A61&amp;$B61&amp;$C61&amp;$E61,SetupR11Tabelle[Verein]&amp;SetupR11Tabelle[Vorname]&amp;SetupR11Tabelle[Name]&amp;SetupR11Tabelle[Disziplin],0)),"-")</f>
        <v>-</v>
      </c>
      <c r="Q61" s="266">
        <f>IF(SK[[#This Row],[1]]="","",SUM(SK[[#This Row],[1]:[11]]))</f>
        <v>156</v>
      </c>
      <c r="R61" s="278">
        <f>IF(SK[[#This Row],[Summe]]="","",AVERAGE(Q61/S61))</f>
        <v>156</v>
      </c>
      <c r="S61" s="261">
        <f>IF(SK[[#This Row],[1]]="","",COUNT(F61:P61))</f>
        <v>1</v>
      </c>
    </row>
    <row r="62" spans="1:19" ht="15.95" customHeight="1">
      <c r="A62" s="22" t="s">
        <v>26</v>
      </c>
      <c r="B62" s="22" t="s">
        <v>186</v>
      </c>
      <c r="C62" s="22" t="s">
        <v>616</v>
      </c>
      <c r="D62" s="22" t="s">
        <v>23</v>
      </c>
      <c r="E62" s="22" t="s">
        <v>11</v>
      </c>
      <c r="F62" s="266" t="str" cm="1">
        <f t="array" ref="F62">_xlfn.IFNA(INDEX(SetupR1Tabelle[Ringe],MATCH($A62&amp;$B62&amp;$C62&amp;$E62,SetupR1Tabelle[Verein]&amp;SetupR1Tabelle[Vorname]&amp;SetupR1Tabelle[Name]&amp;SetupR1Tabelle[Disziplin],0)),"-")</f>
        <v>-</v>
      </c>
      <c r="G62" s="266" t="str" cm="1">
        <f t="array" ref="G62">_xlfn.IFNA(INDEX(SetupR2Tabelle[Ringe],MATCH($A62&amp;$B62&amp;$C62&amp;$E62,SetupR2Tabelle[Verein]&amp;SetupR2Tabelle[Vorname]&amp;SetupR2Tabelle[Name]&amp;SetupR2Tabelle[Disziplin],0)),"-")</f>
        <v>-</v>
      </c>
      <c r="H62" s="266" t="str" cm="1">
        <f t="array" ref="H62">_xlfn.IFNA(INDEX(SetupR3Tabelle[Ringe],MATCH($A62&amp;$B62&amp;$C62&amp;$E62,SetupR3Tabelle[Verein]&amp;SetupR3Tabelle[Vorname]&amp;SetupR3Tabelle[Name]&amp;SetupR3Tabelle[Disziplin],0)),"-")</f>
        <v>-</v>
      </c>
      <c r="I62" s="262" t="str" cm="1">
        <f t="array" ref="I62">_xlfn.IFNA(INDEX(SetupR4Tabelle[Ringe],MATCH($A62&amp;$B62&amp;$C62&amp;$E62,SetupR4Tabelle[Verein]&amp;SetupR4Tabelle[Vorname]&amp;SetupR4Tabelle[Name]&amp;SetupR4Tabelle[Disziplin],0)),"-")</f>
        <v>-</v>
      </c>
      <c r="J62" s="262" t="str" cm="1">
        <f t="array" ref="J62">_xlfn.IFNA(INDEX(SetupR5Tabelle[Ringe],MATCH($A62&amp;$B62&amp;$C62&amp;$E62,SetupR5Tabelle[Verein]&amp;SetupR5Tabelle[Vorname]&amp;SetupR5Tabelle[Name]&amp;SetupR5Tabelle[Disziplin],0)),"-")</f>
        <v>-</v>
      </c>
      <c r="K62" s="262" t="str" cm="1">
        <f t="array" ref="K62">_xlfn.IFNA(INDEX(SetupR6Tabelle[Ringe],MATCH($A62&amp;$B62&amp;$C62&amp;$E62,SetupR6Tabelle[Verein]&amp;SetupR6Tabelle[Vorname]&amp;SetupR6Tabelle[Name]&amp;SetupR6Tabelle[Disziplin],0)),"-")</f>
        <v>-</v>
      </c>
      <c r="L62" s="262" t="str" cm="1">
        <f t="array" ref="L62">_xlfn.IFNA(INDEX(SetupR7Tabelle[Ringe],MATCH($A62&amp;$B62&amp;$C62&amp;$E62,SetupR7Tabelle[Verein]&amp;SetupR7Tabelle[Vorname]&amp;SetupR7Tabelle[Name]&amp;SetupR7Tabelle[Disziplin],0)),"-")</f>
        <v>-</v>
      </c>
      <c r="M62" s="262" t="str" cm="1">
        <f t="array" ref="M62">_xlfn.IFNA(INDEX(SetupR8Tabelle[Ringe],MATCH($A62&amp;$B62&amp;$C62&amp;$E62,SetupR8Tabelle[Verein]&amp;SetupR8Tabelle[Vorname]&amp;SetupR8Tabelle[Name]&amp;SetupR8Tabelle[Disziplin],0)),"-")</f>
        <v>-</v>
      </c>
      <c r="N62" s="262" cm="1">
        <f t="array" ref="N62">_xlfn.IFNA(INDEX(SetupR9Tabelle[Ringe],MATCH($A62&amp;$B62&amp;$C62&amp;$E62,SetupR9Tabelle[Verein]&amp;SetupR9Tabelle[Vorname]&amp;SetupR9Tabelle[Name]&amp;SetupR9Tabelle[Disziplin],0)),"-")</f>
        <v>136</v>
      </c>
      <c r="O62" s="262" t="str" cm="1">
        <f t="array" ref="O62">_xlfn.IFNA(INDEX(SetupR10Tabelle[Ringe],MATCH($A62&amp;$B62&amp;$C62&amp;$E62,SetupR10Tabelle[Verein]&amp;SetupR10Tabelle[Vorname]&amp;SetupR10Tabelle[Name]&amp;SetupR10Tabelle[Disziplin],0)),"-")</f>
        <v>-</v>
      </c>
      <c r="P62" s="262" t="str" cm="1">
        <f t="array" ref="P62">_xlfn.IFNA(INDEX(SetupR11Tabelle[Ringe],MATCH($A62&amp;$B62&amp;$C62&amp;$E62,SetupR11Tabelle[Verein]&amp;SetupR11Tabelle[Vorname]&amp;SetupR11Tabelle[Name]&amp;SetupR11Tabelle[Disziplin],0)),"-")</f>
        <v>-</v>
      </c>
      <c r="Q62" s="266">
        <f>IF(SK[[#This Row],[1]]="","",SUM(SK[[#This Row],[1]:[11]]))</f>
        <v>136</v>
      </c>
      <c r="R62" s="278">
        <f>IF(SK[[#This Row],[Summe]]="","",AVERAGE(Q62/S62))</f>
        <v>136</v>
      </c>
      <c r="S62" s="261">
        <f>IF(SK[[#This Row],[1]]="","",COUNT(F62:P62))</f>
        <v>1</v>
      </c>
    </row>
    <row r="63" spans="1:19" ht="15.95" customHeight="1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</row>
    <row r="64" spans="1:19" ht="15.95" customHeight="1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</row>
    <row r="65" spans="1:19" ht="15.95" customHeight="1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</row>
    <row r="66" spans="1:19" ht="15.95" customHeight="1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</row>
    <row r="67" spans="1:19" ht="15.6" customHeight="1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</row>
    <row r="68" spans="1:19" ht="15.6" customHeight="1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</row>
    <row r="69" spans="1:19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</row>
    <row r="70" spans="1:19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</row>
    <row r="71" spans="1:19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</row>
    <row r="72" spans="1:19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</row>
    <row r="73" spans="1:19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</row>
    <row r="74" spans="1:19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</row>
    <row r="75" spans="1:19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</row>
    <row r="76" spans="1:19" ht="15.6" customHeight="1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</row>
    <row r="77" spans="1:19" ht="15.75" customHeight="1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</row>
    <row r="78" spans="1:19" ht="15.75" customHeight="1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</row>
    <row r="79" spans="1:19" ht="15.75" customHeight="1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</row>
    <row r="80" spans="1:19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</row>
    <row r="81" spans="1:19" ht="15.75" customHeight="1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</row>
    <row r="82" spans="1:19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</row>
    <row r="83" spans="1:19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</row>
    <row r="84" spans="1:19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</row>
    <row r="85" spans="1:19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</row>
    <row r="86" spans="1:19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</row>
    <row r="87" spans="1:19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</row>
    <row r="88" spans="1:19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</row>
    <row r="89" spans="1:19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</row>
    <row r="90" spans="1:19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</row>
    <row r="91" spans="1:19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</row>
    <row r="92" spans="1:19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</row>
    <row r="93" spans="1:19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</row>
    <row r="94" spans="1:19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</row>
    <row r="95" spans="1:19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</row>
    <row r="96" spans="1:19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</row>
    <row r="97" spans="1:19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</row>
    <row r="98" spans="1:19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</row>
    <row r="99" spans="1:19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</row>
    <row r="100" spans="1:19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</row>
    <row r="101" spans="1:19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</row>
    <row r="102" spans="1:19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</row>
    <row r="103" spans="1:19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</row>
    <row r="104" spans="1:19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</row>
    <row r="105" spans="1:19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</row>
    <row r="106" spans="1:19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</row>
    <row r="107" spans="1:19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</row>
    <row r="108" spans="1:19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</row>
    <row r="109" spans="1:19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</row>
    <row r="110" spans="1:19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</row>
    <row r="111" spans="1:19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</row>
    <row r="112" spans="1:19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</row>
    <row r="113" spans="1:19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</row>
    <row r="114" spans="1:19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</row>
    <row r="115" spans="1:19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</row>
    <row r="116" spans="1:19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</row>
    <row r="117" spans="1:19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</row>
    <row r="118" spans="1:19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</row>
    <row r="119" spans="1:19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</row>
    <row r="120" spans="1:19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</row>
    <row r="121" spans="1:19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</row>
    <row r="122" spans="1:19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</row>
    <row r="123" spans="1:19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</row>
    <row r="124" spans="1:19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</row>
    <row r="125" spans="1:19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</row>
    <row r="126" spans="1:19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</row>
    <row r="127" spans="1:19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</row>
    <row r="128" spans="1:19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</row>
    <row r="129" spans="1:19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</row>
    <row r="130" spans="1:19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</row>
    <row r="131" spans="1:19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</row>
    <row r="132" spans="1:19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</row>
    <row r="133" spans="1:19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</row>
    <row r="134" spans="1:19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</row>
    <row r="135" spans="1:19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</row>
    <row r="136" spans="1:19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</row>
    <row r="137" spans="1:19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</row>
    <row r="138" spans="1:19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</row>
    <row r="139" spans="1:19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</row>
    <row r="140" spans="1:19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</row>
    <row r="141" spans="1:19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</row>
    <row r="142" spans="1:19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</row>
    <row r="143" spans="1:19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</row>
    <row r="144" spans="1:19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</row>
    <row r="145" spans="1:19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</row>
    <row r="146" spans="1:19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</row>
    <row r="147" spans="1:19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</row>
    <row r="148" spans="1:19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</row>
    <row r="149" spans="1:19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</row>
    <row r="150" spans="1:19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</row>
    <row r="151" spans="1:19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</row>
    <row r="152" spans="1:19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</row>
    <row r="153" spans="1:19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</row>
    <row r="154" spans="1:19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</row>
    <row r="155" spans="1:19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</row>
    <row r="156" spans="1:19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</row>
    <row r="157" spans="1:19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</row>
    <row r="158" spans="1:19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</row>
    <row r="159" spans="1:19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</row>
    <row r="160" spans="1:19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</row>
    <row r="161" spans="1:19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</row>
    <row r="162" spans="1:19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</row>
    <row r="163" spans="1:19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</row>
    <row r="164" spans="1:19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</row>
    <row r="165" spans="1:19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</row>
    <row r="166" spans="1:19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</row>
    <row r="167" spans="1:19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</row>
    <row r="168" spans="1:19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</row>
    <row r="169" spans="1:19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</row>
    <row r="170" spans="1:19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</row>
    <row r="171" spans="1:19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</row>
    <row r="172" spans="1:19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</row>
    <row r="173" spans="1:19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</row>
    <row r="174" spans="1:19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</row>
    <row r="175" spans="1:19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</row>
    <row r="176" spans="1:19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</row>
    <row r="177" spans="1:19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</row>
    <row r="178" spans="1:19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</row>
    <row r="179" spans="1:19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</row>
    <row r="180" spans="1:19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</row>
    <row r="181" spans="1:19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</row>
    <row r="182" spans="1:19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</row>
    <row r="183" spans="1:19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</row>
    <row r="184" spans="1:19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</row>
    <row r="185" spans="1:19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</row>
    <row r="186" spans="1:19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</row>
    <row r="187" spans="1:19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</row>
    <row r="188" spans="1:19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</row>
    <row r="189" spans="1:19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</row>
    <row r="190" spans="1:19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</row>
    <row r="191" spans="1:19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</row>
    <row r="192" spans="1:19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</row>
    <row r="193" spans="1:19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</row>
    <row r="194" spans="1:19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</row>
    <row r="195" spans="1:19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</row>
    <row r="196" spans="1:19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</row>
    <row r="197" spans="1:19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</row>
    <row r="198" spans="1:19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</row>
    <row r="199" spans="1:19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</row>
    <row r="200" spans="1:19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</row>
    <row r="201" spans="1:19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</row>
    <row r="202" spans="1:19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</row>
    <row r="203" spans="1:19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</row>
    <row r="204" spans="1:19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</row>
    <row r="205" spans="1:19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</row>
    <row r="206" spans="1:19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</row>
    <row r="207" spans="1:19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</row>
    <row r="208" spans="1:19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</row>
    <row r="209" spans="1:19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</row>
    <row r="210" spans="1:19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</row>
    <row r="211" spans="1:19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</row>
    <row r="212" spans="1:19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</row>
    <row r="213" spans="1:19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</row>
    <row r="214" spans="1:19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</row>
    <row r="215" spans="1:19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</row>
    <row r="216" spans="1:19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</row>
    <row r="217" spans="1:19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</row>
    <row r="218" spans="1:19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</row>
    <row r="219" spans="1:19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</row>
    <row r="220" spans="1:19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</row>
    <row r="221" spans="1:19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</row>
    <row r="222" spans="1:19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</row>
    <row r="223" spans="1:19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</row>
    <row r="224" spans="1:19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</row>
    <row r="225" spans="1:19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</row>
    <row r="226" spans="1:19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</row>
    <row r="227" spans="1:19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</row>
    <row r="228" spans="1:19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</row>
    <row r="229" spans="1:19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</row>
    <row r="230" spans="1:19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</row>
    <row r="231" spans="1:19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</row>
    <row r="232" spans="1:19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</row>
    <row r="233" spans="1:19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</row>
    <row r="234" spans="1:19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</row>
    <row r="235" spans="1:19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</row>
    <row r="236" spans="1:19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</row>
    <row r="237" spans="1:19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</row>
    <row r="238" spans="1:19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</row>
    <row r="239" spans="1:19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</row>
    <row r="240" spans="1:19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</row>
    <row r="241" spans="1:19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</row>
    <row r="242" spans="1:19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</row>
    <row r="243" spans="1:19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</row>
    <row r="244" spans="1:19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</row>
    <row r="245" spans="1:19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</row>
    <row r="246" spans="1:19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</row>
    <row r="247" spans="1:19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</row>
    <row r="248" spans="1:19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</row>
    <row r="249" spans="1:19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</row>
    <row r="250" spans="1:19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</row>
    <row r="251" spans="1:19">
      <c r="A251" s="22"/>
      <c r="B251" s="22"/>
      <c r="C251" s="22"/>
      <c r="D251" s="22"/>
      <c r="E251" s="22"/>
      <c r="F251" s="247"/>
      <c r="G251" s="247"/>
      <c r="H251" s="247"/>
      <c r="I251" s="247"/>
      <c r="J251" s="247"/>
      <c r="K251" s="247"/>
      <c r="L251" s="247"/>
      <c r="M251" s="247"/>
      <c r="N251" s="247"/>
      <c r="O251" s="247"/>
      <c r="P251" s="247"/>
      <c r="Q251" s="247"/>
      <c r="R251" s="247"/>
      <c r="S251" s="248"/>
    </row>
    <row r="252" spans="1:19">
      <c r="A252" s="22"/>
      <c r="B252" s="22"/>
      <c r="C252" s="22"/>
      <c r="D252" s="22"/>
      <c r="E252" s="22"/>
      <c r="F252" s="247"/>
      <c r="G252" s="247"/>
      <c r="H252" s="247"/>
      <c r="I252" s="247"/>
      <c r="J252" s="247"/>
      <c r="K252" s="247"/>
      <c r="L252" s="247"/>
      <c r="M252" s="247"/>
      <c r="N252" s="247"/>
      <c r="O252" s="247"/>
      <c r="P252" s="247"/>
      <c r="Q252" s="247"/>
      <c r="R252" s="247"/>
      <c r="S252" s="248"/>
    </row>
    <row r="253" spans="1:19">
      <c r="A253" s="22"/>
      <c r="B253" s="22"/>
      <c r="C253" s="22"/>
      <c r="D253" s="22"/>
      <c r="E253" s="22"/>
      <c r="F253" s="247"/>
      <c r="G253" s="247"/>
      <c r="H253" s="247"/>
      <c r="I253" s="247"/>
      <c r="J253" s="247"/>
      <c r="K253" s="247"/>
      <c r="L253" s="247"/>
      <c r="M253" s="247"/>
      <c r="N253" s="247"/>
      <c r="O253" s="247"/>
      <c r="P253" s="247"/>
      <c r="Q253" s="247"/>
      <c r="R253" s="247"/>
      <c r="S253" s="248"/>
    </row>
    <row r="254" spans="1:19">
      <c r="A254" s="22"/>
      <c r="B254" s="22"/>
      <c r="C254" s="22"/>
      <c r="D254" s="22"/>
      <c r="E254" s="22"/>
      <c r="F254" s="247"/>
      <c r="G254" s="247"/>
      <c r="H254" s="247"/>
      <c r="I254" s="247"/>
      <c r="J254" s="247"/>
      <c r="K254" s="247"/>
      <c r="L254" s="247"/>
      <c r="M254" s="247"/>
      <c r="N254" s="247"/>
      <c r="O254" s="247"/>
      <c r="P254" s="247"/>
      <c r="Q254" s="247"/>
      <c r="R254" s="247"/>
      <c r="S254" s="248"/>
    </row>
    <row r="255" spans="1:19">
      <c r="A255" s="22"/>
      <c r="B255" s="22"/>
      <c r="C255" s="22"/>
      <c r="D255" s="22"/>
      <c r="E255" s="22"/>
      <c r="F255" s="247"/>
      <c r="G255" s="247"/>
      <c r="H255" s="247"/>
      <c r="I255" s="247"/>
      <c r="J255" s="247"/>
      <c r="K255" s="247"/>
      <c r="L255" s="247"/>
      <c r="M255" s="247"/>
      <c r="N255" s="247"/>
      <c r="O255" s="247"/>
      <c r="P255" s="247"/>
      <c r="Q255" s="247"/>
      <c r="R255" s="247"/>
      <c r="S255" s="248"/>
    </row>
    <row r="256" spans="1:19">
      <c r="A256" s="22"/>
      <c r="B256" s="22"/>
      <c r="C256" s="22"/>
      <c r="D256" s="22"/>
      <c r="E256" s="22"/>
      <c r="F256" s="247"/>
      <c r="G256" s="247"/>
      <c r="H256" s="247"/>
      <c r="I256" s="247"/>
      <c r="J256" s="247"/>
      <c r="K256" s="247"/>
      <c r="L256" s="247"/>
      <c r="M256" s="247"/>
      <c r="N256" s="247"/>
      <c r="O256" s="247"/>
      <c r="P256" s="247"/>
      <c r="Q256" s="247"/>
      <c r="R256" s="247"/>
      <c r="S256" s="248"/>
    </row>
    <row r="257" spans="1:19">
      <c r="A257" s="22"/>
      <c r="B257" s="22"/>
      <c r="C257" s="22"/>
      <c r="D257" s="22"/>
      <c r="E257" s="22"/>
      <c r="F257" s="247"/>
      <c r="G257" s="247"/>
      <c r="H257" s="247"/>
      <c r="I257" s="247"/>
      <c r="J257" s="247"/>
      <c r="K257" s="247"/>
      <c r="L257" s="247"/>
      <c r="M257" s="247"/>
      <c r="N257" s="247"/>
      <c r="O257" s="247"/>
      <c r="P257" s="247"/>
      <c r="Q257" s="247"/>
      <c r="R257" s="247"/>
      <c r="S257" s="248"/>
    </row>
    <row r="258" spans="1:19">
      <c r="A258" s="22"/>
      <c r="B258" s="22"/>
      <c r="C258" s="22"/>
      <c r="D258" s="22"/>
      <c r="E258" s="22"/>
      <c r="F258" s="247"/>
      <c r="G258" s="247"/>
      <c r="H258" s="247"/>
      <c r="I258" s="247"/>
      <c r="J258" s="247"/>
      <c r="K258" s="247"/>
      <c r="L258" s="247"/>
      <c r="M258" s="247"/>
      <c r="N258" s="247"/>
      <c r="O258" s="247"/>
      <c r="P258" s="247"/>
      <c r="Q258" s="247"/>
      <c r="R258" s="247"/>
      <c r="S258" s="248"/>
    </row>
    <row r="259" spans="1:19">
      <c r="A259" s="22"/>
      <c r="B259" s="22"/>
      <c r="C259" s="22"/>
      <c r="D259" s="22"/>
      <c r="E259" s="22"/>
      <c r="F259" s="247"/>
      <c r="G259" s="247"/>
      <c r="H259" s="247"/>
      <c r="I259" s="247"/>
      <c r="J259" s="247"/>
      <c r="K259" s="247"/>
      <c r="L259" s="247"/>
      <c r="M259" s="247"/>
      <c r="N259" s="247"/>
      <c r="O259" s="247"/>
      <c r="P259" s="247"/>
      <c r="Q259" s="247"/>
      <c r="R259" s="247"/>
      <c r="S259" s="248"/>
    </row>
    <row r="260" spans="1:19">
      <c r="A260" s="22"/>
      <c r="B260" s="22"/>
      <c r="C260" s="22"/>
      <c r="D260" s="22"/>
      <c r="E260" s="22"/>
      <c r="F260" s="247"/>
      <c r="G260" s="247"/>
      <c r="H260" s="247"/>
      <c r="I260" s="247"/>
      <c r="J260" s="247"/>
      <c r="K260" s="247"/>
      <c r="L260" s="247"/>
      <c r="M260" s="247"/>
      <c r="N260" s="247"/>
      <c r="O260" s="247"/>
      <c r="P260" s="247"/>
      <c r="Q260" s="247"/>
      <c r="R260" s="247"/>
      <c r="S260" s="248"/>
    </row>
    <row r="261" spans="1:19">
      <c r="A261" s="22"/>
      <c r="B261" s="22"/>
      <c r="C261" s="22"/>
      <c r="D261" s="22"/>
      <c r="E261" s="22"/>
      <c r="F261" s="247"/>
      <c r="G261" s="247"/>
      <c r="H261" s="247"/>
      <c r="I261" s="247"/>
      <c r="J261" s="247"/>
      <c r="K261" s="247"/>
      <c r="L261" s="247"/>
      <c r="M261" s="247"/>
      <c r="N261" s="247"/>
      <c r="O261" s="247"/>
      <c r="P261" s="247"/>
      <c r="Q261" s="247"/>
      <c r="R261" s="247"/>
      <c r="S261" s="248"/>
    </row>
    <row r="262" spans="1:19">
      <c r="A262" s="22"/>
      <c r="B262" s="22"/>
      <c r="C262" s="22"/>
      <c r="D262" s="22"/>
      <c r="E262" s="22"/>
      <c r="F262" s="247"/>
      <c r="G262" s="247"/>
      <c r="H262" s="247"/>
      <c r="I262" s="247"/>
      <c r="J262" s="247"/>
      <c r="K262" s="247"/>
      <c r="L262" s="247"/>
      <c r="M262" s="247"/>
      <c r="N262" s="247"/>
      <c r="O262" s="247"/>
      <c r="P262" s="247"/>
      <c r="Q262" s="247"/>
      <c r="R262" s="247"/>
      <c r="S262" s="248"/>
    </row>
    <row r="263" spans="1:19">
      <c r="A263" s="22"/>
      <c r="B263" s="22"/>
      <c r="C263" s="22"/>
      <c r="D263" s="22"/>
      <c r="E263" s="22"/>
      <c r="F263" s="247"/>
      <c r="G263" s="247"/>
      <c r="H263" s="247"/>
      <c r="I263" s="247"/>
      <c r="J263" s="247"/>
      <c r="K263" s="247"/>
      <c r="L263" s="247"/>
      <c r="M263" s="247"/>
      <c r="N263" s="247"/>
      <c r="O263" s="247"/>
      <c r="P263" s="247"/>
      <c r="Q263" s="247"/>
      <c r="R263" s="247"/>
      <c r="S263" s="248"/>
    </row>
    <row r="264" spans="1:19">
      <c r="A264" s="22"/>
      <c r="B264" s="22"/>
      <c r="C264" s="22"/>
      <c r="D264" s="22"/>
      <c r="E264" s="22"/>
      <c r="F264" s="247"/>
      <c r="G264" s="247"/>
      <c r="H264" s="247"/>
      <c r="I264" s="247"/>
      <c r="J264" s="247"/>
      <c r="K264" s="247"/>
      <c r="L264" s="247"/>
      <c r="M264" s="247"/>
      <c r="N264" s="247"/>
      <c r="O264" s="247"/>
      <c r="P264" s="247"/>
      <c r="Q264" s="247"/>
      <c r="R264" s="247"/>
      <c r="S264" s="248"/>
    </row>
    <row r="265" spans="1:19">
      <c r="A265" s="22"/>
      <c r="B265" s="22"/>
      <c r="C265" s="22"/>
      <c r="D265" s="22"/>
      <c r="E265" s="22"/>
      <c r="F265" s="247"/>
      <c r="G265" s="247"/>
      <c r="H265" s="247"/>
      <c r="I265" s="247"/>
      <c r="J265" s="247"/>
      <c r="K265" s="247"/>
      <c r="L265" s="247"/>
      <c r="M265" s="247"/>
      <c r="N265" s="247"/>
      <c r="O265" s="247"/>
      <c r="P265" s="247"/>
      <c r="Q265" s="247"/>
      <c r="R265" s="247"/>
      <c r="S265" s="248"/>
    </row>
    <row r="266" spans="1:19">
      <c r="A266" s="22"/>
      <c r="B266" s="22"/>
      <c r="C266" s="22"/>
      <c r="D266" s="22"/>
      <c r="E266" s="22"/>
      <c r="F266" s="247"/>
      <c r="G266" s="247"/>
      <c r="H266" s="247"/>
      <c r="I266" s="247"/>
      <c r="J266" s="247"/>
      <c r="K266" s="247"/>
      <c r="L266" s="247"/>
      <c r="M266" s="247"/>
      <c r="N266" s="247"/>
      <c r="O266" s="247"/>
      <c r="P266" s="247"/>
      <c r="Q266" s="247"/>
      <c r="R266" s="247"/>
      <c r="S266" s="248"/>
    </row>
    <row r="267" spans="1:19">
      <c r="A267" s="22"/>
      <c r="B267" s="22"/>
      <c r="C267" s="22"/>
      <c r="D267" s="22"/>
      <c r="E267" s="22"/>
      <c r="F267" s="247"/>
      <c r="G267" s="247"/>
      <c r="H267" s="247"/>
      <c r="I267" s="247"/>
      <c r="J267" s="247"/>
      <c r="K267" s="247"/>
      <c r="L267" s="247"/>
      <c r="M267" s="247"/>
      <c r="N267" s="247"/>
      <c r="O267" s="247"/>
      <c r="P267" s="247"/>
      <c r="Q267" s="247"/>
      <c r="R267" s="247"/>
      <c r="S267" s="248"/>
    </row>
    <row r="268" spans="1:19">
      <c r="A268" s="22"/>
      <c r="B268" s="22"/>
      <c r="C268" s="22"/>
      <c r="D268" s="22"/>
      <c r="E268" s="22"/>
      <c r="F268" s="247"/>
      <c r="G268" s="247"/>
      <c r="H268" s="247"/>
      <c r="I268" s="247"/>
      <c r="J268" s="247"/>
      <c r="K268" s="247"/>
      <c r="L268" s="247"/>
      <c r="M268" s="247"/>
      <c r="N268" s="247"/>
      <c r="O268" s="247"/>
      <c r="P268" s="247"/>
      <c r="Q268" s="247"/>
      <c r="R268" s="247"/>
      <c r="S268" s="248"/>
    </row>
    <row r="269" spans="1:19">
      <c r="A269" s="22"/>
      <c r="B269" s="22"/>
      <c r="C269" s="22"/>
      <c r="D269" s="22"/>
      <c r="E269" s="22"/>
      <c r="F269" s="247"/>
      <c r="G269" s="247"/>
      <c r="H269" s="247"/>
      <c r="I269" s="247"/>
      <c r="J269" s="247"/>
      <c r="K269" s="247"/>
      <c r="L269" s="247"/>
      <c r="M269" s="247"/>
      <c r="N269" s="247"/>
      <c r="O269" s="247"/>
      <c r="P269" s="247"/>
      <c r="Q269" s="247"/>
      <c r="R269" s="247"/>
      <c r="S269" s="248"/>
    </row>
    <row r="270" spans="1:19">
      <c r="A270" s="22"/>
      <c r="B270" s="22"/>
      <c r="C270" s="22"/>
      <c r="D270" s="22"/>
      <c r="E270" s="22"/>
      <c r="F270" s="247"/>
      <c r="G270" s="247"/>
      <c r="H270" s="247"/>
      <c r="I270" s="247"/>
      <c r="J270" s="247"/>
      <c r="K270" s="247"/>
      <c r="L270" s="247"/>
      <c r="M270" s="247"/>
      <c r="N270" s="247"/>
      <c r="O270" s="247"/>
      <c r="P270" s="247"/>
      <c r="Q270" s="247"/>
      <c r="R270" s="247"/>
      <c r="S270" s="248"/>
    </row>
    <row r="271" spans="1:19">
      <c r="A271" s="22"/>
      <c r="B271" s="22"/>
      <c r="C271" s="22"/>
      <c r="D271" s="22"/>
      <c r="E271" s="22"/>
      <c r="F271" s="247"/>
      <c r="G271" s="247"/>
      <c r="H271" s="247"/>
      <c r="I271" s="247"/>
      <c r="J271" s="247"/>
      <c r="K271" s="247"/>
      <c r="L271" s="247"/>
      <c r="M271" s="247"/>
      <c r="N271" s="247"/>
      <c r="O271" s="247"/>
      <c r="P271" s="247"/>
      <c r="Q271" s="247"/>
      <c r="R271" s="247"/>
      <c r="S271" s="248"/>
    </row>
    <row r="272" spans="1:19">
      <c r="A272" s="22"/>
      <c r="B272" s="22"/>
      <c r="C272" s="22"/>
      <c r="D272" s="22"/>
      <c r="E272" s="22"/>
      <c r="F272" s="247"/>
      <c r="G272" s="247"/>
      <c r="H272" s="247"/>
      <c r="I272" s="247"/>
      <c r="J272" s="247"/>
      <c r="K272" s="247"/>
      <c r="L272" s="247"/>
      <c r="M272" s="247"/>
      <c r="N272" s="247"/>
      <c r="O272" s="247"/>
      <c r="P272" s="247"/>
      <c r="Q272" s="247"/>
      <c r="R272" s="247"/>
      <c r="S272" s="248"/>
    </row>
    <row r="273" spans="1:19">
      <c r="A273" s="22"/>
      <c r="B273" s="22"/>
      <c r="C273" s="22"/>
      <c r="D273" s="22"/>
      <c r="E273" s="22"/>
      <c r="F273" s="247"/>
      <c r="G273" s="247"/>
      <c r="H273" s="247"/>
      <c r="I273" s="247"/>
      <c r="J273" s="247"/>
      <c r="K273" s="247"/>
      <c r="L273" s="247"/>
      <c r="M273" s="247"/>
      <c r="N273" s="247"/>
      <c r="O273" s="247"/>
      <c r="P273" s="247"/>
      <c r="Q273" s="247"/>
      <c r="R273" s="247"/>
      <c r="S273" s="248"/>
    </row>
    <row r="274" spans="1:19">
      <c r="A274" s="22"/>
      <c r="B274" s="22"/>
      <c r="C274" s="22"/>
      <c r="D274" s="22"/>
      <c r="E274" s="22"/>
      <c r="F274" s="247"/>
      <c r="G274" s="247"/>
      <c r="H274" s="247"/>
      <c r="I274" s="247"/>
      <c r="J274" s="247"/>
      <c r="K274" s="247"/>
      <c r="L274" s="247"/>
      <c r="M274" s="247"/>
      <c r="N274" s="247"/>
      <c r="O274" s="247"/>
      <c r="P274" s="247"/>
      <c r="Q274" s="247"/>
      <c r="R274" s="247"/>
      <c r="S274" s="248"/>
    </row>
    <row r="275" spans="1:19">
      <c r="A275" s="22"/>
      <c r="B275" s="22"/>
      <c r="C275" s="22"/>
      <c r="D275" s="22"/>
      <c r="E275" s="22"/>
      <c r="F275" s="247"/>
      <c r="G275" s="247"/>
      <c r="H275" s="247"/>
      <c r="I275" s="247"/>
      <c r="J275" s="247"/>
      <c r="K275" s="247"/>
      <c r="L275" s="247"/>
      <c r="M275" s="247"/>
      <c r="N275" s="247"/>
      <c r="O275" s="247"/>
      <c r="P275" s="247"/>
      <c r="Q275" s="247"/>
      <c r="R275" s="247"/>
      <c r="S275" s="248"/>
    </row>
    <row r="276" spans="1:19">
      <c r="A276" s="22"/>
      <c r="B276" s="22"/>
      <c r="C276" s="22"/>
      <c r="D276" s="22"/>
      <c r="E276" s="22"/>
      <c r="F276" s="247"/>
      <c r="G276" s="247"/>
      <c r="H276" s="247"/>
      <c r="I276" s="247"/>
      <c r="J276" s="247"/>
      <c r="K276" s="247"/>
      <c r="L276" s="247"/>
      <c r="M276" s="247"/>
      <c r="N276" s="247"/>
      <c r="O276" s="247"/>
      <c r="P276" s="247"/>
      <c r="Q276" s="247"/>
      <c r="R276" s="247"/>
      <c r="S276" s="248"/>
    </row>
    <row r="277" spans="1:19">
      <c r="A277" s="22"/>
      <c r="B277" s="22"/>
      <c r="C277" s="22"/>
      <c r="D277" s="22"/>
      <c r="E277" s="22"/>
      <c r="F277" s="247"/>
      <c r="G277" s="247"/>
      <c r="H277" s="247"/>
      <c r="I277" s="247"/>
      <c r="J277" s="247"/>
      <c r="K277" s="247"/>
      <c r="L277" s="247"/>
      <c r="M277" s="247"/>
      <c r="N277" s="247"/>
      <c r="O277" s="247"/>
      <c r="P277" s="247"/>
      <c r="Q277" s="247"/>
      <c r="R277" s="247"/>
      <c r="S277" s="248"/>
    </row>
    <row r="278" spans="1:19">
      <c r="A278" s="22"/>
      <c r="B278" s="22"/>
      <c r="C278" s="22"/>
      <c r="D278" s="22"/>
      <c r="E278" s="22"/>
      <c r="F278" s="247"/>
      <c r="G278" s="247"/>
      <c r="H278" s="247"/>
      <c r="I278" s="247"/>
      <c r="J278" s="247"/>
      <c r="K278" s="247"/>
      <c r="L278" s="247"/>
      <c r="M278" s="247"/>
      <c r="N278" s="247"/>
      <c r="O278" s="247"/>
      <c r="P278" s="247"/>
      <c r="Q278" s="247"/>
      <c r="R278" s="247"/>
      <c r="S278" s="248"/>
    </row>
    <row r="279" spans="1:19">
      <c r="A279" s="22"/>
      <c r="B279" s="22"/>
      <c r="C279" s="22"/>
      <c r="D279" s="22"/>
      <c r="E279" s="22"/>
      <c r="F279" s="247"/>
      <c r="G279" s="247"/>
      <c r="H279" s="247"/>
      <c r="I279" s="247"/>
      <c r="J279" s="247"/>
      <c r="K279" s="247"/>
      <c r="L279" s="247"/>
      <c r="M279" s="247"/>
      <c r="N279" s="247"/>
      <c r="O279" s="247"/>
      <c r="P279" s="247"/>
      <c r="Q279" s="247"/>
      <c r="R279" s="247"/>
      <c r="S279" s="248"/>
    </row>
    <row r="280" spans="1:19">
      <c r="A280" s="22"/>
      <c r="B280" s="22"/>
      <c r="C280" s="22"/>
      <c r="D280" s="22"/>
      <c r="E280" s="22"/>
      <c r="F280" s="247"/>
      <c r="G280" s="247"/>
      <c r="H280" s="247"/>
      <c r="I280" s="247"/>
      <c r="J280" s="247"/>
      <c r="K280" s="247"/>
      <c r="L280" s="247"/>
      <c r="M280" s="247"/>
      <c r="N280" s="247"/>
      <c r="O280" s="247"/>
      <c r="P280" s="247"/>
      <c r="Q280" s="247"/>
      <c r="R280" s="247"/>
      <c r="S280" s="248"/>
    </row>
    <row r="281" spans="1:19">
      <c r="A281" s="22"/>
      <c r="B281" s="22"/>
      <c r="C281" s="22"/>
      <c r="D281" s="22"/>
      <c r="E281" s="22"/>
      <c r="F281" s="247"/>
      <c r="G281" s="247"/>
      <c r="H281" s="247"/>
      <c r="I281" s="247"/>
      <c r="J281" s="247"/>
      <c r="K281" s="247"/>
      <c r="L281" s="247"/>
      <c r="M281" s="247"/>
      <c r="N281" s="247"/>
      <c r="O281" s="247"/>
      <c r="P281" s="247"/>
      <c r="Q281" s="247"/>
      <c r="R281" s="247"/>
      <c r="S281" s="248"/>
    </row>
    <row r="282" spans="1:19">
      <c r="A282" s="22"/>
      <c r="B282" s="22"/>
      <c r="C282" s="22"/>
      <c r="D282" s="22"/>
      <c r="E282" s="22"/>
      <c r="F282" s="247"/>
      <c r="G282" s="247"/>
      <c r="H282" s="247"/>
      <c r="I282" s="247"/>
      <c r="J282" s="247"/>
      <c r="K282" s="247"/>
      <c r="L282" s="247"/>
      <c r="M282" s="247"/>
      <c r="N282" s="247"/>
      <c r="O282" s="247"/>
      <c r="P282" s="247"/>
      <c r="Q282" s="247"/>
      <c r="R282" s="247"/>
      <c r="S282" s="248"/>
    </row>
    <row r="283" spans="1:19">
      <c r="A283" s="22"/>
      <c r="B283" s="22"/>
      <c r="C283" s="22"/>
      <c r="D283" s="22"/>
      <c r="E283" s="22"/>
      <c r="F283" s="247"/>
      <c r="G283" s="247"/>
      <c r="H283" s="247"/>
      <c r="I283" s="247"/>
      <c r="J283" s="247"/>
      <c r="K283" s="247"/>
      <c r="L283" s="247"/>
      <c r="M283" s="247"/>
      <c r="N283" s="247"/>
      <c r="O283" s="247"/>
      <c r="P283" s="247"/>
      <c r="Q283" s="247"/>
      <c r="R283" s="247"/>
      <c r="S283" s="248"/>
    </row>
    <row r="284" spans="1:19">
      <c r="A284" s="22"/>
      <c r="B284" s="22"/>
      <c r="C284" s="22"/>
      <c r="D284" s="22"/>
      <c r="E284" s="22"/>
      <c r="F284" s="247"/>
      <c r="G284" s="247"/>
      <c r="H284" s="247"/>
      <c r="I284" s="247"/>
      <c r="J284" s="247"/>
      <c r="K284" s="247"/>
      <c r="L284" s="247"/>
      <c r="M284" s="247"/>
      <c r="N284" s="247"/>
      <c r="O284" s="247"/>
      <c r="P284" s="247"/>
      <c r="Q284" s="247"/>
      <c r="R284" s="247"/>
      <c r="S284" s="248"/>
    </row>
    <row r="285" spans="1:19">
      <c r="A285" s="22"/>
      <c r="B285" s="22"/>
      <c r="C285" s="22"/>
      <c r="D285" s="22"/>
      <c r="E285" s="22"/>
      <c r="F285" s="247"/>
      <c r="G285" s="247"/>
      <c r="H285" s="247"/>
      <c r="I285" s="247"/>
      <c r="J285" s="247"/>
      <c r="K285" s="247"/>
      <c r="L285" s="247"/>
      <c r="M285" s="247"/>
      <c r="N285" s="247"/>
      <c r="O285" s="247"/>
      <c r="P285" s="247"/>
      <c r="Q285" s="247"/>
      <c r="R285" s="247"/>
      <c r="S285" s="248"/>
    </row>
    <row r="286" spans="1:19">
      <c r="A286" s="22"/>
      <c r="B286" s="22"/>
      <c r="C286" s="22"/>
      <c r="D286" s="22"/>
      <c r="E286" s="22"/>
      <c r="F286" s="247"/>
      <c r="G286" s="247"/>
      <c r="H286" s="247"/>
      <c r="I286" s="247"/>
      <c r="J286" s="247"/>
      <c r="K286" s="247"/>
      <c r="L286" s="247"/>
      <c r="M286" s="247"/>
      <c r="N286" s="247"/>
      <c r="O286" s="247"/>
      <c r="P286" s="247"/>
      <c r="Q286" s="247"/>
      <c r="R286" s="247"/>
      <c r="S286" s="248"/>
    </row>
    <row r="287" spans="1:19">
      <c r="A287" s="22"/>
      <c r="B287" s="22"/>
      <c r="C287" s="22"/>
      <c r="D287" s="22"/>
      <c r="E287" s="22"/>
      <c r="F287" s="247"/>
      <c r="G287" s="247"/>
      <c r="H287" s="247"/>
      <c r="I287" s="247"/>
      <c r="J287" s="247"/>
      <c r="K287" s="247"/>
      <c r="L287" s="247"/>
      <c r="M287" s="247"/>
      <c r="N287" s="247"/>
      <c r="O287" s="247"/>
      <c r="P287" s="247"/>
      <c r="Q287" s="247"/>
      <c r="R287" s="247"/>
      <c r="S287" s="248"/>
    </row>
    <row r="288" spans="1:19">
      <c r="A288" s="22"/>
      <c r="B288" s="22"/>
      <c r="C288" s="22"/>
      <c r="D288" s="22"/>
      <c r="E288" s="22"/>
      <c r="F288" s="247"/>
      <c r="G288" s="247"/>
      <c r="H288" s="247"/>
      <c r="I288" s="247"/>
      <c r="J288" s="247"/>
      <c r="K288" s="247"/>
      <c r="L288" s="247"/>
      <c r="M288" s="247"/>
      <c r="N288" s="247"/>
      <c r="O288" s="247"/>
      <c r="P288" s="247"/>
      <c r="Q288" s="247"/>
      <c r="R288" s="247"/>
      <c r="S288" s="248"/>
    </row>
    <row r="289" spans="1:19">
      <c r="A289" s="22"/>
      <c r="B289" s="22"/>
      <c r="C289" s="22"/>
      <c r="D289" s="22"/>
      <c r="E289" s="22"/>
      <c r="F289" s="247"/>
      <c r="G289" s="247"/>
      <c r="H289" s="247"/>
      <c r="I289" s="247"/>
      <c r="J289" s="247"/>
      <c r="K289" s="247"/>
      <c r="L289" s="247"/>
      <c r="M289" s="247"/>
      <c r="N289" s="247"/>
      <c r="O289" s="247"/>
      <c r="P289" s="247"/>
      <c r="Q289" s="247"/>
      <c r="R289" s="247"/>
      <c r="S289" s="248"/>
    </row>
    <row r="290" spans="1:19">
      <c r="A290" s="22"/>
      <c r="B290" s="22"/>
      <c r="C290" s="22"/>
      <c r="D290" s="22"/>
      <c r="E290" s="22"/>
      <c r="F290" s="247"/>
      <c r="G290" s="247"/>
      <c r="H290" s="247"/>
      <c r="I290" s="247"/>
      <c r="J290" s="247"/>
      <c r="K290" s="247"/>
      <c r="L290" s="247"/>
      <c r="M290" s="247"/>
      <c r="N290" s="247"/>
      <c r="O290" s="247"/>
      <c r="P290" s="247"/>
      <c r="Q290" s="247"/>
      <c r="R290" s="247"/>
      <c r="S290" s="248"/>
    </row>
    <row r="291" spans="1:19">
      <c r="A291" s="22"/>
      <c r="B291" s="22"/>
      <c r="C291" s="22"/>
      <c r="D291" s="22"/>
      <c r="E291" s="22"/>
      <c r="F291" s="247"/>
      <c r="G291" s="247"/>
      <c r="H291" s="247"/>
      <c r="I291" s="247"/>
      <c r="J291" s="247"/>
      <c r="K291" s="247"/>
      <c r="L291" s="247"/>
      <c r="M291" s="247"/>
      <c r="N291" s="247"/>
      <c r="O291" s="247"/>
      <c r="P291" s="247"/>
      <c r="Q291" s="247"/>
      <c r="R291" s="247"/>
      <c r="S291" s="248"/>
    </row>
    <row r="292" spans="1:19">
      <c r="A292" s="22"/>
      <c r="B292" s="22"/>
      <c r="C292" s="22"/>
      <c r="D292" s="22"/>
      <c r="E292" s="22"/>
      <c r="F292" s="247"/>
      <c r="G292" s="247"/>
      <c r="H292" s="247"/>
      <c r="I292" s="247"/>
      <c r="J292" s="247"/>
      <c r="K292" s="247"/>
      <c r="L292" s="247"/>
      <c r="M292" s="247"/>
      <c r="N292" s="247"/>
      <c r="O292" s="247"/>
      <c r="P292" s="247"/>
      <c r="Q292" s="247"/>
      <c r="R292" s="247"/>
      <c r="S292" s="248"/>
    </row>
    <row r="293" spans="1:19">
      <c r="A293" s="22"/>
      <c r="B293" s="22"/>
      <c r="C293" s="22"/>
      <c r="D293" s="22"/>
      <c r="E293" s="22"/>
      <c r="F293" s="247"/>
      <c r="G293" s="247"/>
      <c r="H293" s="247"/>
      <c r="I293" s="247"/>
      <c r="J293" s="247"/>
      <c r="K293" s="247"/>
      <c r="L293" s="247"/>
      <c r="M293" s="247"/>
      <c r="N293" s="247"/>
      <c r="O293" s="247"/>
      <c r="P293" s="247"/>
      <c r="Q293" s="247"/>
      <c r="R293" s="247"/>
      <c r="S293" s="248"/>
    </row>
    <row r="294" spans="1:19">
      <c r="A294" s="22"/>
      <c r="B294" s="22"/>
      <c r="C294" s="22"/>
      <c r="D294" s="22"/>
      <c r="E294" s="22"/>
      <c r="F294" s="247"/>
      <c r="G294" s="247"/>
      <c r="H294" s="247"/>
      <c r="I294" s="247"/>
      <c r="J294" s="247"/>
      <c r="K294" s="247"/>
      <c r="L294" s="247"/>
      <c r="M294" s="247"/>
      <c r="N294" s="247"/>
      <c r="O294" s="247"/>
      <c r="P294" s="247"/>
      <c r="Q294" s="247"/>
      <c r="R294" s="247"/>
      <c r="S294" s="248"/>
    </row>
    <row r="295" spans="1:19">
      <c r="A295" s="22"/>
      <c r="B295" s="22"/>
      <c r="C295" s="22"/>
      <c r="D295" s="22"/>
      <c r="E295" s="22"/>
      <c r="F295" s="247"/>
      <c r="G295" s="247"/>
      <c r="H295" s="247"/>
      <c r="I295" s="247"/>
      <c r="J295" s="247"/>
      <c r="K295" s="247"/>
      <c r="L295" s="247"/>
      <c r="M295" s="247"/>
      <c r="N295" s="247"/>
      <c r="O295" s="247"/>
      <c r="P295" s="247"/>
      <c r="Q295" s="247"/>
      <c r="R295" s="247"/>
      <c r="S295" s="248"/>
    </row>
    <row r="296" spans="1:19">
      <c r="A296" s="22"/>
      <c r="B296" s="22"/>
      <c r="C296" s="22"/>
      <c r="D296" s="22"/>
      <c r="E296" s="22"/>
      <c r="F296" s="247"/>
      <c r="G296" s="247"/>
      <c r="H296" s="247"/>
      <c r="I296" s="247"/>
      <c r="J296" s="247"/>
      <c r="K296" s="247"/>
      <c r="L296" s="247"/>
      <c r="M296" s="247"/>
      <c r="N296" s="247"/>
      <c r="O296" s="247"/>
      <c r="P296" s="247"/>
      <c r="Q296" s="247"/>
      <c r="R296" s="247"/>
      <c r="S296" s="248"/>
    </row>
    <row r="297" spans="1:19">
      <c r="A297" s="22"/>
      <c r="B297" s="22"/>
      <c r="C297" s="22"/>
      <c r="D297" s="22"/>
      <c r="E297" s="22"/>
      <c r="F297" s="247"/>
      <c r="G297" s="247"/>
      <c r="H297" s="247"/>
      <c r="I297" s="247"/>
      <c r="J297" s="247"/>
      <c r="K297" s="247"/>
      <c r="L297" s="247"/>
      <c r="M297" s="247"/>
      <c r="N297" s="247"/>
      <c r="O297" s="247"/>
      <c r="P297" s="247"/>
      <c r="Q297" s="247"/>
      <c r="R297" s="247"/>
      <c r="S297" s="248"/>
    </row>
    <row r="298" spans="1:19">
      <c r="A298" s="22"/>
      <c r="B298" s="22"/>
      <c r="C298" s="22"/>
      <c r="D298" s="22"/>
      <c r="E298" s="22"/>
      <c r="F298" s="247"/>
      <c r="G298" s="247"/>
      <c r="H298" s="247"/>
      <c r="I298" s="247"/>
      <c r="J298" s="247"/>
      <c r="K298" s="247"/>
      <c r="L298" s="247"/>
      <c r="M298" s="247"/>
      <c r="N298" s="247"/>
      <c r="O298" s="247"/>
      <c r="P298" s="247"/>
      <c r="Q298" s="247"/>
      <c r="R298" s="247"/>
      <c r="S298" s="248"/>
    </row>
    <row r="299" spans="1:19">
      <c r="A299" s="22"/>
      <c r="B299" s="22"/>
      <c r="C299" s="22"/>
      <c r="D299" s="22"/>
      <c r="E299" s="22"/>
      <c r="F299" s="247"/>
      <c r="G299" s="247"/>
      <c r="H299" s="247"/>
      <c r="I299" s="247"/>
      <c r="J299" s="247"/>
      <c r="K299" s="247"/>
      <c r="L299" s="247"/>
      <c r="M299" s="247"/>
      <c r="N299" s="247"/>
      <c r="O299" s="247"/>
      <c r="P299" s="247"/>
      <c r="Q299" s="247"/>
      <c r="R299" s="247"/>
      <c r="S299" s="248"/>
    </row>
    <row r="300" spans="1:19">
      <c r="A300" s="22"/>
      <c r="B300" s="22"/>
      <c r="C300" s="22"/>
      <c r="D300" s="22"/>
      <c r="E300" s="22"/>
      <c r="F300" s="247"/>
      <c r="G300" s="247"/>
      <c r="H300" s="247"/>
      <c r="I300" s="247"/>
      <c r="J300" s="247"/>
      <c r="K300" s="247"/>
      <c r="L300" s="247"/>
      <c r="M300" s="247"/>
      <c r="N300" s="247"/>
      <c r="O300" s="247"/>
      <c r="P300" s="247"/>
      <c r="Q300" s="247"/>
      <c r="R300" s="247"/>
      <c r="S300" s="248"/>
    </row>
    <row r="301" spans="1:19">
      <c r="A301" s="22"/>
      <c r="B301" s="22"/>
      <c r="C301" s="22"/>
      <c r="D301" s="22"/>
      <c r="E301" s="22"/>
      <c r="F301" s="247"/>
      <c r="G301" s="247"/>
      <c r="H301" s="247"/>
      <c r="I301" s="247"/>
      <c r="J301" s="247"/>
      <c r="K301" s="247"/>
      <c r="L301" s="247"/>
      <c r="M301" s="247"/>
      <c r="N301" s="247"/>
      <c r="O301" s="247"/>
      <c r="P301" s="247"/>
      <c r="Q301" s="247"/>
      <c r="R301" s="247"/>
      <c r="S301" s="248"/>
    </row>
    <row r="302" spans="1:19">
      <c r="A302" s="22"/>
      <c r="B302" s="22"/>
      <c r="C302" s="22"/>
      <c r="D302" s="22"/>
      <c r="E302" s="22"/>
      <c r="F302" s="247"/>
      <c r="G302" s="247"/>
      <c r="H302" s="247"/>
      <c r="I302" s="247"/>
      <c r="J302" s="247"/>
      <c r="K302" s="247"/>
      <c r="L302" s="247"/>
      <c r="M302" s="247"/>
      <c r="N302" s="247"/>
      <c r="O302" s="247"/>
      <c r="P302" s="247"/>
      <c r="Q302" s="247"/>
      <c r="R302" s="247"/>
      <c r="S302" s="248"/>
    </row>
    <row r="303" spans="1:19">
      <c r="A303" s="22"/>
      <c r="B303" s="22"/>
      <c r="C303" s="22"/>
      <c r="D303" s="22"/>
      <c r="E303" s="22"/>
      <c r="F303" s="247"/>
      <c r="G303" s="247"/>
      <c r="H303" s="247"/>
      <c r="I303" s="247"/>
      <c r="J303" s="247"/>
      <c r="K303" s="247"/>
      <c r="L303" s="247"/>
      <c r="M303" s="247"/>
      <c r="N303" s="247"/>
      <c r="O303" s="247"/>
      <c r="P303" s="247"/>
      <c r="Q303" s="247"/>
      <c r="R303" s="247"/>
      <c r="S303" s="248"/>
    </row>
    <row r="304" spans="1:19">
      <c r="A304" s="22"/>
      <c r="B304" s="22"/>
      <c r="C304" s="22"/>
      <c r="D304" s="22"/>
      <c r="E304" s="22"/>
      <c r="F304" s="247"/>
      <c r="G304" s="247"/>
      <c r="H304" s="247"/>
      <c r="I304" s="247"/>
      <c r="J304" s="247"/>
      <c r="K304" s="247"/>
      <c r="L304" s="247"/>
      <c r="M304" s="247"/>
      <c r="N304" s="247"/>
      <c r="O304" s="247"/>
      <c r="P304" s="247"/>
      <c r="Q304" s="247"/>
      <c r="R304" s="247"/>
      <c r="S304" s="248"/>
    </row>
    <row r="305" spans="1:19">
      <c r="A305" s="22"/>
      <c r="B305" s="22"/>
      <c r="C305" s="22"/>
      <c r="D305" s="22"/>
      <c r="E305" s="22"/>
      <c r="F305" s="247"/>
      <c r="G305" s="247"/>
      <c r="H305" s="247"/>
      <c r="I305" s="247"/>
      <c r="J305" s="247"/>
      <c r="K305" s="247"/>
      <c r="L305" s="247"/>
      <c r="M305" s="247"/>
      <c r="N305" s="247"/>
      <c r="O305" s="247"/>
      <c r="P305" s="247"/>
      <c r="Q305" s="247"/>
      <c r="R305" s="247"/>
      <c r="S305" s="248"/>
    </row>
    <row r="306" spans="1:19">
      <c r="A306" s="22"/>
      <c r="B306" s="22"/>
      <c r="C306" s="22"/>
      <c r="D306" s="22"/>
      <c r="E306" s="22"/>
      <c r="F306" s="247"/>
      <c r="G306" s="247"/>
      <c r="H306" s="247"/>
      <c r="I306" s="247"/>
      <c r="J306" s="247"/>
      <c r="K306" s="247"/>
      <c r="L306" s="247"/>
      <c r="M306" s="247"/>
      <c r="N306" s="247"/>
      <c r="O306" s="247"/>
      <c r="P306" s="247"/>
      <c r="Q306" s="247"/>
      <c r="R306" s="247"/>
      <c r="S306" s="248"/>
    </row>
    <row r="307" spans="1:19">
      <c r="A307" s="22"/>
      <c r="B307" s="22"/>
      <c r="C307" s="22"/>
      <c r="D307" s="22"/>
      <c r="E307" s="22"/>
      <c r="F307" s="247"/>
      <c r="G307" s="247"/>
      <c r="H307" s="247"/>
      <c r="I307" s="247"/>
      <c r="J307" s="247"/>
      <c r="K307" s="247"/>
      <c r="L307" s="247"/>
      <c r="M307" s="247"/>
      <c r="N307" s="247"/>
      <c r="O307" s="247"/>
      <c r="P307" s="247"/>
      <c r="Q307" s="247"/>
      <c r="R307" s="247"/>
      <c r="S307" s="248"/>
    </row>
    <row r="308" spans="1:19">
      <c r="A308" s="22"/>
      <c r="B308" s="22"/>
      <c r="C308" s="22"/>
      <c r="D308" s="22"/>
      <c r="E308" s="22"/>
      <c r="F308" s="247"/>
      <c r="G308" s="247"/>
      <c r="H308" s="247"/>
      <c r="I308" s="247"/>
      <c r="J308" s="247"/>
      <c r="K308" s="247"/>
      <c r="L308" s="247"/>
      <c r="M308" s="247"/>
      <c r="N308" s="247"/>
      <c r="O308" s="247"/>
      <c r="P308" s="247"/>
      <c r="Q308" s="247"/>
      <c r="R308" s="247"/>
      <c r="S308" s="248"/>
    </row>
    <row r="309" spans="1:19">
      <c r="A309" s="22"/>
      <c r="B309" s="22"/>
      <c r="C309" s="22"/>
      <c r="D309" s="22"/>
      <c r="E309" s="22"/>
      <c r="F309" s="247"/>
      <c r="G309" s="247"/>
      <c r="H309" s="247"/>
      <c r="I309" s="247"/>
      <c r="J309" s="247"/>
      <c r="K309" s="247"/>
      <c r="L309" s="247"/>
      <c r="M309" s="247"/>
      <c r="N309" s="247"/>
      <c r="O309" s="247"/>
      <c r="P309" s="247"/>
      <c r="Q309" s="247"/>
      <c r="R309" s="247"/>
      <c r="S309" s="248"/>
    </row>
    <row r="310" spans="1:19">
      <c r="A310" s="22"/>
      <c r="B310" s="22"/>
      <c r="C310" s="22"/>
      <c r="D310" s="22"/>
      <c r="E310" s="22"/>
      <c r="F310" s="247"/>
      <c r="G310" s="247"/>
      <c r="H310" s="247"/>
      <c r="I310" s="247"/>
      <c r="J310" s="247"/>
      <c r="K310" s="247"/>
      <c r="L310" s="247"/>
      <c r="M310" s="247"/>
      <c r="N310" s="247"/>
      <c r="O310" s="247"/>
      <c r="P310" s="247"/>
      <c r="Q310" s="247"/>
      <c r="R310" s="247"/>
      <c r="S310" s="248"/>
    </row>
    <row r="311" spans="1:19">
      <c r="A311" s="22"/>
      <c r="B311" s="22"/>
      <c r="C311" s="22"/>
      <c r="D311" s="22"/>
      <c r="E311" s="22"/>
      <c r="F311" s="247"/>
      <c r="G311" s="247"/>
      <c r="H311" s="247"/>
      <c r="I311" s="247"/>
      <c r="J311" s="247"/>
      <c r="K311" s="247"/>
      <c r="L311" s="247"/>
      <c r="M311" s="247"/>
      <c r="N311" s="247"/>
      <c r="O311" s="247"/>
      <c r="P311" s="247"/>
      <c r="Q311" s="247"/>
      <c r="R311" s="247"/>
      <c r="S311" s="248"/>
    </row>
    <row r="312" spans="1:19">
      <c r="A312" s="22"/>
      <c r="B312" s="22"/>
      <c r="C312" s="22"/>
      <c r="D312" s="22"/>
      <c r="E312" s="22"/>
      <c r="F312" s="247"/>
      <c r="G312" s="247"/>
      <c r="H312" s="247"/>
      <c r="I312" s="247"/>
      <c r="J312" s="247"/>
      <c r="K312" s="247"/>
      <c r="L312" s="247"/>
      <c r="M312" s="247"/>
      <c r="N312" s="247"/>
      <c r="O312" s="247"/>
      <c r="P312" s="247"/>
      <c r="Q312" s="247"/>
      <c r="R312" s="247"/>
      <c r="S312" s="248"/>
    </row>
    <row r="313" spans="1:19">
      <c r="A313" s="22"/>
      <c r="B313" s="22"/>
      <c r="C313" s="22"/>
      <c r="D313" s="22"/>
      <c r="E313" s="22"/>
      <c r="F313" s="247"/>
      <c r="G313" s="247"/>
      <c r="H313" s="247"/>
      <c r="I313" s="247"/>
      <c r="J313" s="247"/>
      <c r="K313" s="247"/>
      <c r="L313" s="247"/>
      <c r="M313" s="247"/>
      <c r="N313" s="247"/>
      <c r="O313" s="247"/>
      <c r="P313" s="247"/>
      <c r="Q313" s="247"/>
      <c r="R313" s="247"/>
      <c r="S313" s="248"/>
    </row>
    <row r="314" spans="1:19">
      <c r="A314" s="22"/>
      <c r="B314" s="22"/>
      <c r="C314" s="22"/>
      <c r="D314" s="22"/>
      <c r="E314" s="22"/>
      <c r="F314" s="247"/>
      <c r="G314" s="247"/>
      <c r="H314" s="247"/>
      <c r="I314" s="247"/>
      <c r="J314" s="247"/>
      <c r="K314" s="247"/>
      <c r="L314" s="247"/>
      <c r="M314" s="247"/>
      <c r="N314" s="247"/>
      <c r="O314" s="247"/>
      <c r="P314" s="247"/>
      <c r="Q314" s="247"/>
      <c r="R314" s="247"/>
      <c r="S314" s="248"/>
    </row>
    <row r="315" spans="1:19">
      <c r="A315" s="22"/>
      <c r="B315" s="22"/>
      <c r="C315" s="22"/>
      <c r="D315" s="22"/>
      <c r="E315" s="22"/>
      <c r="F315" s="247"/>
      <c r="G315" s="247"/>
      <c r="H315" s="247"/>
      <c r="I315" s="247"/>
      <c r="J315" s="247"/>
      <c r="K315" s="247"/>
      <c r="L315" s="247"/>
      <c r="M315" s="247"/>
      <c r="N315" s="247"/>
      <c r="O315" s="247"/>
      <c r="P315" s="247"/>
      <c r="Q315" s="247"/>
      <c r="R315" s="247"/>
      <c r="S315" s="248"/>
    </row>
    <row r="316" spans="1:19">
      <c r="A316" s="22"/>
      <c r="B316" s="22"/>
      <c r="C316" s="22"/>
      <c r="D316" s="22"/>
      <c r="E316" s="22"/>
      <c r="F316" s="247"/>
      <c r="G316" s="247"/>
      <c r="H316" s="247"/>
      <c r="I316" s="247"/>
      <c r="J316" s="247"/>
      <c r="K316" s="247"/>
      <c r="L316" s="247"/>
      <c r="M316" s="247"/>
      <c r="N316" s="247"/>
      <c r="O316" s="247"/>
      <c r="P316" s="247"/>
      <c r="Q316" s="247"/>
      <c r="R316" s="247"/>
      <c r="S316" s="248"/>
    </row>
    <row r="317" spans="1:19">
      <c r="A317" s="22"/>
      <c r="B317" s="22"/>
      <c r="C317" s="22"/>
      <c r="D317" s="22"/>
      <c r="E317" s="22"/>
      <c r="F317" s="247"/>
      <c r="G317" s="247"/>
      <c r="H317" s="247"/>
      <c r="I317" s="247"/>
      <c r="J317" s="247"/>
      <c r="K317" s="247"/>
      <c r="L317" s="247"/>
      <c r="M317" s="247"/>
      <c r="N317" s="247"/>
      <c r="O317" s="247"/>
      <c r="P317" s="247"/>
      <c r="Q317" s="247"/>
      <c r="R317" s="247"/>
      <c r="S317" s="248"/>
    </row>
    <row r="318" spans="1:19">
      <c r="A318" s="22"/>
      <c r="B318" s="22"/>
      <c r="C318" s="22"/>
      <c r="D318" s="22"/>
      <c r="E318" s="22"/>
      <c r="F318" s="247"/>
      <c r="G318" s="247"/>
      <c r="H318" s="247"/>
      <c r="I318" s="247"/>
      <c r="J318" s="247"/>
      <c r="K318" s="247"/>
      <c r="L318" s="247"/>
      <c r="M318" s="247"/>
      <c r="N318" s="247"/>
      <c r="O318" s="247"/>
      <c r="P318" s="247"/>
      <c r="Q318" s="247"/>
      <c r="R318" s="247"/>
      <c r="S318" s="248"/>
    </row>
    <row r="319" spans="1:19">
      <c r="A319" s="22"/>
      <c r="B319" s="22"/>
      <c r="C319" s="22"/>
      <c r="D319" s="22"/>
      <c r="E319" s="22"/>
      <c r="F319" s="247"/>
      <c r="G319" s="247"/>
      <c r="H319" s="247"/>
      <c r="I319" s="247"/>
      <c r="J319" s="247"/>
      <c r="K319" s="247"/>
      <c r="L319" s="247"/>
      <c r="M319" s="247"/>
      <c r="N319" s="247"/>
      <c r="O319" s="247"/>
      <c r="P319" s="247"/>
      <c r="Q319" s="247"/>
      <c r="R319" s="247"/>
      <c r="S319" s="248"/>
    </row>
    <row r="320" spans="1:19">
      <c r="A320" s="22"/>
      <c r="B320" s="22"/>
      <c r="C320" s="22"/>
      <c r="D320" s="22"/>
      <c r="E320" s="22"/>
      <c r="F320" s="247"/>
      <c r="G320" s="247"/>
      <c r="H320" s="247"/>
      <c r="I320" s="247"/>
      <c r="J320" s="247"/>
      <c r="K320" s="247"/>
      <c r="L320" s="247"/>
      <c r="M320" s="247"/>
      <c r="N320" s="247"/>
      <c r="O320" s="247"/>
      <c r="P320" s="247"/>
      <c r="Q320" s="247"/>
      <c r="R320" s="247"/>
      <c r="S320" s="248"/>
    </row>
    <row r="321" spans="1:19">
      <c r="A321" s="22"/>
      <c r="B321" s="22"/>
      <c r="C321" s="22"/>
      <c r="D321" s="22"/>
      <c r="E321" s="22"/>
      <c r="F321" s="247"/>
      <c r="G321" s="247"/>
      <c r="H321" s="247"/>
      <c r="I321" s="247"/>
      <c r="J321" s="247"/>
      <c r="K321" s="247"/>
      <c r="L321" s="247"/>
      <c r="M321" s="247"/>
      <c r="N321" s="247"/>
      <c r="O321" s="247"/>
      <c r="P321" s="247"/>
      <c r="Q321" s="247"/>
      <c r="R321" s="247"/>
      <c r="S321" s="248"/>
    </row>
    <row r="322" spans="1:19">
      <c r="A322" s="22"/>
      <c r="B322" s="22"/>
      <c r="C322" s="22"/>
      <c r="D322" s="22"/>
      <c r="E322" s="22"/>
      <c r="F322" s="247"/>
      <c r="G322" s="247"/>
      <c r="H322" s="247"/>
      <c r="I322" s="247"/>
      <c r="J322" s="247"/>
      <c r="K322" s="247"/>
      <c r="L322" s="247"/>
      <c r="M322" s="247"/>
      <c r="N322" s="247"/>
      <c r="O322" s="247"/>
      <c r="P322" s="247"/>
      <c r="Q322" s="247"/>
      <c r="R322" s="247"/>
      <c r="S322" s="248"/>
    </row>
    <row r="323" spans="1:19">
      <c r="A323" s="22"/>
      <c r="B323" s="22"/>
      <c r="C323" s="22"/>
      <c r="D323" s="22"/>
      <c r="E323" s="22"/>
      <c r="F323" s="247"/>
      <c r="G323" s="247"/>
      <c r="H323" s="247"/>
      <c r="I323" s="247"/>
      <c r="J323" s="247"/>
      <c r="K323" s="247"/>
      <c r="L323" s="247"/>
      <c r="M323" s="247"/>
      <c r="N323" s="247"/>
      <c r="O323" s="247"/>
      <c r="P323" s="247"/>
      <c r="Q323" s="247"/>
      <c r="R323" s="247"/>
      <c r="S323" s="248"/>
    </row>
    <row r="324" spans="1:19">
      <c r="A324" s="22"/>
      <c r="B324" s="22"/>
      <c r="C324" s="22"/>
      <c r="D324" s="22"/>
      <c r="E324" s="22"/>
      <c r="F324" s="247"/>
      <c r="G324" s="247"/>
      <c r="H324" s="247"/>
      <c r="I324" s="247"/>
      <c r="J324" s="247"/>
      <c r="K324" s="247"/>
      <c r="L324" s="247"/>
      <c r="M324" s="247"/>
      <c r="N324" s="247"/>
      <c r="O324" s="247"/>
      <c r="P324" s="247"/>
      <c r="Q324" s="247"/>
      <c r="R324" s="247"/>
      <c r="S324" s="248"/>
    </row>
    <row r="325" spans="1:19">
      <c r="A325" s="22"/>
      <c r="B325" s="22"/>
      <c r="C325" s="22"/>
      <c r="D325" s="22"/>
      <c r="E325" s="22"/>
      <c r="F325" s="247"/>
      <c r="G325" s="247"/>
      <c r="H325" s="247"/>
      <c r="I325" s="247"/>
      <c r="J325" s="247"/>
      <c r="K325" s="247"/>
      <c r="L325" s="247"/>
      <c r="M325" s="247"/>
      <c r="N325" s="247"/>
      <c r="O325" s="247"/>
      <c r="P325" s="247"/>
      <c r="Q325" s="247"/>
      <c r="R325" s="247"/>
      <c r="S325" s="248"/>
    </row>
    <row r="326" spans="1:19">
      <c r="A326" s="22"/>
      <c r="B326" s="22"/>
      <c r="C326" s="22"/>
      <c r="D326" s="22"/>
      <c r="E326" s="22"/>
      <c r="F326" s="247"/>
      <c r="G326" s="247"/>
      <c r="H326" s="247"/>
      <c r="I326" s="247"/>
      <c r="J326" s="247"/>
      <c r="K326" s="247"/>
      <c r="L326" s="247"/>
      <c r="M326" s="247"/>
      <c r="N326" s="247"/>
      <c r="O326" s="247"/>
      <c r="P326" s="247"/>
      <c r="Q326" s="247"/>
      <c r="R326" s="247"/>
      <c r="S326" s="248"/>
    </row>
    <row r="327" spans="1:19">
      <c r="A327" s="22"/>
      <c r="B327" s="22"/>
      <c r="C327" s="22"/>
      <c r="D327" s="22"/>
      <c r="E327" s="22"/>
      <c r="F327" s="247"/>
      <c r="G327" s="247"/>
      <c r="H327" s="247"/>
      <c r="I327" s="247"/>
      <c r="J327" s="247"/>
      <c r="K327" s="247"/>
      <c r="L327" s="247"/>
      <c r="M327" s="247"/>
      <c r="N327" s="247"/>
      <c r="O327" s="247"/>
      <c r="P327" s="247"/>
      <c r="Q327" s="247"/>
      <c r="R327" s="247"/>
      <c r="S327" s="248"/>
    </row>
    <row r="328" spans="1:19">
      <c r="A328" s="22"/>
      <c r="B328" s="22"/>
      <c r="C328" s="22"/>
      <c r="D328" s="22"/>
      <c r="E328" s="22"/>
      <c r="F328" s="247"/>
      <c r="G328" s="247"/>
      <c r="H328" s="247"/>
      <c r="I328" s="247"/>
      <c r="J328" s="247"/>
      <c r="K328" s="247"/>
      <c r="L328" s="247"/>
      <c r="M328" s="247"/>
      <c r="N328" s="247"/>
      <c r="O328" s="247"/>
      <c r="P328" s="247"/>
      <c r="Q328" s="247"/>
      <c r="R328" s="247"/>
      <c r="S328" s="248"/>
    </row>
    <row r="329" spans="1:19">
      <c r="A329" s="22"/>
      <c r="B329" s="22"/>
      <c r="C329" s="22"/>
      <c r="D329" s="22"/>
      <c r="E329" s="22"/>
      <c r="F329" s="247"/>
      <c r="G329" s="247"/>
      <c r="H329" s="247"/>
      <c r="I329" s="247"/>
      <c r="J329" s="247"/>
      <c r="K329" s="247"/>
      <c r="L329" s="247"/>
      <c r="M329" s="247"/>
      <c r="N329" s="247"/>
      <c r="O329" s="247"/>
      <c r="P329" s="247"/>
      <c r="Q329" s="247"/>
      <c r="R329" s="247"/>
      <c r="S329" s="248"/>
    </row>
    <row r="330" spans="1:19">
      <c r="A330" s="22"/>
      <c r="B330" s="22"/>
      <c r="C330" s="22"/>
      <c r="D330" s="22"/>
      <c r="E330" s="22"/>
      <c r="F330" s="247"/>
      <c r="G330" s="247"/>
      <c r="H330" s="247"/>
      <c r="I330" s="247"/>
      <c r="J330" s="247"/>
      <c r="K330" s="247"/>
      <c r="L330" s="247"/>
      <c r="M330" s="247"/>
      <c r="N330" s="247"/>
      <c r="O330" s="247"/>
      <c r="P330" s="247"/>
      <c r="Q330" s="247"/>
      <c r="R330" s="247"/>
      <c r="S330" s="248"/>
    </row>
    <row r="331" spans="1:19">
      <c r="A331" s="22"/>
      <c r="B331" s="22"/>
      <c r="C331" s="22"/>
      <c r="D331" s="22"/>
      <c r="E331" s="22"/>
      <c r="F331" s="247"/>
      <c r="G331" s="247"/>
      <c r="H331" s="247"/>
      <c r="I331" s="247"/>
      <c r="J331" s="247"/>
      <c r="K331" s="247"/>
      <c r="L331" s="247"/>
      <c r="M331" s="247"/>
      <c r="N331" s="247"/>
      <c r="O331" s="247"/>
      <c r="P331" s="247"/>
      <c r="Q331" s="247"/>
      <c r="R331" s="247"/>
      <c r="S331" s="248"/>
    </row>
    <row r="332" spans="1:19">
      <c r="A332" s="22"/>
      <c r="B332" s="22"/>
      <c r="C332" s="22"/>
      <c r="D332" s="22"/>
      <c r="E332" s="22"/>
      <c r="F332" s="247"/>
      <c r="G332" s="247"/>
      <c r="H332" s="247"/>
      <c r="I332" s="247"/>
      <c r="J332" s="247"/>
      <c r="K332" s="247"/>
      <c r="L332" s="247"/>
      <c r="M332" s="247"/>
      <c r="N332" s="247"/>
      <c r="O332" s="247"/>
      <c r="P332" s="247"/>
      <c r="Q332" s="247"/>
      <c r="R332" s="247"/>
      <c r="S332" s="248"/>
    </row>
    <row r="333" spans="1:19">
      <c r="A333" s="22"/>
      <c r="B333" s="22"/>
      <c r="C333" s="22"/>
      <c r="D333" s="22"/>
      <c r="E333" s="22"/>
      <c r="F333" s="247"/>
      <c r="G333" s="247"/>
      <c r="H333" s="247"/>
      <c r="I333" s="247"/>
      <c r="J333" s="247"/>
      <c r="K333" s="247"/>
      <c r="L333" s="247"/>
      <c r="M333" s="247"/>
      <c r="N333" s="247"/>
      <c r="O333" s="247"/>
      <c r="P333" s="247"/>
      <c r="Q333" s="247"/>
      <c r="R333" s="247"/>
      <c r="S333" s="248"/>
    </row>
    <row r="334" spans="1:19">
      <c r="A334" s="22"/>
      <c r="B334" s="22"/>
      <c r="C334" s="22"/>
      <c r="D334" s="22"/>
      <c r="E334" s="22"/>
      <c r="F334" s="247"/>
      <c r="G334" s="247"/>
      <c r="H334" s="247"/>
      <c r="I334" s="247"/>
      <c r="J334" s="247"/>
      <c r="K334" s="247"/>
      <c r="L334" s="247"/>
      <c r="M334" s="247"/>
      <c r="N334" s="247"/>
      <c r="O334" s="247"/>
      <c r="P334" s="247"/>
      <c r="Q334" s="247"/>
      <c r="R334" s="247"/>
      <c r="S334" s="248"/>
    </row>
    <row r="335" spans="1:19">
      <c r="A335" s="22"/>
      <c r="B335" s="22"/>
      <c r="C335" s="22"/>
      <c r="D335" s="22"/>
      <c r="E335" s="22"/>
      <c r="F335" s="247"/>
      <c r="G335" s="247"/>
      <c r="H335" s="247"/>
      <c r="I335" s="247"/>
      <c r="J335" s="247"/>
      <c r="K335" s="247"/>
      <c r="L335" s="247"/>
      <c r="M335" s="247"/>
      <c r="N335" s="247"/>
      <c r="O335" s="247"/>
      <c r="P335" s="247"/>
      <c r="Q335" s="247"/>
      <c r="R335" s="247"/>
      <c r="S335" s="248"/>
    </row>
    <row r="336" spans="1:19">
      <c r="A336" s="22"/>
      <c r="B336" s="22"/>
      <c r="C336" s="22"/>
      <c r="D336" s="22"/>
      <c r="E336" s="22"/>
      <c r="F336" s="247"/>
      <c r="G336" s="247"/>
      <c r="H336" s="247"/>
      <c r="I336" s="247"/>
      <c r="J336" s="247"/>
      <c r="K336" s="247"/>
      <c r="L336" s="247"/>
      <c r="M336" s="247"/>
      <c r="N336" s="247"/>
      <c r="O336" s="247"/>
      <c r="P336" s="247"/>
      <c r="Q336" s="247"/>
      <c r="R336" s="247"/>
      <c r="S336" s="248"/>
    </row>
    <row r="337" spans="1:19">
      <c r="A337" s="22"/>
      <c r="B337" s="22"/>
      <c r="C337" s="22"/>
      <c r="D337" s="22"/>
      <c r="E337" s="22"/>
      <c r="F337" s="247"/>
      <c r="G337" s="247"/>
      <c r="H337" s="247"/>
      <c r="I337" s="247"/>
      <c r="J337" s="247"/>
      <c r="K337" s="247"/>
      <c r="L337" s="247"/>
      <c r="M337" s="247"/>
      <c r="N337" s="247"/>
      <c r="O337" s="247"/>
      <c r="P337" s="247"/>
      <c r="Q337" s="247"/>
      <c r="R337" s="247"/>
      <c r="S337" s="248"/>
    </row>
    <row r="338" spans="1:19">
      <c r="A338" s="22"/>
      <c r="B338" s="22"/>
      <c r="C338" s="22"/>
      <c r="D338" s="22"/>
      <c r="E338" s="22"/>
      <c r="F338" s="247"/>
      <c r="G338" s="247"/>
      <c r="H338" s="247"/>
      <c r="I338" s="247"/>
      <c r="J338" s="247"/>
      <c r="K338" s="247"/>
      <c r="L338" s="247"/>
      <c r="M338" s="247"/>
      <c r="N338" s="247"/>
      <c r="O338" s="247"/>
      <c r="P338" s="247"/>
      <c r="Q338" s="247"/>
      <c r="R338" s="247"/>
      <c r="S338" s="248"/>
    </row>
    <row r="339" spans="1:19">
      <c r="A339" s="22"/>
      <c r="B339" s="22"/>
      <c r="C339" s="22"/>
      <c r="D339" s="22"/>
      <c r="E339" s="22"/>
      <c r="F339" s="247"/>
      <c r="G339" s="247"/>
      <c r="H339" s="247"/>
      <c r="I339" s="247"/>
      <c r="J339" s="247"/>
      <c r="K339" s="247"/>
      <c r="L339" s="247"/>
      <c r="M339" s="247"/>
      <c r="N339" s="247"/>
      <c r="O339" s="247"/>
      <c r="P339" s="247"/>
      <c r="Q339" s="247"/>
      <c r="R339" s="247"/>
      <c r="S339" s="248"/>
    </row>
    <row r="340" spans="1:19">
      <c r="A340" s="22"/>
      <c r="B340" s="22"/>
      <c r="C340" s="22"/>
      <c r="D340" s="22"/>
      <c r="E340" s="22"/>
      <c r="F340" s="247"/>
      <c r="G340" s="247"/>
      <c r="H340" s="247"/>
      <c r="I340" s="247"/>
      <c r="J340" s="247"/>
      <c r="K340" s="247"/>
      <c r="L340" s="247"/>
      <c r="M340" s="247"/>
      <c r="N340" s="247"/>
      <c r="O340" s="247"/>
      <c r="P340" s="247"/>
      <c r="Q340" s="247"/>
      <c r="R340" s="247"/>
      <c r="S340" s="248"/>
    </row>
    <row r="341" spans="1:19">
      <c r="A341" s="22"/>
      <c r="B341" s="22"/>
      <c r="C341" s="22"/>
      <c r="D341" s="22"/>
      <c r="E341" s="22"/>
      <c r="F341" s="247"/>
      <c r="G341" s="247"/>
      <c r="H341" s="247"/>
      <c r="I341" s="247"/>
      <c r="J341" s="247"/>
      <c r="K341" s="247"/>
      <c r="L341" s="247"/>
      <c r="M341" s="247"/>
      <c r="N341" s="247"/>
      <c r="O341" s="247"/>
      <c r="P341" s="247"/>
      <c r="Q341" s="247"/>
      <c r="R341" s="247"/>
      <c r="S341" s="248"/>
    </row>
    <row r="342" spans="1:19">
      <c r="A342" s="22"/>
      <c r="B342" s="22"/>
      <c r="C342" s="22"/>
      <c r="D342" s="22"/>
      <c r="E342" s="22"/>
      <c r="F342" s="247"/>
      <c r="G342" s="247"/>
      <c r="H342" s="247"/>
      <c r="I342" s="247"/>
      <c r="J342" s="247"/>
      <c r="K342" s="247"/>
      <c r="L342" s="247"/>
      <c r="M342" s="247"/>
      <c r="N342" s="247"/>
      <c r="O342" s="247"/>
      <c r="P342" s="247"/>
      <c r="Q342" s="247"/>
      <c r="R342" s="247"/>
      <c r="S342" s="248"/>
    </row>
    <row r="343" spans="1:19">
      <c r="A343" s="22"/>
      <c r="B343" s="22"/>
      <c r="C343" s="22"/>
      <c r="D343" s="22"/>
      <c r="E343" s="22"/>
      <c r="F343" s="247"/>
      <c r="G343" s="247"/>
      <c r="H343" s="247"/>
      <c r="I343" s="247"/>
      <c r="J343" s="247"/>
      <c r="K343" s="247"/>
      <c r="L343" s="247"/>
      <c r="M343" s="247"/>
      <c r="N343" s="247"/>
      <c r="O343" s="247"/>
      <c r="P343" s="247"/>
      <c r="Q343" s="247"/>
      <c r="R343" s="247"/>
      <c r="S343" s="248"/>
    </row>
    <row r="344" spans="1:19">
      <c r="A344" s="22"/>
      <c r="B344" s="22"/>
      <c r="C344" s="22"/>
      <c r="D344" s="22"/>
      <c r="E344" s="22"/>
      <c r="F344" s="247"/>
      <c r="G344" s="247"/>
      <c r="H344" s="247"/>
      <c r="I344" s="247"/>
      <c r="J344" s="247"/>
      <c r="K344" s="247"/>
      <c r="L344" s="247"/>
      <c r="M344" s="247"/>
      <c r="N344" s="247"/>
      <c r="O344" s="247"/>
      <c r="P344" s="247"/>
      <c r="Q344" s="247"/>
      <c r="R344" s="247"/>
      <c r="S344" s="248"/>
    </row>
    <row r="345" spans="1:19">
      <c r="A345" s="22"/>
      <c r="B345" s="22"/>
      <c r="C345" s="22"/>
      <c r="D345" s="22"/>
      <c r="E345" s="22"/>
      <c r="F345" s="247"/>
      <c r="G345" s="247"/>
      <c r="H345" s="247"/>
      <c r="I345" s="247"/>
      <c r="J345" s="247"/>
      <c r="K345" s="247"/>
      <c r="L345" s="247"/>
      <c r="M345" s="247"/>
      <c r="N345" s="247"/>
      <c r="O345" s="247"/>
      <c r="P345" s="247"/>
      <c r="Q345" s="247"/>
      <c r="R345" s="247"/>
      <c r="S345" s="248"/>
    </row>
    <row r="346" spans="1:19">
      <c r="A346" s="22"/>
      <c r="B346" s="22"/>
      <c r="C346" s="22"/>
      <c r="D346" s="22"/>
      <c r="E346" s="22"/>
      <c r="F346" s="247"/>
      <c r="G346" s="247"/>
      <c r="H346" s="247"/>
      <c r="I346" s="247"/>
      <c r="J346" s="247"/>
      <c r="K346" s="247"/>
      <c r="L346" s="247"/>
      <c r="M346" s="247"/>
      <c r="N346" s="247"/>
      <c r="O346" s="247"/>
      <c r="P346" s="247"/>
      <c r="Q346" s="247"/>
      <c r="R346" s="247"/>
      <c r="S346" s="248"/>
    </row>
    <row r="347" spans="1:19">
      <c r="A347" s="22"/>
      <c r="B347" s="22"/>
      <c r="C347" s="22"/>
      <c r="D347" s="22"/>
      <c r="E347" s="22"/>
      <c r="F347" s="247"/>
      <c r="G347" s="247"/>
      <c r="H347" s="247"/>
      <c r="I347" s="247"/>
      <c r="J347" s="247"/>
      <c r="K347" s="247"/>
      <c r="L347" s="247"/>
      <c r="M347" s="247"/>
      <c r="N347" s="247"/>
      <c r="O347" s="247"/>
      <c r="P347" s="247"/>
      <c r="Q347" s="247"/>
      <c r="R347" s="247"/>
      <c r="S347" s="248"/>
    </row>
    <row r="348" spans="1:19">
      <c r="A348" s="22"/>
      <c r="B348" s="22"/>
      <c r="C348" s="22"/>
      <c r="D348" s="22"/>
      <c r="E348" s="22"/>
      <c r="F348" s="247"/>
      <c r="G348" s="247"/>
      <c r="H348" s="247"/>
      <c r="I348" s="247"/>
      <c r="J348" s="247"/>
      <c r="K348" s="247"/>
      <c r="L348" s="247"/>
      <c r="M348" s="247"/>
      <c r="N348" s="247"/>
      <c r="O348" s="247"/>
      <c r="P348" s="247"/>
      <c r="Q348" s="247"/>
      <c r="R348" s="247"/>
      <c r="S348" s="248"/>
    </row>
    <row r="349" spans="1:19">
      <c r="A349" s="22"/>
      <c r="B349" s="22"/>
      <c r="C349" s="22"/>
      <c r="D349" s="22"/>
      <c r="E349" s="22"/>
      <c r="F349" s="247"/>
      <c r="G349" s="247"/>
      <c r="H349" s="247"/>
      <c r="I349" s="247"/>
      <c r="J349" s="247"/>
      <c r="K349" s="247"/>
      <c r="L349" s="247"/>
      <c r="M349" s="247"/>
      <c r="N349" s="247"/>
      <c r="O349" s="247"/>
      <c r="P349" s="247"/>
      <c r="Q349" s="247"/>
      <c r="R349" s="247"/>
      <c r="S349" s="248"/>
    </row>
    <row r="350" spans="1:19">
      <c r="A350" s="22"/>
      <c r="B350" s="22"/>
      <c r="C350" s="22"/>
      <c r="D350" s="22"/>
      <c r="E350" s="22"/>
      <c r="F350" s="247"/>
      <c r="G350" s="247"/>
      <c r="H350" s="247"/>
      <c r="I350" s="247"/>
      <c r="J350" s="247"/>
      <c r="K350" s="247"/>
      <c r="L350" s="247"/>
      <c r="M350" s="247"/>
      <c r="N350" s="247"/>
      <c r="O350" s="247"/>
      <c r="P350" s="247"/>
      <c r="Q350" s="247"/>
      <c r="S350" s="248"/>
    </row>
    <row r="351" spans="1:19">
      <c r="A351" s="22"/>
      <c r="B351" s="22"/>
      <c r="C351" s="22"/>
      <c r="D351" s="22"/>
      <c r="E351" s="22"/>
      <c r="F351" s="247"/>
      <c r="G351" s="247"/>
      <c r="H351" s="247"/>
      <c r="I351" s="247"/>
      <c r="J351" s="247"/>
      <c r="K351" s="247"/>
      <c r="L351" s="247"/>
      <c r="M351" s="247"/>
      <c r="N351" s="247"/>
      <c r="O351" s="247"/>
      <c r="P351" s="247"/>
      <c r="Q351" s="247"/>
      <c r="R351" s="247"/>
      <c r="S351" s="248"/>
    </row>
    <row r="352" spans="1:19">
      <c r="A352" s="22"/>
      <c r="B352" s="22"/>
      <c r="C352" s="22"/>
      <c r="D352" s="22"/>
      <c r="E352" s="22"/>
      <c r="F352" s="247"/>
      <c r="G352" s="247"/>
      <c r="H352" s="247"/>
      <c r="I352" s="247"/>
      <c r="J352" s="247"/>
      <c r="K352" s="247"/>
      <c r="L352" s="247"/>
      <c r="M352" s="247"/>
      <c r="N352" s="247"/>
      <c r="O352" s="247"/>
      <c r="P352" s="247"/>
      <c r="Q352" s="247"/>
      <c r="R352" s="247"/>
      <c r="S352" s="248"/>
    </row>
    <row r="353" spans="1:19">
      <c r="A353" s="22"/>
      <c r="B353" s="22"/>
      <c r="C353" s="22"/>
      <c r="D353" s="22"/>
      <c r="E353" s="22"/>
      <c r="F353" s="247"/>
      <c r="G353" s="247"/>
      <c r="H353" s="247"/>
      <c r="I353" s="247"/>
      <c r="J353" s="247"/>
      <c r="K353" s="247"/>
      <c r="L353" s="247"/>
      <c r="M353" s="247"/>
      <c r="N353" s="247"/>
      <c r="O353" s="247"/>
      <c r="P353" s="247"/>
      <c r="Q353" s="247"/>
      <c r="R353" s="247"/>
      <c r="S353" s="248"/>
    </row>
    <row r="354" spans="1:19">
      <c r="A354" s="22"/>
      <c r="B354" s="22"/>
      <c r="C354" s="22"/>
      <c r="D354" s="22"/>
      <c r="E354" s="22"/>
      <c r="F354" s="247"/>
      <c r="G354" s="247"/>
      <c r="H354" s="247"/>
      <c r="I354" s="247"/>
      <c r="J354" s="247"/>
      <c r="K354" s="247"/>
      <c r="L354" s="247"/>
      <c r="M354" s="247"/>
      <c r="N354" s="247"/>
      <c r="O354" s="247"/>
      <c r="P354" s="247"/>
      <c r="Q354" s="247"/>
      <c r="R354" s="247"/>
      <c r="S354" s="248"/>
    </row>
    <row r="355" spans="1:19">
      <c r="A355" s="22"/>
      <c r="B355" s="22"/>
      <c r="C355" s="22"/>
      <c r="D355" s="22"/>
      <c r="E355" s="22"/>
      <c r="F355" s="247"/>
      <c r="G355" s="247"/>
      <c r="H355" s="247"/>
      <c r="I355" s="247"/>
      <c r="J355" s="247"/>
      <c r="K355" s="247"/>
      <c r="L355" s="247"/>
      <c r="M355" s="247"/>
      <c r="N355" s="247"/>
      <c r="O355" s="247"/>
      <c r="P355" s="247"/>
      <c r="Q355" s="247"/>
      <c r="R355" s="247"/>
      <c r="S355" s="248"/>
    </row>
    <row r="356" spans="1:19">
      <c r="A356" s="22"/>
      <c r="B356" s="22"/>
      <c r="C356" s="22"/>
      <c r="D356" s="22"/>
      <c r="E356" s="22"/>
      <c r="F356" s="247"/>
      <c r="G356" s="247"/>
      <c r="H356" s="247"/>
      <c r="I356" s="247"/>
      <c r="J356" s="247"/>
      <c r="K356" s="247"/>
      <c r="L356" s="247"/>
      <c r="M356" s="247"/>
      <c r="N356" s="247"/>
      <c r="O356" s="247"/>
      <c r="P356" s="247"/>
      <c r="Q356" s="247"/>
      <c r="R356" s="247"/>
      <c r="S356" s="248"/>
    </row>
    <row r="357" spans="1:19">
      <c r="A357" s="22"/>
      <c r="B357" s="22"/>
      <c r="C357" s="22"/>
      <c r="D357" s="22"/>
      <c r="E357" s="22"/>
      <c r="F357" s="247"/>
      <c r="G357" s="247"/>
      <c r="H357" s="247"/>
      <c r="I357" s="247"/>
      <c r="J357" s="247"/>
      <c r="K357" s="247"/>
      <c r="L357" s="247"/>
      <c r="M357" s="247"/>
      <c r="N357" s="247"/>
      <c r="O357" s="247"/>
      <c r="P357" s="247"/>
      <c r="Q357" s="247"/>
      <c r="R357" s="247"/>
      <c r="S357" s="248"/>
    </row>
    <row r="358" spans="1:19">
      <c r="A358" s="22"/>
      <c r="B358" s="22"/>
      <c r="C358" s="22"/>
      <c r="D358" s="22"/>
      <c r="E358" s="22"/>
      <c r="F358" s="247"/>
      <c r="G358" s="247"/>
      <c r="H358" s="247"/>
      <c r="I358" s="247"/>
      <c r="J358" s="247"/>
      <c r="K358" s="247"/>
      <c r="L358" s="247"/>
      <c r="M358" s="247"/>
      <c r="N358" s="247"/>
      <c r="O358" s="247"/>
      <c r="P358" s="247"/>
      <c r="Q358" s="247"/>
      <c r="R358" s="247"/>
      <c r="S358" s="248"/>
    </row>
    <row r="359" spans="1:19">
      <c r="A359" s="22"/>
      <c r="B359" s="22"/>
      <c r="C359" s="22"/>
      <c r="D359" s="22"/>
      <c r="E359" s="22"/>
      <c r="F359" s="247"/>
      <c r="G359" s="247"/>
      <c r="H359" s="247"/>
      <c r="I359" s="247"/>
      <c r="J359" s="247"/>
      <c r="K359" s="247"/>
      <c r="L359" s="247"/>
      <c r="M359" s="247"/>
      <c r="N359" s="247"/>
      <c r="O359" s="247"/>
      <c r="P359" s="247"/>
      <c r="Q359" s="247"/>
      <c r="R359" s="247"/>
      <c r="S359" s="248"/>
    </row>
    <row r="360" spans="1:19">
      <c r="A360" s="22"/>
      <c r="B360" s="22"/>
      <c r="C360" s="22"/>
      <c r="D360" s="22"/>
      <c r="E360" s="22"/>
      <c r="F360" s="247"/>
      <c r="G360" s="247"/>
      <c r="H360" s="247"/>
      <c r="I360" s="247"/>
      <c r="J360" s="247"/>
      <c r="K360" s="247"/>
      <c r="L360" s="247"/>
      <c r="M360" s="247"/>
      <c r="N360" s="247"/>
      <c r="O360" s="247"/>
      <c r="P360" s="247"/>
      <c r="Q360" s="247"/>
      <c r="R360" s="247"/>
      <c r="S360" s="248"/>
    </row>
    <row r="361" spans="1:19">
      <c r="A361" s="22"/>
      <c r="B361" s="22"/>
      <c r="C361" s="22"/>
      <c r="D361" s="22"/>
      <c r="E361" s="22"/>
      <c r="F361" s="247"/>
      <c r="G361" s="247"/>
      <c r="H361" s="247"/>
      <c r="I361" s="247"/>
      <c r="J361" s="247"/>
      <c r="K361" s="247"/>
      <c r="L361" s="247"/>
      <c r="M361" s="247"/>
      <c r="N361" s="247"/>
      <c r="O361" s="247"/>
      <c r="P361" s="247"/>
      <c r="Q361" s="247"/>
      <c r="R361" s="247"/>
      <c r="S361" s="248"/>
    </row>
    <row r="362" spans="1:19">
      <c r="A362" s="22"/>
      <c r="B362" s="22"/>
      <c r="C362" s="22"/>
      <c r="D362" s="22"/>
      <c r="E362" s="22"/>
      <c r="F362" s="247"/>
      <c r="G362" s="247"/>
      <c r="H362" s="247"/>
      <c r="I362" s="247"/>
      <c r="J362" s="247"/>
      <c r="K362" s="247"/>
      <c r="L362" s="247"/>
      <c r="M362" s="247"/>
      <c r="N362" s="247"/>
      <c r="O362" s="247"/>
      <c r="P362" s="247"/>
      <c r="Q362" s="247"/>
      <c r="R362" s="247"/>
      <c r="S362" s="248"/>
    </row>
    <row r="363" spans="1:19">
      <c r="A363" s="22"/>
      <c r="B363" s="22"/>
      <c r="C363" s="22"/>
      <c r="D363" s="22"/>
      <c r="E363" s="22"/>
      <c r="F363" s="247"/>
      <c r="G363" s="247"/>
      <c r="H363" s="247"/>
      <c r="I363" s="247"/>
      <c r="J363" s="247"/>
      <c r="K363" s="247"/>
      <c r="L363" s="247"/>
      <c r="M363" s="247"/>
      <c r="N363" s="247"/>
      <c r="O363" s="247"/>
      <c r="P363" s="247"/>
      <c r="Q363" s="247"/>
      <c r="R363" s="247"/>
      <c r="S363" s="248"/>
    </row>
    <row r="364" spans="1:19">
      <c r="A364" s="22"/>
      <c r="B364" s="22"/>
      <c r="C364" s="22"/>
      <c r="D364" s="22"/>
      <c r="E364" s="22"/>
      <c r="F364" s="247"/>
      <c r="G364" s="247"/>
      <c r="H364" s="247"/>
      <c r="I364" s="247"/>
      <c r="J364" s="247"/>
      <c r="K364" s="247"/>
      <c r="L364" s="247"/>
      <c r="M364" s="247"/>
      <c r="N364" s="247"/>
      <c r="O364" s="247"/>
      <c r="P364" s="247"/>
      <c r="Q364" s="247"/>
      <c r="R364" s="247"/>
      <c r="S364" s="248"/>
    </row>
    <row r="365" spans="1:19">
      <c r="A365" s="22"/>
      <c r="B365" s="22"/>
      <c r="C365" s="22"/>
      <c r="D365" s="22"/>
      <c r="E365" s="22"/>
      <c r="F365" s="247"/>
      <c r="G365" s="247"/>
      <c r="H365" s="247"/>
      <c r="I365" s="247"/>
      <c r="J365" s="247"/>
      <c r="K365" s="247"/>
      <c r="L365" s="247"/>
      <c r="M365" s="247"/>
      <c r="N365" s="247"/>
      <c r="O365" s="247"/>
      <c r="P365" s="247"/>
      <c r="Q365" s="247"/>
      <c r="R365" s="247"/>
      <c r="S365" s="248"/>
    </row>
    <row r="366" spans="1:19">
      <c r="A366" s="22"/>
      <c r="B366" s="22"/>
      <c r="C366" s="22"/>
      <c r="D366" s="22"/>
      <c r="E366" s="22"/>
      <c r="F366" s="247"/>
      <c r="G366" s="247"/>
      <c r="H366" s="247"/>
      <c r="I366" s="247"/>
      <c r="J366" s="247"/>
      <c r="K366" s="247"/>
      <c r="L366" s="247"/>
      <c r="M366" s="247"/>
      <c r="N366" s="247"/>
      <c r="O366" s="247"/>
      <c r="P366" s="247"/>
      <c r="Q366" s="247"/>
      <c r="R366" s="247"/>
      <c r="S366" s="248"/>
    </row>
    <row r="367" spans="1:19">
      <c r="A367" s="22"/>
      <c r="B367" s="22"/>
      <c r="C367" s="22"/>
      <c r="D367" s="22"/>
      <c r="E367" s="22"/>
      <c r="F367" s="247"/>
      <c r="G367" s="247"/>
      <c r="H367" s="247"/>
      <c r="I367" s="247"/>
      <c r="J367" s="247"/>
      <c r="K367" s="247"/>
      <c r="L367" s="247"/>
      <c r="M367" s="247"/>
      <c r="N367" s="247"/>
      <c r="O367" s="247"/>
      <c r="P367" s="247"/>
      <c r="Q367" s="247"/>
      <c r="R367" s="247"/>
      <c r="S367" s="248"/>
    </row>
    <row r="368" spans="1:19">
      <c r="A368" s="22"/>
      <c r="B368" s="22"/>
      <c r="C368" s="22"/>
      <c r="D368" s="22"/>
      <c r="E368" s="22"/>
      <c r="F368" s="247"/>
      <c r="G368" s="247"/>
      <c r="H368" s="247"/>
      <c r="I368" s="247"/>
      <c r="J368" s="247"/>
      <c r="K368" s="247"/>
      <c r="L368" s="247"/>
      <c r="M368" s="247"/>
      <c r="N368" s="247"/>
      <c r="O368" s="247"/>
      <c r="P368" s="247"/>
      <c r="Q368" s="247"/>
      <c r="R368" s="247"/>
      <c r="S368" s="248"/>
    </row>
    <row r="369" spans="1:19">
      <c r="A369" s="22"/>
      <c r="B369" s="22"/>
      <c r="C369" s="22"/>
      <c r="D369" s="22"/>
      <c r="E369" s="22"/>
      <c r="F369" s="247"/>
      <c r="G369" s="247"/>
      <c r="H369" s="247"/>
      <c r="I369" s="247"/>
      <c r="J369" s="247"/>
      <c r="K369" s="247"/>
      <c r="L369" s="247"/>
      <c r="M369" s="247"/>
      <c r="N369" s="247"/>
      <c r="O369" s="247"/>
      <c r="P369" s="247"/>
      <c r="Q369" s="247"/>
      <c r="R369" s="247"/>
      <c r="S369" s="248"/>
    </row>
    <row r="370" spans="1:19">
      <c r="A370" s="22"/>
      <c r="B370" s="22"/>
      <c r="C370" s="22"/>
      <c r="D370" s="22"/>
      <c r="E370" s="22"/>
      <c r="F370" s="247"/>
      <c r="G370" s="247"/>
      <c r="H370" s="247"/>
      <c r="I370" s="247"/>
      <c r="J370" s="247"/>
      <c r="K370" s="247"/>
      <c r="L370" s="247"/>
      <c r="M370" s="247"/>
      <c r="N370" s="247"/>
      <c r="O370" s="247"/>
      <c r="P370" s="247"/>
      <c r="Q370" s="247"/>
      <c r="R370" s="247"/>
      <c r="S370" s="248"/>
    </row>
    <row r="371" spans="1:19">
      <c r="A371" s="22"/>
      <c r="B371" s="22"/>
      <c r="C371" s="22"/>
      <c r="D371" s="22"/>
      <c r="E371" s="22"/>
      <c r="F371" s="247"/>
      <c r="G371" s="247"/>
      <c r="H371" s="247"/>
      <c r="I371" s="247"/>
      <c r="J371" s="247"/>
      <c r="K371" s="247"/>
      <c r="L371" s="247"/>
      <c r="M371" s="247"/>
      <c r="N371" s="247"/>
      <c r="O371" s="247"/>
      <c r="P371" s="247"/>
      <c r="Q371" s="247"/>
      <c r="R371" s="247"/>
      <c r="S371" s="248"/>
    </row>
    <row r="372" spans="1:19">
      <c r="A372" s="22"/>
      <c r="B372" s="22"/>
      <c r="C372" s="22"/>
      <c r="D372" s="22"/>
      <c r="E372" s="22"/>
      <c r="F372" s="247"/>
      <c r="G372" s="247"/>
      <c r="H372" s="247"/>
      <c r="I372" s="247"/>
      <c r="J372" s="247"/>
      <c r="K372" s="247"/>
      <c r="L372" s="247"/>
      <c r="M372" s="247"/>
      <c r="N372" s="247"/>
      <c r="O372" s="247"/>
      <c r="P372" s="247"/>
      <c r="Q372" s="247"/>
      <c r="R372" s="247"/>
      <c r="S372" s="248"/>
    </row>
    <row r="373" spans="1:19">
      <c r="A373" s="22"/>
      <c r="B373" s="22"/>
      <c r="C373" s="22"/>
      <c r="D373" s="22"/>
      <c r="E373" s="22"/>
      <c r="F373" s="247"/>
      <c r="G373" s="247"/>
      <c r="H373" s="247"/>
      <c r="I373" s="247"/>
      <c r="J373" s="247"/>
      <c r="K373" s="247"/>
      <c r="L373" s="247"/>
      <c r="M373" s="247"/>
      <c r="N373" s="247"/>
      <c r="O373" s="247"/>
      <c r="P373" s="247"/>
      <c r="Q373" s="247"/>
      <c r="R373" s="247"/>
      <c r="S373" s="248"/>
    </row>
    <row r="374" spans="1:19">
      <c r="A374" s="22"/>
      <c r="B374" s="22"/>
      <c r="C374" s="22"/>
      <c r="D374" s="22"/>
      <c r="E374" s="22"/>
      <c r="F374" s="247"/>
      <c r="G374" s="247"/>
      <c r="H374" s="247"/>
      <c r="I374" s="247"/>
      <c r="J374" s="247"/>
      <c r="K374" s="247"/>
      <c r="L374" s="247"/>
      <c r="M374" s="247"/>
      <c r="N374" s="247"/>
      <c r="O374" s="247"/>
      <c r="P374" s="247"/>
      <c r="Q374" s="247"/>
      <c r="R374" s="247"/>
      <c r="S374" s="248"/>
    </row>
    <row r="375" spans="1:19">
      <c r="A375" s="22"/>
      <c r="B375" s="22"/>
      <c r="C375" s="22"/>
      <c r="D375" s="22"/>
      <c r="E375" s="22"/>
      <c r="F375" s="247"/>
      <c r="G375" s="247"/>
      <c r="H375" s="247"/>
      <c r="I375" s="247"/>
      <c r="J375" s="247"/>
      <c r="K375" s="247"/>
      <c r="L375" s="247"/>
      <c r="M375" s="247"/>
      <c r="N375" s="247"/>
      <c r="O375" s="247"/>
      <c r="P375" s="247"/>
      <c r="Q375" s="247"/>
      <c r="R375" s="247"/>
      <c r="S375" s="248"/>
    </row>
    <row r="376" spans="1:19">
      <c r="A376" s="22"/>
      <c r="B376" s="22"/>
      <c r="C376" s="22"/>
      <c r="D376" s="22"/>
      <c r="E376" s="22"/>
      <c r="F376" s="247"/>
      <c r="G376" s="247"/>
      <c r="H376" s="247"/>
      <c r="I376" s="247"/>
      <c r="J376" s="247"/>
      <c r="K376" s="247"/>
      <c r="L376" s="247"/>
      <c r="M376" s="247"/>
      <c r="N376" s="247"/>
      <c r="O376" s="247"/>
      <c r="P376" s="247"/>
      <c r="Q376" s="247"/>
      <c r="R376" s="247"/>
      <c r="S376" s="248"/>
    </row>
    <row r="377" spans="1:19">
      <c r="A377" s="22"/>
      <c r="B377" s="22"/>
      <c r="C377" s="22"/>
      <c r="D377" s="22"/>
      <c r="E377" s="22"/>
      <c r="F377" s="247"/>
      <c r="G377" s="247"/>
      <c r="H377" s="247"/>
      <c r="I377" s="247"/>
      <c r="J377" s="247"/>
      <c r="K377" s="247"/>
      <c r="L377" s="247"/>
      <c r="M377" s="247"/>
      <c r="N377" s="247"/>
      <c r="O377" s="247"/>
      <c r="P377" s="247"/>
      <c r="Q377" s="247"/>
      <c r="R377" s="247"/>
      <c r="S377" s="248"/>
    </row>
    <row r="378" spans="1:19" ht="14.25">
      <c r="A378" s="22"/>
      <c r="B378" s="22"/>
      <c r="C378" s="22"/>
      <c r="D378" s="22"/>
      <c r="E378" s="22"/>
      <c r="F378" s="249"/>
      <c r="G378" s="249"/>
      <c r="H378" s="249"/>
      <c r="I378" s="249"/>
      <c r="J378" s="249"/>
      <c r="K378" s="249"/>
      <c r="L378" s="249"/>
      <c r="M378" s="249"/>
      <c r="N378" s="249"/>
      <c r="O378" s="249"/>
      <c r="P378" s="249"/>
      <c r="Q378" s="250"/>
      <c r="R378" s="224"/>
      <c r="S378" s="248"/>
    </row>
    <row r="379" spans="1:19" ht="14.25">
      <c r="A379" s="22"/>
      <c r="B379" s="22"/>
      <c r="C379" s="22"/>
      <c r="D379" s="22"/>
      <c r="E379" s="22"/>
      <c r="S379" s="250"/>
    </row>
    <row r="380" spans="1:19">
      <c r="A380" s="22"/>
      <c r="B380" s="22"/>
      <c r="C380" s="22"/>
      <c r="D380" s="22"/>
      <c r="E380" s="22"/>
    </row>
    <row r="381" spans="1:19">
      <c r="A381" s="22"/>
      <c r="B381" s="22"/>
      <c r="C381" s="22"/>
      <c r="D381" s="22"/>
      <c r="E381" s="22"/>
    </row>
    <row r="382" spans="1:19">
      <c r="A382" s="22"/>
      <c r="B382" s="22"/>
      <c r="C382" s="22"/>
      <c r="D382" s="22"/>
      <c r="E382" s="22"/>
    </row>
    <row r="383" spans="1:19">
      <c r="A383" s="22"/>
      <c r="B383" s="22"/>
      <c r="C383" s="22"/>
      <c r="D383" s="22"/>
      <c r="E383" s="22"/>
    </row>
    <row r="384" spans="1:19">
      <c r="A384" s="22"/>
      <c r="B384" s="22"/>
      <c r="C384" s="22"/>
      <c r="D384" s="22"/>
      <c r="E384" s="22"/>
    </row>
    <row r="385" spans="1:5">
      <c r="A385" s="22"/>
      <c r="B385" s="22"/>
      <c r="C385" s="22"/>
      <c r="D385" s="22"/>
      <c r="E385" s="22"/>
    </row>
    <row r="386" spans="1:5">
      <c r="A386" s="22"/>
      <c r="B386" s="22"/>
      <c r="C386" s="22"/>
      <c r="D386" s="22"/>
      <c r="E386" s="22"/>
    </row>
    <row r="387" spans="1:5">
      <c r="A387" s="22"/>
      <c r="B387" s="22"/>
      <c r="C387" s="22"/>
      <c r="D387" s="22"/>
      <c r="E387" s="22"/>
    </row>
    <row r="388" spans="1:5">
      <c r="A388" s="22"/>
      <c r="B388" s="22"/>
      <c r="C388" s="22"/>
      <c r="D388" s="22"/>
      <c r="E388" s="22"/>
    </row>
    <row r="389" spans="1:5">
      <c r="A389" s="22"/>
      <c r="B389" s="22"/>
      <c r="C389" s="22"/>
      <c r="D389" s="22"/>
      <c r="E389" s="22"/>
    </row>
    <row r="390" spans="1:5">
      <c r="A390" s="22"/>
      <c r="B390" s="22"/>
      <c r="C390" s="22"/>
      <c r="D390" s="22"/>
      <c r="E390" s="22"/>
    </row>
    <row r="391" spans="1:5">
      <c r="A391" s="22"/>
      <c r="B391" s="22"/>
      <c r="C391" s="22"/>
      <c r="D391" s="22"/>
      <c r="E391" s="22"/>
    </row>
    <row r="392" spans="1:5">
      <c r="A392" s="22"/>
      <c r="B392" s="22"/>
      <c r="C392" s="22"/>
      <c r="D392" s="22"/>
      <c r="E392" s="22"/>
    </row>
    <row r="393" spans="1:5">
      <c r="A393" s="22"/>
      <c r="B393" s="22"/>
      <c r="C393" s="22"/>
      <c r="D393" s="22"/>
      <c r="E393" s="22"/>
    </row>
    <row r="394" spans="1:5">
      <c r="A394" s="22"/>
      <c r="B394" s="22"/>
      <c r="C394" s="22"/>
      <c r="D394" s="22"/>
      <c r="E394" s="22"/>
    </row>
    <row r="395" spans="1:5">
      <c r="A395" s="22"/>
      <c r="B395" s="22"/>
      <c r="C395" s="22"/>
      <c r="D395" s="22"/>
      <c r="E395" s="22"/>
    </row>
    <row r="396" spans="1:5">
      <c r="A396" s="22"/>
      <c r="B396" s="22"/>
      <c r="C396" s="22"/>
      <c r="D396" s="22"/>
      <c r="E396" s="22"/>
    </row>
    <row r="397" spans="1:5">
      <c r="A397" s="22"/>
      <c r="B397" s="22"/>
      <c r="C397" s="22"/>
      <c r="D397" s="22"/>
      <c r="E397" s="22"/>
    </row>
    <row r="398" spans="1:5">
      <c r="A398" s="22"/>
      <c r="B398" s="22"/>
      <c r="C398" s="22"/>
      <c r="D398" s="22"/>
      <c r="E398" s="22"/>
    </row>
    <row r="399" spans="1:5">
      <c r="A399" s="22"/>
      <c r="B399" s="22"/>
      <c r="C399" s="22"/>
      <c r="D399" s="22"/>
      <c r="E399" s="22"/>
    </row>
    <row r="400" spans="1:5">
      <c r="A400" s="22"/>
      <c r="B400" s="22"/>
      <c r="C400" s="22"/>
      <c r="D400" s="22"/>
      <c r="E400" s="22"/>
    </row>
    <row r="401" spans="1:5">
      <c r="A401" s="22"/>
      <c r="B401" s="22"/>
      <c r="C401" s="22"/>
      <c r="D401" s="22"/>
      <c r="E401" s="22"/>
    </row>
    <row r="402" spans="1:5">
      <c r="A402" s="22"/>
      <c r="B402" s="22"/>
      <c r="C402" s="22"/>
      <c r="D402" s="22"/>
      <c r="E402" s="22"/>
    </row>
    <row r="403" spans="1:5">
      <c r="A403" s="22"/>
      <c r="B403" s="22"/>
      <c r="C403" s="22"/>
      <c r="D403" s="22"/>
      <c r="E403" s="22"/>
    </row>
    <row r="404" spans="1:5">
      <c r="A404" s="22"/>
      <c r="B404" s="22"/>
      <c r="C404" s="22"/>
      <c r="D404" s="22"/>
      <c r="E404" s="22"/>
    </row>
    <row r="405" spans="1:5">
      <c r="A405" s="22"/>
      <c r="B405" s="22"/>
      <c r="C405" s="22"/>
      <c r="D405" s="22"/>
      <c r="E405" s="22"/>
    </row>
    <row r="406" spans="1:5">
      <c r="A406" s="22"/>
      <c r="B406" s="22"/>
      <c r="C406" s="22"/>
      <c r="D406" s="22"/>
      <c r="E406" s="22"/>
    </row>
    <row r="407" spans="1:5">
      <c r="A407" s="22"/>
      <c r="B407" s="22"/>
      <c r="C407" s="22"/>
      <c r="D407" s="22"/>
      <c r="E407" s="22"/>
    </row>
    <row r="408" spans="1:5">
      <c r="A408" s="22"/>
      <c r="B408" s="22"/>
      <c r="C408" s="22"/>
      <c r="D408" s="22"/>
      <c r="E408" s="22"/>
    </row>
    <row r="409" spans="1:5">
      <c r="A409" s="22"/>
      <c r="B409" s="22"/>
      <c r="C409" s="22"/>
      <c r="D409" s="22"/>
      <c r="E409" s="22"/>
    </row>
    <row r="410" spans="1:5">
      <c r="A410" s="22"/>
      <c r="B410" s="22"/>
      <c r="C410" s="22"/>
      <c r="D410" s="22"/>
      <c r="E410" s="22"/>
    </row>
    <row r="411" spans="1:5">
      <c r="A411" s="22"/>
      <c r="B411" s="22"/>
      <c r="C411" s="22"/>
      <c r="D411" s="22"/>
      <c r="E411" s="22"/>
    </row>
    <row r="412" spans="1:5">
      <c r="A412" s="22"/>
      <c r="B412" s="22"/>
      <c r="C412" s="22"/>
      <c r="D412" s="22"/>
      <c r="E412" s="22"/>
    </row>
    <row r="413" spans="1:5">
      <c r="A413" s="22"/>
      <c r="B413" s="22"/>
      <c r="C413" s="22"/>
      <c r="D413" s="22"/>
      <c r="E413" s="22"/>
    </row>
    <row r="414" spans="1:5">
      <c r="A414" s="22"/>
      <c r="B414" s="22"/>
      <c r="C414" s="22"/>
      <c r="D414" s="22"/>
      <c r="E414" s="22"/>
    </row>
    <row r="415" spans="1:5">
      <c r="A415" s="22"/>
      <c r="B415" s="22"/>
      <c r="C415" s="22"/>
      <c r="D415" s="22"/>
      <c r="E415" s="22"/>
    </row>
    <row r="416" spans="1:5">
      <c r="A416" s="22"/>
      <c r="B416" s="22"/>
      <c r="C416" s="22"/>
      <c r="D416" s="22"/>
      <c r="E416" s="22"/>
    </row>
    <row r="417" spans="1:5">
      <c r="A417" s="22"/>
      <c r="B417" s="22"/>
      <c r="C417" s="22"/>
      <c r="D417" s="22"/>
      <c r="E417" s="22"/>
    </row>
    <row r="418" spans="1:5">
      <c r="A418" s="22"/>
      <c r="B418" s="22"/>
      <c r="C418" s="22"/>
      <c r="D418" s="22"/>
      <c r="E418" s="22"/>
    </row>
    <row r="419" spans="1:5">
      <c r="A419" s="22"/>
      <c r="B419" s="22"/>
      <c r="C419" s="22"/>
      <c r="D419" s="22"/>
      <c r="E419" s="22"/>
    </row>
    <row r="420" spans="1:5">
      <c r="A420" s="22"/>
      <c r="B420" s="22"/>
      <c r="C420" s="22"/>
      <c r="D420" s="22"/>
      <c r="E420" s="22"/>
    </row>
    <row r="421" spans="1:5">
      <c r="A421" s="22"/>
      <c r="B421" s="22"/>
      <c r="C421" s="22"/>
      <c r="D421" s="22"/>
      <c r="E421" s="22"/>
    </row>
    <row r="422" spans="1:5">
      <c r="A422" s="22"/>
      <c r="B422" s="22"/>
      <c r="C422" s="22"/>
      <c r="D422" s="22"/>
      <c r="E422" s="22"/>
    </row>
    <row r="423" spans="1:5">
      <c r="A423" s="22"/>
      <c r="B423" s="22"/>
      <c r="C423" s="22"/>
      <c r="D423" s="22"/>
      <c r="E423" s="22"/>
    </row>
    <row r="424" spans="1:5">
      <c r="A424" s="22"/>
      <c r="B424" s="22"/>
      <c r="C424" s="22"/>
      <c r="D424" s="22"/>
      <c r="E424" s="22"/>
    </row>
    <row r="425" spans="1:5">
      <c r="A425" s="22"/>
      <c r="B425" s="22"/>
      <c r="C425" s="22"/>
      <c r="D425" s="22"/>
      <c r="E425" s="22"/>
    </row>
    <row r="426" spans="1:5">
      <c r="A426" s="22"/>
      <c r="B426" s="22"/>
      <c r="C426" s="22"/>
      <c r="D426" s="22"/>
      <c r="E426" s="22"/>
    </row>
    <row r="427" spans="1:5">
      <c r="A427" s="22"/>
      <c r="B427" s="22"/>
      <c r="C427" s="22"/>
      <c r="D427" s="22"/>
      <c r="E427" s="22"/>
    </row>
    <row r="428" spans="1:5">
      <c r="A428" s="22"/>
      <c r="B428" s="22"/>
      <c r="C428" s="22"/>
      <c r="D428" s="22"/>
      <c r="E428" s="22"/>
    </row>
    <row r="429" spans="1:5">
      <c r="A429" s="22"/>
      <c r="B429" s="22"/>
      <c r="C429" s="22"/>
      <c r="D429" s="22"/>
      <c r="E429" s="22"/>
    </row>
    <row r="430" spans="1:5">
      <c r="A430" s="22"/>
      <c r="B430" s="22"/>
      <c r="C430" s="22"/>
      <c r="D430" s="22"/>
      <c r="E430" s="22"/>
    </row>
    <row r="431" spans="1:5">
      <c r="A431" s="22"/>
      <c r="B431" s="22"/>
      <c r="C431" s="22"/>
      <c r="D431" s="22"/>
      <c r="E431" s="22"/>
    </row>
    <row r="432" spans="1:5">
      <c r="A432" s="22"/>
      <c r="B432" s="22"/>
      <c r="C432" s="22"/>
      <c r="D432" s="22"/>
      <c r="E432" s="22"/>
    </row>
    <row r="433" spans="1:5">
      <c r="A433" s="22"/>
      <c r="B433" s="22"/>
      <c r="C433" s="22"/>
      <c r="D433" s="22"/>
      <c r="E433" s="22"/>
    </row>
    <row r="434" spans="1:5">
      <c r="A434" s="22"/>
      <c r="B434" s="22"/>
      <c r="C434" s="22"/>
      <c r="D434" s="22"/>
      <c r="E434" s="22"/>
    </row>
    <row r="435" spans="1:5">
      <c r="A435" s="22"/>
      <c r="B435" s="22"/>
      <c r="C435" s="22"/>
      <c r="D435" s="22"/>
      <c r="E435" s="22"/>
    </row>
    <row r="436" spans="1:5">
      <c r="A436" s="22"/>
      <c r="B436" s="22"/>
      <c r="C436" s="22"/>
      <c r="D436" s="22"/>
      <c r="E436" s="22"/>
    </row>
    <row r="437" spans="1:5">
      <c r="A437" s="22"/>
      <c r="B437" s="22"/>
      <c r="C437" s="22"/>
      <c r="D437" s="22"/>
      <c r="E437" s="22"/>
    </row>
    <row r="438" spans="1:5">
      <c r="A438" s="22"/>
      <c r="B438" s="22"/>
      <c r="C438" s="22"/>
      <c r="D438" s="22"/>
      <c r="E438" s="22"/>
    </row>
    <row r="439" spans="1:5">
      <c r="A439" s="22"/>
      <c r="B439" s="22"/>
      <c r="C439" s="22"/>
      <c r="D439" s="22"/>
      <c r="E439" s="22"/>
    </row>
    <row r="440" spans="1:5">
      <c r="A440" s="22"/>
      <c r="B440" s="22"/>
      <c r="C440" s="22"/>
      <c r="D440" s="22"/>
      <c r="E440" s="22"/>
    </row>
    <row r="441" spans="1:5">
      <c r="A441" s="22"/>
      <c r="B441" s="22"/>
      <c r="C441" s="22"/>
      <c r="D441" s="22"/>
      <c r="E441" s="22"/>
    </row>
    <row r="442" spans="1:5">
      <c r="A442" s="22"/>
      <c r="B442" s="22"/>
      <c r="C442" s="22"/>
      <c r="D442" s="22"/>
      <c r="E442" s="22"/>
    </row>
    <row r="443" spans="1:5">
      <c r="A443" s="22"/>
      <c r="B443" s="22"/>
      <c r="C443" s="22"/>
      <c r="D443" s="22"/>
      <c r="E443" s="22"/>
    </row>
    <row r="444" spans="1:5">
      <c r="A444" s="22"/>
      <c r="B444" s="22"/>
      <c r="C444" s="22"/>
      <c r="D444" s="22"/>
      <c r="E444" s="22"/>
    </row>
    <row r="445" spans="1:5">
      <c r="A445" s="22"/>
      <c r="B445" s="22"/>
      <c r="C445" s="22"/>
      <c r="D445" s="22"/>
      <c r="E445" s="22"/>
    </row>
    <row r="446" spans="1:5">
      <c r="A446" s="22"/>
      <c r="B446" s="22"/>
      <c r="C446" s="22"/>
      <c r="D446" s="22"/>
      <c r="E446" s="22"/>
    </row>
    <row r="447" spans="1:5">
      <c r="A447" s="22"/>
      <c r="B447" s="22"/>
      <c r="C447" s="22"/>
      <c r="D447" s="22"/>
      <c r="E447" s="22"/>
    </row>
    <row r="448" spans="1:5">
      <c r="A448" s="22"/>
      <c r="B448" s="22"/>
      <c r="C448" s="22"/>
      <c r="D448" s="22"/>
      <c r="E448" s="22"/>
    </row>
    <row r="449" spans="1:5">
      <c r="A449" s="22"/>
      <c r="B449" s="22"/>
      <c r="C449" s="22"/>
      <c r="D449" s="22"/>
      <c r="E449" s="22"/>
    </row>
    <row r="450" spans="1:5">
      <c r="A450" s="22"/>
      <c r="B450" s="22"/>
      <c r="C450" s="22"/>
      <c r="D450" s="22"/>
      <c r="E450" s="22"/>
    </row>
    <row r="451" spans="1:5">
      <c r="A451" s="22"/>
      <c r="B451" s="22"/>
      <c r="C451" s="22"/>
      <c r="D451" s="22"/>
      <c r="E451" s="22"/>
    </row>
    <row r="452" spans="1:5">
      <c r="A452" s="22"/>
      <c r="B452" s="22"/>
      <c r="C452" s="22"/>
      <c r="D452" s="22"/>
      <c r="E452" s="22"/>
    </row>
    <row r="453" spans="1:5">
      <c r="A453" s="22"/>
      <c r="B453" s="22"/>
      <c r="C453" s="22"/>
      <c r="D453" s="22"/>
      <c r="E453" s="22"/>
    </row>
    <row r="454" spans="1:5">
      <c r="A454" s="22"/>
      <c r="B454" s="22"/>
      <c r="C454" s="22"/>
      <c r="D454" s="22"/>
      <c r="E454" s="22"/>
    </row>
    <row r="455" spans="1:5">
      <c r="A455" s="22"/>
      <c r="B455" s="22"/>
      <c r="C455" s="22"/>
      <c r="D455" s="22"/>
      <c r="E455" s="22"/>
    </row>
    <row r="456" spans="1:5">
      <c r="A456" s="22"/>
      <c r="B456" s="22"/>
      <c r="C456" s="22"/>
      <c r="D456" s="22"/>
      <c r="E456" s="22"/>
    </row>
    <row r="457" spans="1:5">
      <c r="A457" s="22"/>
      <c r="B457" s="22"/>
      <c r="C457" s="22"/>
      <c r="D457" s="22"/>
      <c r="E457" s="22"/>
    </row>
    <row r="458" spans="1:5">
      <c r="A458" s="22"/>
      <c r="B458" s="22"/>
      <c r="C458" s="22"/>
      <c r="D458" s="22"/>
      <c r="E458" s="22"/>
    </row>
    <row r="459" spans="1:5">
      <c r="A459" s="22"/>
      <c r="B459" s="22"/>
      <c r="C459" s="22"/>
      <c r="D459" s="22"/>
      <c r="E459" s="22"/>
    </row>
    <row r="460" spans="1:5">
      <c r="A460" s="22"/>
      <c r="B460" s="22"/>
      <c r="C460" s="22"/>
      <c r="D460" s="22"/>
      <c r="E460" s="22"/>
    </row>
    <row r="461" spans="1:5">
      <c r="A461" s="22"/>
      <c r="B461" s="22"/>
      <c r="C461" s="22"/>
      <c r="D461" s="22"/>
      <c r="E461" s="22"/>
    </row>
    <row r="462" spans="1:5">
      <c r="A462" s="22"/>
      <c r="B462" s="22"/>
      <c r="C462" s="22"/>
      <c r="D462" s="22"/>
      <c r="E462" s="22"/>
    </row>
    <row r="463" spans="1:5">
      <c r="A463" s="22"/>
      <c r="B463" s="22"/>
      <c r="C463" s="22"/>
      <c r="D463" s="22"/>
      <c r="E463" s="22"/>
    </row>
    <row r="464" spans="1:5">
      <c r="A464" s="22"/>
      <c r="B464" s="22"/>
      <c r="C464" s="22"/>
      <c r="D464" s="22"/>
      <c r="E464" s="22"/>
    </row>
    <row r="465" spans="1:5">
      <c r="A465" s="22"/>
      <c r="B465" s="22"/>
      <c r="C465" s="22"/>
      <c r="D465" s="22"/>
      <c r="E465" s="22"/>
    </row>
    <row r="466" spans="1:5">
      <c r="A466" s="22"/>
      <c r="B466" s="22"/>
      <c r="C466" s="22"/>
      <c r="D466" s="22"/>
      <c r="E466" s="22"/>
    </row>
    <row r="467" spans="1:5">
      <c r="A467" s="22"/>
      <c r="B467" s="22"/>
      <c r="C467" s="22"/>
      <c r="D467" s="22"/>
      <c r="E467" s="22"/>
    </row>
    <row r="468" spans="1:5">
      <c r="A468" s="22"/>
      <c r="B468" s="22"/>
      <c r="C468" s="22"/>
      <c r="D468" s="22"/>
      <c r="E468" s="22"/>
    </row>
    <row r="469" spans="1:5">
      <c r="A469" s="22"/>
      <c r="B469" s="22"/>
      <c r="C469" s="22"/>
      <c r="D469" s="22"/>
      <c r="E469" s="22"/>
    </row>
    <row r="470" spans="1:5">
      <c r="A470" s="22"/>
      <c r="B470" s="22"/>
      <c r="C470" s="22"/>
      <c r="D470" s="22"/>
      <c r="E470" s="22"/>
    </row>
    <row r="471" spans="1:5">
      <c r="A471" s="22"/>
      <c r="B471" s="22"/>
      <c r="C471" s="22"/>
      <c r="D471" s="22"/>
      <c r="E471" s="22"/>
    </row>
    <row r="472" spans="1:5">
      <c r="A472" s="22"/>
      <c r="B472" s="22"/>
      <c r="C472" s="22"/>
      <c r="D472" s="22"/>
      <c r="E472" s="22"/>
    </row>
    <row r="473" spans="1:5">
      <c r="A473" s="22"/>
      <c r="B473" s="22"/>
      <c r="C473" s="22"/>
      <c r="D473" s="22"/>
      <c r="E473" s="22"/>
    </row>
    <row r="474" spans="1:5">
      <c r="A474" s="22"/>
      <c r="B474" s="22"/>
      <c r="C474" s="22"/>
      <c r="D474" s="22"/>
      <c r="E474" s="22"/>
    </row>
    <row r="475" spans="1:5">
      <c r="A475" s="22"/>
      <c r="B475" s="22"/>
      <c r="C475" s="22"/>
      <c r="D475" s="22"/>
      <c r="E475" s="22"/>
    </row>
    <row r="476" spans="1:5">
      <c r="A476" s="22"/>
      <c r="B476" s="22"/>
      <c r="C476" s="22"/>
      <c r="D476" s="22"/>
      <c r="E476" s="22"/>
    </row>
    <row r="477" spans="1:5">
      <c r="A477" s="22"/>
      <c r="B477" s="22"/>
      <c r="C477" s="22"/>
      <c r="D477" s="22"/>
      <c r="E477" s="22"/>
    </row>
    <row r="478" spans="1:5">
      <c r="A478" s="22"/>
      <c r="B478" s="22"/>
      <c r="C478" s="22"/>
      <c r="D478" s="22"/>
      <c r="E478" s="22"/>
    </row>
    <row r="479" spans="1:5">
      <c r="A479" s="22"/>
      <c r="B479" s="22"/>
      <c r="C479" s="22"/>
      <c r="D479" s="22"/>
      <c r="E479" s="22"/>
    </row>
    <row r="480" spans="1:5">
      <c r="A480" s="22"/>
      <c r="B480" s="22"/>
      <c r="C480" s="22"/>
      <c r="D480" s="22"/>
      <c r="E480" s="22"/>
    </row>
    <row r="481" spans="1:5">
      <c r="A481" s="22"/>
      <c r="B481" s="22"/>
      <c r="C481" s="22"/>
      <c r="D481" s="22"/>
      <c r="E481" s="22"/>
    </row>
    <row r="482" spans="1:5">
      <c r="A482" s="22"/>
      <c r="B482" s="22"/>
      <c r="C482" s="22"/>
      <c r="D482" s="22"/>
      <c r="E482" s="22"/>
    </row>
    <row r="483" spans="1:5">
      <c r="A483" s="22"/>
      <c r="B483" s="22"/>
      <c r="C483" s="22"/>
      <c r="D483" s="22"/>
      <c r="E483" s="22"/>
    </row>
    <row r="484" spans="1:5">
      <c r="A484" s="22"/>
      <c r="B484" s="22"/>
      <c r="C484" s="22"/>
      <c r="D484" s="22"/>
      <c r="E484" s="22"/>
    </row>
    <row r="485" spans="1:5">
      <c r="A485" s="22"/>
      <c r="B485" s="22"/>
      <c r="C485" s="22"/>
      <c r="D485" s="22"/>
      <c r="E485" s="22"/>
    </row>
    <row r="486" spans="1:5">
      <c r="A486" s="22"/>
      <c r="B486" s="22"/>
      <c r="C486" s="22"/>
      <c r="D486" s="22"/>
      <c r="E486" s="22"/>
    </row>
    <row r="487" spans="1:5">
      <c r="A487" s="22"/>
      <c r="B487" s="22"/>
      <c r="C487" s="22"/>
      <c r="D487" s="22"/>
      <c r="E487" s="22"/>
    </row>
    <row r="488" spans="1:5">
      <c r="A488" s="22"/>
      <c r="B488" s="22"/>
      <c r="C488" s="22"/>
      <c r="D488" s="22"/>
      <c r="E488" s="22"/>
    </row>
    <row r="489" spans="1:5">
      <c r="A489" s="22"/>
      <c r="B489" s="22"/>
      <c r="C489" s="22"/>
      <c r="D489" s="22"/>
      <c r="E489" s="22"/>
    </row>
    <row r="490" spans="1:5">
      <c r="A490" s="22"/>
      <c r="B490" s="22"/>
      <c r="C490" s="22"/>
      <c r="D490" s="22"/>
      <c r="E490" s="22"/>
    </row>
    <row r="491" spans="1:5">
      <c r="A491" s="22"/>
      <c r="B491" s="22"/>
      <c r="C491" s="22"/>
      <c r="D491" s="22"/>
      <c r="E491" s="22"/>
    </row>
    <row r="492" spans="1:5">
      <c r="A492" s="22"/>
      <c r="B492" s="22"/>
      <c r="C492" s="22"/>
      <c r="D492" s="22"/>
      <c r="E492" s="22"/>
    </row>
    <row r="493" spans="1:5">
      <c r="A493" s="22"/>
      <c r="B493" s="22"/>
      <c r="C493" s="22"/>
      <c r="D493" s="22"/>
      <c r="E493" s="22"/>
    </row>
    <row r="494" spans="1:5">
      <c r="A494" s="22"/>
      <c r="B494" s="22"/>
      <c r="C494" s="22"/>
      <c r="D494" s="22"/>
      <c r="E494" s="22"/>
    </row>
    <row r="495" spans="1:5">
      <c r="A495" s="22"/>
      <c r="B495" s="22"/>
      <c r="C495" s="22"/>
      <c r="D495" s="22"/>
      <c r="E495" s="22"/>
    </row>
    <row r="496" spans="1:5">
      <c r="A496" s="22"/>
      <c r="B496" s="22"/>
      <c r="C496" s="22"/>
      <c r="D496" s="22"/>
      <c r="E496" s="22"/>
    </row>
    <row r="497" spans="1:5">
      <c r="A497" s="22"/>
      <c r="B497" s="22"/>
      <c r="C497" s="22"/>
      <c r="D497" s="22"/>
      <c r="E497" s="22"/>
    </row>
    <row r="498" spans="1:5">
      <c r="A498" s="22"/>
      <c r="B498" s="22"/>
      <c r="C498" s="22"/>
      <c r="D498" s="22"/>
      <c r="E498" s="22"/>
    </row>
    <row r="499" spans="1:5">
      <c r="A499" s="22"/>
      <c r="B499" s="22"/>
      <c r="C499" s="22"/>
      <c r="D499" s="22"/>
      <c r="E499" s="22"/>
    </row>
    <row r="500" spans="1:5">
      <c r="A500" s="22"/>
      <c r="B500" s="22"/>
      <c r="C500" s="22"/>
      <c r="D500" s="22"/>
      <c r="E500" s="22"/>
    </row>
    <row r="501" spans="1:5">
      <c r="A501" s="22"/>
      <c r="B501" s="22"/>
      <c r="C501" s="22"/>
      <c r="D501" s="22"/>
      <c r="E501" s="22"/>
    </row>
    <row r="502" spans="1:5">
      <c r="A502" s="22"/>
      <c r="B502" s="22"/>
      <c r="C502" s="22"/>
      <c r="D502" s="22"/>
      <c r="E502" s="22"/>
    </row>
    <row r="503" spans="1:5">
      <c r="A503" s="22"/>
      <c r="B503" s="22"/>
      <c r="C503" s="22"/>
      <c r="D503" s="22"/>
      <c r="E503" s="22"/>
    </row>
    <row r="504" spans="1:5">
      <c r="A504" s="22"/>
      <c r="B504" s="22"/>
      <c r="C504" s="22"/>
      <c r="D504" s="22"/>
      <c r="E504" s="22"/>
    </row>
    <row r="505" spans="1:5">
      <c r="A505" s="22"/>
      <c r="B505" s="22"/>
      <c r="C505" s="22"/>
      <c r="D505" s="22"/>
      <c r="E505" s="22"/>
    </row>
    <row r="506" spans="1:5">
      <c r="A506" s="22"/>
      <c r="B506" s="22"/>
      <c r="C506" s="22"/>
      <c r="D506" s="22"/>
      <c r="E506" s="22"/>
    </row>
    <row r="507" spans="1:5">
      <c r="A507" s="22"/>
      <c r="B507" s="22"/>
      <c r="C507" s="22"/>
      <c r="D507" s="22"/>
      <c r="E507" s="22"/>
    </row>
    <row r="508" spans="1:5">
      <c r="A508" s="22"/>
      <c r="B508" s="22"/>
      <c r="C508" s="22"/>
      <c r="D508" s="22"/>
      <c r="E508" s="22"/>
    </row>
    <row r="509" spans="1:5">
      <c r="A509" s="22"/>
      <c r="B509" s="22"/>
      <c r="C509" s="22"/>
      <c r="D509" s="22"/>
      <c r="E509" s="22"/>
    </row>
    <row r="510" spans="1:5">
      <c r="A510" s="22"/>
      <c r="B510" s="22"/>
      <c r="C510" s="22"/>
      <c r="D510" s="22"/>
      <c r="E510" s="22"/>
    </row>
    <row r="511" spans="1:5">
      <c r="A511" s="22"/>
      <c r="B511" s="22"/>
      <c r="C511" s="22"/>
      <c r="D511" s="22"/>
      <c r="E511" s="22"/>
    </row>
    <row r="512" spans="1:5">
      <c r="A512" s="22"/>
      <c r="B512" s="22"/>
      <c r="C512" s="22"/>
      <c r="D512" s="22"/>
      <c r="E512" s="22"/>
    </row>
    <row r="513" spans="1:5">
      <c r="A513" s="22"/>
      <c r="B513" s="22"/>
      <c r="C513" s="22"/>
      <c r="D513" s="22"/>
      <c r="E513" s="22"/>
    </row>
    <row r="514" spans="1:5">
      <c r="A514" s="22"/>
      <c r="B514" s="22"/>
      <c r="C514" s="22"/>
      <c r="D514" s="22"/>
      <c r="E514" s="22"/>
    </row>
    <row r="515" spans="1:5">
      <c r="A515" s="22"/>
      <c r="B515" s="22"/>
      <c r="C515" s="22"/>
      <c r="D515" s="22"/>
      <c r="E515" s="22"/>
    </row>
    <row r="516" spans="1:5">
      <c r="A516" s="22"/>
      <c r="B516" s="22"/>
      <c r="C516" s="22"/>
      <c r="D516" s="22"/>
      <c r="E516" s="22"/>
    </row>
  </sheetData>
  <sortState xmlns:xlrd2="http://schemas.microsoft.com/office/spreadsheetml/2017/richdata2" ref="U5:AM36">
    <sortCondition descending="1" ref="AL5:AL36"/>
  </sortState>
  <mergeCells count="4">
    <mergeCell ref="C3:L3"/>
    <mergeCell ref="C1:I2"/>
    <mergeCell ref="Q3:R3"/>
    <mergeCell ref="A3:B3"/>
  </mergeCells>
  <phoneticPr fontId="17" type="noConversion"/>
  <dataValidations count="27">
    <dataValidation type="custom" allowBlank="1" showInputMessage="1" showErrorMessage="1" sqref="F251:F1047861" xr:uid="{7D870DF5-081F-44B5-8AB7-10A48E100649}">
      <formula1>NOT(CELL("Schutz",F255:S851))</formula1>
    </dataValidation>
    <dataValidation type="list" allowBlank="1" showInputMessage="1" showErrorMessage="1" errorTitle="Disziplin eintragen" error="Falsche Disziplin angegeben._x000a__x000a_LG_x000a_LP_x000a_LG Auflage_x000a_ " promptTitle="Disziplin eintragen" prompt="Disziplin eintrage" sqref="E37:E47" xr:uid="{2F25E8AF-F37E-4BE5-970B-2B358BAF519D}">
      <formula1>$P$2:$P$4</formula1>
    </dataValidation>
    <dataValidation type="list" allowBlank="1" showInputMessage="1" showErrorMessage="1" errorTitle="Falscher Vereinsname" error="Vereinsname stimmt nicht mit der Datenbank überein. Bitte Vereinsnamen überprüfen:_x000a__x000a_" promptTitle="Verein eingeben" prompt="Verein eingeben" sqref="A37:A47" xr:uid="{9B9FD950-7D5E-479A-828C-E3CDB00AEE6F}">
      <formula1>$N$2:$N$12</formula1>
    </dataValidation>
    <dataValidation type="list" allowBlank="1" showInputMessage="1" showErrorMessage="1" errorTitle="Falscher Vereinsname" error="Vereinsname stimmt nicht mit der Datenbank überein. Bitte Vereinsnamen überprüfen:_x000a__x000a_" promptTitle="Verein eingeben" prompt="Verein eingeben" sqref="A6 A8:A10 A14:A36 A48:A51 A53:A56" xr:uid="{82E94CEF-32B6-4786-B03E-EB63F0D26FA2}">
      <formula1>$N$2:$N$12</formula1>
      <formula2>0</formula2>
    </dataValidation>
    <dataValidation type="list" allowBlank="1" showInputMessage="1" showErrorMessage="1" errorTitle="Disziplin eintragen" error="Falsche Disziplin angegeben._x000a__x000a_LG_x000a_LP_x000a_LG Auflage_x000a_ " promptTitle="Disziplin eintragen" prompt="Disziplin eintrage" sqref="E6:E36 E48:E58" xr:uid="{10E41BBD-4C8E-4AB6-8113-A4CA462FDB6E}">
      <formula1>$P$2:$P$4</formula1>
      <formula2>0</formula2>
    </dataValidation>
    <dataValidation type="custom" allowBlank="1" showInputMessage="1" showErrorMessage="1" sqref="S1048541:S1048576" xr:uid="{68D827C7-2422-4F0B-B9A6-BB73A5D3C80F}">
      <formula1>NOT(CELL("Schutz",S64:AE565))</formula1>
    </dataValidation>
    <dataValidation type="custom" allowBlank="1" showInputMessage="1" showErrorMessage="1" sqref="Q1048541:R1048576" xr:uid="{C7FEB9C1-25AE-4070-B921-2C62099F5F1E}">
      <formula1>NOT(CELL("Schutz",Q64:AC566))</formula1>
    </dataValidation>
    <dataValidation type="custom" allowBlank="1" showInputMessage="1" showErrorMessage="1" sqref="F1048541:P1048576" xr:uid="{A864F235-B1E6-4BD2-B992-69FE267FF083}">
      <formula1>NOT(CELL("Schutz",F62:S565))</formula1>
    </dataValidation>
    <dataValidation type="custom" allowBlank="1" showInputMessage="1" showErrorMessage="1" sqref="S1048519:S1048540" xr:uid="{99C01001-DA67-431A-96C3-8B34CB219B73}">
      <formula1>NOT(CELL("Schutz",S44:AE543))</formula1>
    </dataValidation>
    <dataValidation type="custom" allowBlank="1" showInputMessage="1" showErrorMessage="1" sqref="S1048508:S1048518" xr:uid="{D74E9AB1-6736-49D0-9A40-8BF29952A291}">
      <formula1>NOT(CELL("Schutz",S34:AE532))</formula1>
    </dataValidation>
    <dataValidation type="custom" allowBlank="1" showInputMessage="1" showErrorMessage="1" sqref="Q1048519:R1048540" xr:uid="{83D36D71-2817-4CE6-898A-2E663C27E68E}">
      <formula1>NOT(CELL("Schutz",Q44:AC544))</formula1>
    </dataValidation>
    <dataValidation type="custom" allowBlank="1" showInputMessage="1" showErrorMessage="1" sqref="Q1048509:R1048518" xr:uid="{FB20862A-578F-41A7-AD54-61791F4F275E}">
      <formula1>NOT(CELL("Schutz",Q35:AC534))</formula1>
    </dataValidation>
    <dataValidation type="custom" allowBlank="1" showInputMessage="1" showErrorMessage="1" sqref="F1048519:P1048540" xr:uid="{36AFA495-FA75-409F-9351-2CD702A516C8}">
      <formula1>NOT(CELL("Schutz",F42:S543))</formula1>
    </dataValidation>
    <dataValidation type="custom" allowBlank="1" showInputMessage="1" showErrorMessage="1" sqref="F1048510:P1048518" xr:uid="{9719C14C-5977-421D-9E96-D5D4E7805776}">
      <formula1>NOT(CELL("Schutz",F34:S534))</formula1>
    </dataValidation>
    <dataValidation type="custom" allowBlank="1" showInputMessage="1" showErrorMessage="1" sqref="F1048508:P1048509" xr:uid="{61081772-2DE8-484C-BA35-9B6C3BCFBA36}">
      <formula1>NOT(CELL("Schutz",F33:S532))</formula1>
    </dataValidation>
    <dataValidation type="custom" allowBlank="1" showInputMessage="1" showErrorMessage="1" sqref="Q1048497:R1048508" xr:uid="{A0B9BAF4-7678-4A46-B980-07503CA59DC9}">
      <formula1>NOT(CELL("Schutz",Q26:AC522))</formula1>
    </dataValidation>
    <dataValidation type="custom" allowBlank="1" showInputMessage="1" showErrorMessage="1" sqref="Q1048493:R1048496" xr:uid="{3507D20C-F332-4B84-B559-476DD2D85B43}">
      <formula1>NOT(CELL("Schutz",Q24:AC518))</formula1>
    </dataValidation>
    <dataValidation type="custom" allowBlank="1" showInputMessage="1" showErrorMessage="1" sqref="F1048493:P1048507" xr:uid="{458F0513-D2AC-40A7-B36E-E8CD066DA3BF}">
      <formula1>NOT(CELL("Schutz",F22:S517))</formula1>
    </dataValidation>
    <dataValidation type="custom" allowBlank="1" showInputMessage="1" showErrorMessage="1" sqref="S1048493:S1048507" xr:uid="{26A2CBB1-6C4A-4486-BC74-0B3401DE01C2}">
      <formula1>NOT(CELL("Schutz",S24:AE517))</formula1>
    </dataValidation>
    <dataValidation type="custom" allowBlank="1" showInputMessage="1" showErrorMessage="1" sqref="K1:P1 J2:P2" xr:uid="{C02A6027-79D8-403C-86EE-62EDEE3E431A}">
      <formula1>NOT(CELL("Schutz",J4:W489))</formula1>
    </dataValidation>
    <dataValidation type="custom" allowBlank="1" showInputMessage="1" showErrorMessage="1" sqref="M3:P3" xr:uid="{6B2DA839-3D12-486E-93ED-CAA988ECEC75}">
      <formula1>NOT(CELL("Schutz",M5:Z491))</formula1>
    </dataValidation>
    <dataValidation type="custom" allowBlank="1" showInputMessage="1" showErrorMessage="1" sqref="F1048465:P1048492" xr:uid="{1136D1CD-A296-4CD6-84C5-2949E56BE523}">
      <formula1>NOT(CELL("Schutz",F5:S489))</formula1>
    </dataValidation>
    <dataValidation type="custom" allowBlank="1" showInputMessage="1" showErrorMessage="1" sqref="Q1:S2" xr:uid="{8DCCBA87-634B-4864-A2F1-BF230752DAC3}">
      <formula1>NOT(CELL("Schutz",Q4:AC489))</formula1>
    </dataValidation>
    <dataValidation type="custom" allowBlank="1" showInputMessage="1" showErrorMessage="1" sqref="Q3 S3" xr:uid="{D11E9B34-436C-46E6-B91A-56FFE2B74CCB}">
      <formula1>NOT(CELL("Schutz",Q5:AC491))</formula1>
    </dataValidation>
    <dataValidation type="custom" allowBlank="1" showInputMessage="1" showErrorMessage="1" sqref="F1048460:P1048464" xr:uid="{CAAAB486-5450-472A-92C1-F1D0A5FEF70A}">
      <formula1>NOT(CELL("Schutz",F3:S484))</formula1>
    </dataValidation>
    <dataValidation type="custom" allowBlank="1" showInputMessage="1" showErrorMessage="1" sqref="S1048461:S1048492" xr:uid="{8EF83A42-1B2A-4DAA-BE04-3602DB63AA3C}">
      <formula1>NOT(CELL("Schutz",S3:AE485))</formula1>
    </dataValidation>
    <dataValidation type="custom" allowBlank="1" showInputMessage="1" showErrorMessage="1" sqref="Q1048460:R1048492" xr:uid="{F6C44D53-DFF2-471D-90B5-31B8D365779E}">
      <formula1>NOT(CELL("Schutz",Q3:AC485))</formula1>
    </dataValidation>
  </dataValidations>
  <pageMargins left="0.7" right="0.7" top="0.75" bottom="0.75" header="0.3" footer="0.3"/>
  <pageSetup paperSize="9" scale="66" firstPageNumber="0" fitToHeight="0" orientation="landscape" horizontalDpi="300" verticalDpi="300" r:id="rId1"/>
  <headerFooter alignWithMargins="0">
    <oddHeader>&amp;R&amp;D</oddHeader>
  </headerFooter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8AE4F-99C2-455D-B371-883FEB7FF50A}">
  <sheetPr codeName="Tabelle15">
    <tabColor rgb="FF00B0F0"/>
    <pageSetUpPr fitToPage="1"/>
  </sheetPr>
  <dimension ref="A1:AO513"/>
  <sheetViews>
    <sheetView tabSelected="1" topLeftCell="A3" zoomScaleNormal="100" workbookViewId="0">
      <selection activeCell="A5" sqref="A5"/>
    </sheetView>
  </sheetViews>
  <sheetFormatPr baseColWidth="10" defaultColWidth="11.42578125" defaultRowHeight="12.75"/>
  <cols>
    <col min="1" max="1" width="32.7109375" style="15" customWidth="1"/>
    <col min="2" max="2" width="14.28515625" style="15" bestFit="1" customWidth="1"/>
    <col min="3" max="3" width="19.7109375" style="15" bestFit="1" customWidth="1"/>
    <col min="4" max="4" width="11.28515625" style="15" bestFit="1" customWidth="1"/>
    <col min="5" max="5" width="12.7109375" style="15" bestFit="1" customWidth="1"/>
    <col min="6" max="16" width="6.7109375" style="243" customWidth="1"/>
    <col min="17" max="19" width="11.7109375" style="243" customWidth="1"/>
    <col min="20" max="23" width="11.42578125" style="15"/>
    <col min="24" max="24" width="22.28515625" style="15" bestFit="1" customWidth="1"/>
    <col min="25" max="25" width="9.28515625" style="15" bestFit="1" customWidth="1"/>
    <col min="26" max="26" width="12.28515625" style="15" bestFit="1" customWidth="1"/>
    <col min="27" max="27" width="8.28515625" style="15" bestFit="1" customWidth="1"/>
    <col min="28" max="28" width="3.42578125" style="15" bestFit="1" customWidth="1"/>
    <col min="29" max="39" width="4" style="15" bestFit="1" customWidth="1"/>
    <col min="40" max="40" width="5" style="15" bestFit="1" customWidth="1"/>
    <col min="41" max="41" width="12" style="15" bestFit="1" customWidth="1"/>
    <col min="42" max="42" width="3" style="15" bestFit="1" customWidth="1"/>
    <col min="43" max="16384" width="11.42578125" style="15"/>
  </cols>
  <sheetData>
    <row r="1" spans="1:41" ht="15.6" customHeight="1">
      <c r="A1" s="285" t="str">
        <f>Tabellen!F1</f>
        <v>Runde 11</v>
      </c>
      <c r="B1" s="219"/>
      <c r="C1" s="220"/>
      <c r="D1" s="220"/>
      <c r="E1" s="220"/>
      <c r="F1" s="221"/>
      <c r="G1" s="222"/>
      <c r="H1" s="222"/>
      <c r="I1" s="222"/>
      <c r="J1" s="222"/>
      <c r="K1" s="221"/>
      <c r="L1" s="221"/>
      <c r="M1" s="221"/>
      <c r="N1" s="221"/>
      <c r="O1" s="221"/>
      <c r="P1" s="221"/>
      <c r="Q1" s="223"/>
      <c r="R1" s="224"/>
      <c r="S1" s="223"/>
    </row>
    <row r="2" spans="1:41" ht="15" customHeight="1">
      <c r="A2" s="285"/>
      <c r="B2" s="219"/>
      <c r="C2" s="220"/>
      <c r="D2" s="220"/>
      <c r="E2" s="220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3"/>
      <c r="R2" s="224"/>
      <c r="S2" s="223"/>
    </row>
    <row r="3" spans="1:41" ht="142.5" customHeight="1">
      <c r="A3" s="335" t="s">
        <v>454</v>
      </c>
      <c r="B3" s="335"/>
      <c r="C3" s="332" t="s">
        <v>83</v>
      </c>
      <c r="D3" s="332"/>
      <c r="E3" s="332"/>
      <c r="F3" s="332"/>
      <c r="G3" s="332"/>
      <c r="H3" s="332"/>
      <c r="I3" s="332"/>
      <c r="J3" s="332"/>
      <c r="K3" s="332"/>
      <c r="L3" s="332"/>
      <c r="M3" s="221"/>
      <c r="N3" s="221"/>
      <c r="O3" s="221"/>
      <c r="P3" s="221"/>
      <c r="Q3" s="225"/>
      <c r="R3" s="225"/>
      <c r="S3" s="225"/>
    </row>
    <row r="4" spans="1:41" s="231" customFormat="1" ht="34.5" customHeight="1">
      <c r="A4" s="227" t="s">
        <v>0</v>
      </c>
      <c r="B4" s="227" t="s">
        <v>2</v>
      </c>
      <c r="C4" s="228" t="s">
        <v>1</v>
      </c>
      <c r="D4" s="228" t="s">
        <v>3</v>
      </c>
      <c r="E4" s="228" t="s">
        <v>4</v>
      </c>
      <c r="F4" s="240" t="s">
        <v>68</v>
      </c>
      <c r="G4" s="240" t="s">
        <v>69</v>
      </c>
      <c r="H4" s="240" t="s">
        <v>70</v>
      </c>
      <c r="I4" s="240" t="s">
        <v>71</v>
      </c>
      <c r="J4" s="240" t="s">
        <v>72</v>
      </c>
      <c r="K4" s="240" t="s">
        <v>73</v>
      </c>
      <c r="L4" s="240" t="s">
        <v>74</v>
      </c>
      <c r="M4" s="240" t="s">
        <v>75</v>
      </c>
      <c r="N4" s="240" t="s">
        <v>76</v>
      </c>
      <c r="O4" s="240" t="s">
        <v>77</v>
      </c>
      <c r="P4" s="240" t="s">
        <v>168</v>
      </c>
      <c r="Q4" s="241" t="s">
        <v>82</v>
      </c>
      <c r="R4" s="240" t="s">
        <v>63</v>
      </c>
      <c r="S4" s="242" t="s">
        <v>62</v>
      </c>
      <c r="AO4" s="302"/>
    </row>
    <row r="5" spans="1:41" ht="15.95" customHeight="1">
      <c r="A5" s="197" t="s">
        <v>15</v>
      </c>
      <c r="B5" s="197" t="s">
        <v>254</v>
      </c>
      <c r="C5" s="197" t="s">
        <v>255</v>
      </c>
      <c r="D5" s="197" t="s">
        <v>10</v>
      </c>
      <c r="E5" s="197" t="s">
        <v>11</v>
      </c>
      <c r="F5" s="261" cm="1">
        <f t="array" ref="F5">_xlfn.IFNA(INDEX(SetupR1Tabelle[Ringe],MATCH($A5&amp;$B5&amp;$C5&amp;$E5,SetupR1Tabelle[Verein]&amp;SetupR1Tabelle[Vorname]&amp;SetupR1Tabelle[Name]&amp;SetupR1Tabelle[Disziplin],0)),"-")</f>
        <v>198</v>
      </c>
      <c r="G5" s="261" cm="1">
        <f t="array" ref="G5">_xlfn.IFNA(INDEX(SetupR2Tabelle[Ringe],MATCH($A5&amp;$B5&amp;$C5&amp;$E5,SetupR2Tabelle[Verein]&amp;SetupR2Tabelle[Vorname]&amp;SetupR2Tabelle[Name]&amp;SetupR2Tabelle[Disziplin],0)),"-")</f>
        <v>194</v>
      </c>
      <c r="H5" s="261" cm="1">
        <f t="array" ref="H5">_xlfn.IFNA(INDEX(SetupR3Tabelle[Ringe],MATCH($A5&amp;$B5&amp;$C5&amp;$E5,SetupR3Tabelle[Verein]&amp;SetupR3Tabelle[Vorname]&amp;SetupR3Tabelle[Name]&amp;SetupR3Tabelle[Disziplin],0)),"-")</f>
        <v>195</v>
      </c>
      <c r="I5" s="262" cm="1">
        <f t="array" ref="I5">_xlfn.IFNA(INDEX(SetupR4Tabelle[Ringe],MATCH($A5&amp;$B5&amp;$C5&amp;$E5,SetupR4Tabelle[Verein]&amp;SetupR4Tabelle[Vorname]&amp;SetupR4Tabelle[Name]&amp;SetupR4Tabelle[Disziplin],0)),"-")</f>
        <v>197</v>
      </c>
      <c r="J5" s="261" t="str" cm="1">
        <f t="array" ref="J5">_xlfn.IFNA(INDEX(SetupR5Tabelle[Ringe],MATCH($A5&amp;$B5&amp;$C5&amp;$E5,SetupR5Tabelle[Verein]&amp;SetupR5Tabelle[Vorname]&amp;SetupR5Tabelle[Name]&amp;SetupR5Tabelle[Disziplin],0)),"-")</f>
        <v>-</v>
      </c>
      <c r="K5" s="261" cm="1">
        <f t="array" ref="K5">_xlfn.IFNA(INDEX(SetupR6Tabelle[Ringe],MATCH($A5&amp;$B5&amp;$C5&amp;$E5,SetupR6Tabelle[Verein]&amp;SetupR6Tabelle[Vorname]&amp;SetupR6Tabelle[Name]&amp;SetupR6Tabelle[Disziplin],0)),"-")</f>
        <v>196</v>
      </c>
      <c r="L5" s="261" cm="1">
        <f t="array" ref="L5">_xlfn.IFNA(INDEX(SetupR7Tabelle[Ringe],MATCH($A5&amp;$B5&amp;$C5&amp;$E5,SetupR7Tabelle[Verein]&amp;SetupR7Tabelle[Vorname]&amp;SetupR7Tabelle[Name]&amp;SetupR7Tabelle[Disziplin],0)),"-")</f>
        <v>196</v>
      </c>
      <c r="M5" s="261" cm="1">
        <f t="array" ref="M5">_xlfn.IFNA(INDEX(SetupR8Tabelle[Ringe],MATCH($A5&amp;$B5&amp;$C5&amp;$E5,SetupR8Tabelle[Verein]&amp;SetupR8Tabelle[Vorname]&amp;SetupR8Tabelle[Name]&amp;SetupR8Tabelle[Disziplin],0)),"-")</f>
        <v>193</v>
      </c>
      <c r="N5" s="261" cm="1">
        <f t="array" ref="N5">_xlfn.IFNA(INDEX(SetupR9Tabelle[Ringe],MATCH($A5&amp;$B5&amp;$C5&amp;$E5,SetupR9Tabelle[Verein]&amp;SetupR9Tabelle[Vorname]&amp;SetupR9Tabelle[Name]&amp;SetupR9Tabelle[Disziplin],0)),"-")</f>
        <v>192</v>
      </c>
      <c r="O5" s="261" cm="1">
        <f t="array" ref="O5">_xlfn.IFNA(INDEX(SetupR10Tabelle[Ringe],MATCH($A5&amp;$B5&amp;$C5&amp;$E5,SetupR10Tabelle[Verein]&amp;SetupR10Tabelle[Vorname]&amp;SetupR10Tabelle[Name]&amp;SetupR10Tabelle[Disziplin],0)),"-")</f>
        <v>195</v>
      </c>
      <c r="P5" s="261" cm="1">
        <f t="array" ref="P5">_xlfn.IFNA(INDEX(SetupR11Tabelle[Ringe],MATCH($A5&amp;$B5&amp;$C5&amp;$E5,SetupR11Tabelle[Verein]&amp;SetupR11Tabelle[Vorname]&amp;SetupR11Tabelle[Name]&amp;SetupR11Tabelle[Disziplin],0)),"-")</f>
        <v>197</v>
      </c>
      <c r="Q5" s="261">
        <f>IF(DK[[#This Row],[1]]="","",SUM(DK[[#This Row],[1]:[11]]))</f>
        <v>1953</v>
      </c>
      <c r="R5" s="263">
        <f>IF(DK[[#This Row],[Summe]]="","",AVERAGE(Q5/S5))</f>
        <v>195.3</v>
      </c>
      <c r="S5" s="261">
        <f>IF(DK[[#This Row],[1]]="","",COUNT(F5:P5))</f>
        <v>10</v>
      </c>
      <c r="AO5" s="243"/>
    </row>
    <row r="6" spans="1:41" ht="15.95" customHeight="1">
      <c r="A6" s="197" t="s">
        <v>26</v>
      </c>
      <c r="B6" s="197" t="s">
        <v>284</v>
      </c>
      <c r="C6" s="197" t="s">
        <v>413</v>
      </c>
      <c r="D6" s="197" t="s">
        <v>10</v>
      </c>
      <c r="E6" s="197" t="s">
        <v>11</v>
      </c>
      <c r="F6" s="264" cm="1">
        <f t="array" ref="F6">_xlfn.IFNA(INDEX(SetupR1Tabelle[Ringe],MATCH($A6&amp;$B6&amp;$C6&amp;$E6,SetupR1Tabelle[Verein]&amp;SetupR1Tabelle[Vorname]&amp;SetupR1Tabelle[Name]&amp;SetupR1Tabelle[Disziplin],0)),"-")</f>
        <v>194</v>
      </c>
      <c r="G6" s="264" t="str" cm="1">
        <f t="array" ref="G6">_xlfn.IFNA(INDEX(SetupR2Tabelle[Ringe],MATCH($A6&amp;$B6&amp;$C6&amp;$E6,SetupR2Tabelle[Verein]&amp;SetupR2Tabelle[Vorname]&amp;SetupR2Tabelle[Name]&amp;SetupR2Tabelle[Disziplin],0)),"-")</f>
        <v>-</v>
      </c>
      <c r="H6" s="264" cm="1">
        <f t="array" ref="H6">_xlfn.IFNA(INDEX(SetupR3Tabelle[Ringe],MATCH($A6&amp;$B6&amp;$C6&amp;$E6,SetupR3Tabelle[Verein]&amp;SetupR3Tabelle[Vorname]&amp;SetupR3Tabelle[Name]&amp;SetupR3Tabelle[Disziplin],0)),"-")</f>
        <v>194</v>
      </c>
      <c r="I6" s="111" cm="1">
        <f t="array" ref="I6">_xlfn.IFNA(INDEX(SetupR4Tabelle[Ringe],MATCH($A6&amp;$B6&amp;$C6&amp;$E6,SetupR4Tabelle[Verein]&amp;SetupR4Tabelle[Vorname]&amp;SetupR4Tabelle[Name]&amp;SetupR4Tabelle[Disziplin],0)),"-")</f>
        <v>195</v>
      </c>
      <c r="J6" s="264" cm="1">
        <f t="array" ref="J6">_xlfn.IFNA(INDEX(SetupR5Tabelle[Ringe],MATCH($A6&amp;$B6&amp;$C6&amp;$E6,SetupR5Tabelle[Verein]&amp;SetupR5Tabelle[Vorname]&amp;SetupR5Tabelle[Name]&amp;SetupR5Tabelle[Disziplin],0)),"-")</f>
        <v>189</v>
      </c>
      <c r="K6" s="264" cm="1">
        <f t="array" ref="K6">_xlfn.IFNA(INDEX(SetupR6Tabelle[Ringe],MATCH($A6&amp;$B6&amp;$C6&amp;$E6,SetupR6Tabelle[Verein]&amp;SetupR6Tabelle[Vorname]&amp;SetupR6Tabelle[Name]&amp;SetupR6Tabelle[Disziplin],0)),"-")</f>
        <v>196</v>
      </c>
      <c r="L6" s="264" cm="1">
        <f t="array" ref="L6">_xlfn.IFNA(INDEX(SetupR7Tabelle[Ringe],MATCH($A6&amp;$B6&amp;$C6&amp;$E6,SetupR7Tabelle[Verein]&amp;SetupR7Tabelle[Vorname]&amp;SetupR7Tabelle[Name]&amp;SetupR7Tabelle[Disziplin],0)),"-")</f>
        <v>194</v>
      </c>
      <c r="M6" s="264" cm="1">
        <f t="array" ref="M6">_xlfn.IFNA(INDEX(SetupR8Tabelle[Ringe],MATCH($A6&amp;$B6&amp;$C6&amp;$E6,SetupR8Tabelle[Verein]&amp;SetupR8Tabelle[Vorname]&amp;SetupR8Tabelle[Name]&amp;SetupR8Tabelle[Disziplin],0)),"-")</f>
        <v>186</v>
      </c>
      <c r="N6" s="264" cm="1">
        <f t="array" ref="N6">_xlfn.IFNA(INDEX(SetupR9Tabelle[Ringe],MATCH($A6&amp;$B6&amp;$C6&amp;$E6,SetupR9Tabelle[Verein]&amp;SetupR9Tabelle[Vorname]&amp;SetupR9Tabelle[Name]&amp;SetupR9Tabelle[Disziplin],0)),"-")</f>
        <v>192</v>
      </c>
      <c r="O6" s="264" cm="1">
        <f t="array" ref="O6">_xlfn.IFNA(INDEX(SetupR10Tabelle[Ringe],MATCH($A6&amp;$B6&amp;$C6&amp;$E6,SetupR10Tabelle[Verein]&amp;SetupR10Tabelle[Vorname]&amp;SetupR10Tabelle[Name]&amp;SetupR10Tabelle[Disziplin],0)),"-")</f>
        <v>190</v>
      </c>
      <c r="P6" s="264" cm="1">
        <f t="array" ref="P6">_xlfn.IFNA(INDEX(SetupR11Tabelle[Ringe],MATCH($A6&amp;$B6&amp;$C6&amp;$E6,SetupR11Tabelle[Verein]&amp;SetupR11Tabelle[Vorname]&amp;SetupR11Tabelle[Name]&amp;SetupR11Tabelle[Disziplin],0)),"-")</f>
        <v>191</v>
      </c>
      <c r="Q6" s="264">
        <f>IF(DK[[#This Row],[1]]="","",SUM(DK[[#This Row],[1]:[11]]))</f>
        <v>1921</v>
      </c>
      <c r="R6" s="277">
        <f>IF(DK[[#This Row],[Summe]]="","",AVERAGE(Q6/S6))</f>
        <v>192.1</v>
      </c>
      <c r="S6" s="261">
        <f>IF(DK[[#This Row],[1]]="","",COUNT(F6:P6))</f>
        <v>10</v>
      </c>
      <c r="AO6" s="243"/>
    </row>
    <row r="7" spans="1:41" ht="15.95" customHeight="1">
      <c r="A7" s="197" t="s">
        <v>26</v>
      </c>
      <c r="B7" s="197" t="s">
        <v>270</v>
      </c>
      <c r="C7" s="197" t="s">
        <v>263</v>
      </c>
      <c r="D7" s="197" t="s">
        <v>10</v>
      </c>
      <c r="E7" s="197" t="s">
        <v>11</v>
      </c>
      <c r="F7" s="264" cm="1">
        <f t="array" ref="F7">_xlfn.IFNA(INDEX(SetupR1Tabelle[Ringe],MATCH($A7&amp;$B7&amp;$C7&amp;$E7,SetupR1Tabelle[Verein]&amp;SetupR1Tabelle[Vorname]&amp;SetupR1Tabelle[Name]&amp;SetupR1Tabelle[Disziplin],0)),"-")</f>
        <v>188</v>
      </c>
      <c r="G7" s="264" t="str" cm="1">
        <f t="array" ref="G7">_xlfn.IFNA(INDEX(SetupR2Tabelle[Ringe],MATCH($A7&amp;$B7&amp;$C7&amp;$E7,SetupR2Tabelle[Verein]&amp;SetupR2Tabelle[Vorname]&amp;SetupR2Tabelle[Name]&amp;SetupR2Tabelle[Disziplin],0)),"-")</f>
        <v>-</v>
      </c>
      <c r="H7" s="264" cm="1">
        <f t="array" ref="H7">_xlfn.IFNA(INDEX(SetupR3Tabelle[Ringe],MATCH($A7&amp;$B7&amp;$C7&amp;$E7,SetupR3Tabelle[Verein]&amp;SetupR3Tabelle[Vorname]&amp;SetupR3Tabelle[Name]&amp;SetupR3Tabelle[Disziplin],0)),"-")</f>
        <v>195</v>
      </c>
      <c r="I7" s="111" cm="1">
        <f t="array" ref="I7">_xlfn.IFNA(INDEX(SetupR4Tabelle[Ringe],MATCH($A7&amp;$B7&amp;$C7&amp;$E7,SetupR4Tabelle[Verein]&amp;SetupR4Tabelle[Vorname]&amp;SetupR4Tabelle[Name]&amp;SetupR4Tabelle[Disziplin],0)),"-")</f>
        <v>190</v>
      </c>
      <c r="J7" s="264" cm="1">
        <f t="array" ref="J7">_xlfn.IFNA(INDEX(SetupR5Tabelle[Ringe],MATCH($A7&amp;$B7&amp;$C7&amp;$E7,SetupR5Tabelle[Verein]&amp;SetupR5Tabelle[Vorname]&amp;SetupR5Tabelle[Name]&amp;SetupR5Tabelle[Disziplin],0)),"-")</f>
        <v>194</v>
      </c>
      <c r="K7" s="264" cm="1">
        <f t="array" ref="K7">_xlfn.IFNA(INDEX(SetupR6Tabelle[Ringe],MATCH($A7&amp;$B7&amp;$C7&amp;$E7,SetupR6Tabelle[Verein]&amp;SetupR6Tabelle[Vorname]&amp;SetupR6Tabelle[Name]&amp;SetupR6Tabelle[Disziplin],0)),"-")</f>
        <v>187</v>
      </c>
      <c r="L7" s="264" cm="1">
        <f t="array" ref="L7">_xlfn.IFNA(INDEX(SetupR7Tabelle[Ringe],MATCH($A7&amp;$B7&amp;$C7&amp;$E7,SetupR7Tabelle[Verein]&amp;SetupR7Tabelle[Vorname]&amp;SetupR7Tabelle[Name]&amp;SetupR7Tabelle[Disziplin],0)),"-")</f>
        <v>190</v>
      </c>
      <c r="M7" s="264" cm="1">
        <f t="array" ref="M7">_xlfn.IFNA(INDEX(SetupR8Tabelle[Ringe],MATCH($A7&amp;$B7&amp;$C7&amp;$E7,SetupR8Tabelle[Verein]&amp;SetupR8Tabelle[Vorname]&amp;SetupR8Tabelle[Name]&amp;SetupR8Tabelle[Disziplin],0)),"-")</f>
        <v>187</v>
      </c>
      <c r="N7" s="264" cm="1">
        <f t="array" ref="N7">_xlfn.IFNA(INDEX(SetupR9Tabelle[Ringe],MATCH($A7&amp;$B7&amp;$C7&amp;$E7,SetupR9Tabelle[Verein]&amp;SetupR9Tabelle[Vorname]&amp;SetupR9Tabelle[Name]&amp;SetupR9Tabelle[Disziplin],0)),"-")</f>
        <v>190</v>
      </c>
      <c r="O7" s="264" cm="1">
        <f t="array" ref="O7">_xlfn.IFNA(INDEX(SetupR10Tabelle[Ringe],MATCH($A7&amp;$B7&amp;$C7&amp;$E7,SetupR10Tabelle[Verein]&amp;SetupR10Tabelle[Vorname]&amp;SetupR10Tabelle[Name]&amp;SetupR10Tabelle[Disziplin],0)),"-")</f>
        <v>189</v>
      </c>
      <c r="P7" s="264" cm="1">
        <f t="array" ref="P7">_xlfn.IFNA(INDEX(SetupR11Tabelle[Ringe],MATCH($A7&amp;$B7&amp;$C7&amp;$E7,SetupR11Tabelle[Verein]&amp;SetupR11Tabelle[Vorname]&amp;SetupR11Tabelle[Name]&amp;SetupR11Tabelle[Disziplin],0)),"-")</f>
        <v>189</v>
      </c>
      <c r="Q7" s="264">
        <f>IF(DK[[#This Row],[1]]="","",SUM(DK[[#This Row],[1]:[11]]))</f>
        <v>1899</v>
      </c>
      <c r="R7" s="277">
        <f>IF(DK[[#This Row],[Summe]]="","",AVERAGE(Q7/S7))</f>
        <v>189.9</v>
      </c>
      <c r="S7" s="261">
        <f>IF(DK[[#This Row],[1]]="","",COUNT(F7:P7))</f>
        <v>10</v>
      </c>
      <c r="AO7" s="243"/>
    </row>
    <row r="8" spans="1:41" ht="15.95" customHeight="1">
      <c r="A8" s="197" t="s">
        <v>26</v>
      </c>
      <c r="B8" s="197" t="s">
        <v>268</v>
      </c>
      <c r="C8" s="197" t="s">
        <v>269</v>
      </c>
      <c r="D8" s="197" t="s">
        <v>10</v>
      </c>
      <c r="E8" s="197" t="s">
        <v>11</v>
      </c>
      <c r="F8" s="261" cm="1">
        <f t="array" ref="F8">_xlfn.IFNA(INDEX(SetupR1Tabelle[Ringe],MATCH($A8&amp;$B8&amp;$C8&amp;$E8,SetupR1Tabelle[Verein]&amp;SetupR1Tabelle[Vorname]&amp;SetupR1Tabelle[Name]&amp;SetupR1Tabelle[Disziplin],0)),"-")</f>
        <v>183</v>
      </c>
      <c r="G8" s="261" t="str" cm="1">
        <f t="array" ref="G8">_xlfn.IFNA(INDEX(SetupR2Tabelle[Ringe],MATCH($A8&amp;$B8&amp;$C8&amp;$E8,SetupR2Tabelle[Verein]&amp;SetupR2Tabelle[Vorname]&amp;SetupR2Tabelle[Name]&amp;SetupR2Tabelle[Disziplin],0)),"-")</f>
        <v>-</v>
      </c>
      <c r="H8" s="261" cm="1">
        <f t="array" ref="H8">_xlfn.IFNA(INDEX(SetupR3Tabelle[Ringe],MATCH($A8&amp;$B8&amp;$C8&amp;$E8,SetupR3Tabelle[Verein]&amp;SetupR3Tabelle[Vorname]&amp;SetupR3Tabelle[Name]&amp;SetupR3Tabelle[Disziplin],0)),"-")</f>
        <v>193</v>
      </c>
      <c r="I8" s="262" cm="1">
        <f t="array" ref="I8">_xlfn.IFNA(INDEX(SetupR4Tabelle[Ringe],MATCH($A8&amp;$B8&amp;$C8&amp;$E8,SetupR4Tabelle[Verein]&amp;SetupR4Tabelle[Vorname]&amp;SetupR4Tabelle[Name]&amp;SetupR4Tabelle[Disziplin],0)),"-")</f>
        <v>186</v>
      </c>
      <c r="J8" s="261" cm="1">
        <f t="array" ref="J8">_xlfn.IFNA(INDEX(SetupR5Tabelle[Ringe],MATCH($A8&amp;$B8&amp;$C8&amp;$E8,SetupR5Tabelle[Verein]&amp;SetupR5Tabelle[Vorname]&amp;SetupR5Tabelle[Name]&amp;SetupR5Tabelle[Disziplin],0)),"-")</f>
        <v>192</v>
      </c>
      <c r="K8" s="261" cm="1">
        <f t="array" ref="K8">_xlfn.IFNA(INDEX(SetupR6Tabelle[Ringe],MATCH($A8&amp;$B8&amp;$C8&amp;$E8,SetupR6Tabelle[Verein]&amp;SetupR6Tabelle[Vorname]&amp;SetupR6Tabelle[Name]&amp;SetupR6Tabelle[Disziplin],0)),"-")</f>
        <v>191</v>
      </c>
      <c r="L8" s="261" cm="1">
        <f t="array" ref="L8">_xlfn.IFNA(INDEX(SetupR7Tabelle[Ringe],MATCH($A8&amp;$B8&amp;$C8&amp;$E8,SetupR7Tabelle[Verein]&amp;SetupR7Tabelle[Vorname]&amp;SetupR7Tabelle[Name]&amp;SetupR7Tabelle[Disziplin],0)),"-")</f>
        <v>190</v>
      </c>
      <c r="M8" s="261" cm="1">
        <f t="array" ref="M8">_xlfn.IFNA(INDEX(SetupR8Tabelle[Ringe],MATCH($A8&amp;$B8&amp;$C8&amp;$E8,SetupR8Tabelle[Verein]&amp;SetupR8Tabelle[Vorname]&amp;SetupR8Tabelle[Name]&amp;SetupR8Tabelle[Disziplin],0)),"-")</f>
        <v>187</v>
      </c>
      <c r="N8" s="261" cm="1">
        <f t="array" ref="N8">_xlfn.IFNA(INDEX(SetupR9Tabelle[Ringe],MATCH($A8&amp;$B8&amp;$C8&amp;$E8,SetupR9Tabelle[Verein]&amp;SetupR9Tabelle[Vorname]&amp;SetupR9Tabelle[Name]&amp;SetupR9Tabelle[Disziplin],0)),"-")</f>
        <v>186</v>
      </c>
      <c r="O8" s="261" cm="1">
        <f t="array" ref="O8">_xlfn.IFNA(INDEX(SetupR10Tabelle[Ringe],MATCH($A8&amp;$B8&amp;$C8&amp;$E8,SetupR10Tabelle[Verein]&amp;SetupR10Tabelle[Vorname]&amp;SetupR10Tabelle[Name]&amp;SetupR10Tabelle[Disziplin],0)),"-")</f>
        <v>192</v>
      </c>
      <c r="P8" s="261" cm="1">
        <f t="array" ref="P8">_xlfn.IFNA(INDEX(SetupR11Tabelle[Ringe],MATCH($A8&amp;$B8&amp;$C8&amp;$E8,SetupR11Tabelle[Verein]&amp;SetupR11Tabelle[Vorname]&amp;SetupR11Tabelle[Name]&amp;SetupR11Tabelle[Disziplin],0)),"-")</f>
        <v>192</v>
      </c>
      <c r="Q8" s="261">
        <f>IF(DK[[#This Row],[1]]="","",SUM(DK[[#This Row],[1]:[11]]))</f>
        <v>1892</v>
      </c>
      <c r="R8" s="263">
        <f>IF(DK[[#This Row],[Summe]]="","",AVERAGE(Q8/S8))</f>
        <v>189.2</v>
      </c>
      <c r="S8" s="261">
        <f>IF(DK[[#This Row],[1]]="","",COUNT(F8:P8))</f>
        <v>10</v>
      </c>
      <c r="AO8" s="243"/>
    </row>
    <row r="9" spans="1:41" ht="15.95" customHeight="1">
      <c r="A9" s="197" t="s">
        <v>17</v>
      </c>
      <c r="B9" s="197" t="s">
        <v>384</v>
      </c>
      <c r="C9" s="197" t="s">
        <v>385</v>
      </c>
      <c r="D9" s="197" t="s">
        <v>24</v>
      </c>
      <c r="E9" s="197" t="s">
        <v>11</v>
      </c>
      <c r="F9" s="261" cm="1">
        <f t="array" ref="F9">_xlfn.IFNA(INDEX(SetupR1Tabelle[Ringe],MATCH($A9&amp;$B9&amp;$C9&amp;$E9,SetupR1Tabelle[Verein]&amp;SetupR1Tabelle[Vorname]&amp;SetupR1Tabelle[Name]&amp;SetupR1Tabelle[Disziplin],0)),"-")</f>
        <v>194</v>
      </c>
      <c r="G9" s="261" cm="1">
        <f t="array" ref="G9">_xlfn.IFNA(INDEX(SetupR2Tabelle[Ringe],MATCH($A9&amp;$B9&amp;$C9&amp;$E9,SetupR2Tabelle[Verein]&amp;SetupR2Tabelle[Vorname]&amp;SetupR2Tabelle[Name]&amp;SetupR2Tabelle[Disziplin],0)),"-")</f>
        <v>189</v>
      </c>
      <c r="H9" s="261" cm="1">
        <f t="array" ref="H9">_xlfn.IFNA(INDEX(SetupR3Tabelle[Ringe],MATCH($A9&amp;$B9&amp;$C9&amp;$E9,SetupR3Tabelle[Verein]&amp;SetupR3Tabelle[Vorname]&amp;SetupR3Tabelle[Name]&amp;SetupR3Tabelle[Disziplin],0)),"-")</f>
        <v>180</v>
      </c>
      <c r="I9" s="262" cm="1">
        <f t="array" ref="I9">_xlfn.IFNA(INDEX(SetupR4Tabelle[Ringe],MATCH($A9&amp;$B9&amp;$C9&amp;$E9,SetupR4Tabelle[Verein]&amp;SetupR4Tabelle[Vorname]&amp;SetupR4Tabelle[Name]&amp;SetupR4Tabelle[Disziplin],0)),"-")</f>
        <v>188</v>
      </c>
      <c r="J9" s="261" cm="1">
        <f t="array" ref="J9">_xlfn.IFNA(INDEX(SetupR5Tabelle[Ringe],MATCH($A9&amp;$B9&amp;$C9&amp;$E9,SetupR5Tabelle[Verein]&amp;SetupR5Tabelle[Vorname]&amp;SetupR5Tabelle[Name]&amp;SetupR5Tabelle[Disziplin],0)),"-")</f>
        <v>184</v>
      </c>
      <c r="K9" s="261" cm="1">
        <f t="array" ref="K9">_xlfn.IFNA(INDEX(SetupR6Tabelle[Ringe],MATCH($A9&amp;$B9&amp;$C9&amp;$E9,SetupR6Tabelle[Verein]&amp;SetupR6Tabelle[Vorname]&amp;SetupR6Tabelle[Name]&amp;SetupR6Tabelle[Disziplin],0)),"-")</f>
        <v>188</v>
      </c>
      <c r="L9" s="261" t="str" cm="1">
        <f t="array" ref="L9">_xlfn.IFNA(INDEX(SetupR7Tabelle[Ringe],MATCH($A9&amp;$B9&amp;$C9&amp;$E9,SetupR7Tabelle[Verein]&amp;SetupR7Tabelle[Vorname]&amp;SetupR7Tabelle[Name]&amp;SetupR7Tabelle[Disziplin],0)),"-")</f>
        <v>-</v>
      </c>
      <c r="M9" s="261" cm="1">
        <f t="array" ref="M9">_xlfn.IFNA(INDEX(SetupR8Tabelle[Ringe],MATCH($A9&amp;$B9&amp;$C9&amp;$E9,SetupR8Tabelle[Verein]&amp;SetupR8Tabelle[Vorname]&amp;SetupR8Tabelle[Name]&amp;SetupR8Tabelle[Disziplin],0)),"-")</f>
        <v>187</v>
      </c>
      <c r="N9" s="261" cm="1">
        <f t="array" ref="N9">_xlfn.IFNA(INDEX(SetupR9Tabelle[Ringe],MATCH($A9&amp;$B9&amp;$C9&amp;$E9,SetupR9Tabelle[Verein]&amp;SetupR9Tabelle[Vorname]&amp;SetupR9Tabelle[Name]&amp;SetupR9Tabelle[Disziplin],0)),"-")</f>
        <v>185</v>
      </c>
      <c r="O9" s="261" cm="1">
        <f t="array" ref="O9">_xlfn.IFNA(INDEX(SetupR10Tabelle[Ringe],MATCH($A9&amp;$B9&amp;$C9&amp;$E9,SetupR10Tabelle[Verein]&amp;SetupR10Tabelle[Vorname]&amp;SetupR10Tabelle[Name]&amp;SetupR10Tabelle[Disziplin],0)),"-")</f>
        <v>188</v>
      </c>
      <c r="P9" s="261" cm="1">
        <f t="array" ref="P9">_xlfn.IFNA(INDEX(SetupR11Tabelle[Ringe],MATCH($A9&amp;$B9&amp;$C9&amp;$E9,SetupR11Tabelle[Verein]&amp;SetupR11Tabelle[Vorname]&amp;SetupR11Tabelle[Name]&amp;SetupR11Tabelle[Disziplin],0)),"-")</f>
        <v>189</v>
      </c>
      <c r="Q9" s="261">
        <f>IF(DK[[#This Row],[1]]="","",SUM(DK[[#This Row],[1]:[11]]))</f>
        <v>1872</v>
      </c>
      <c r="R9" s="263">
        <f>IF(DK[[#This Row],[Summe]]="","",AVERAGE(Q9/S9))</f>
        <v>187.2</v>
      </c>
      <c r="S9" s="261">
        <f>IF(DK[[#This Row],[1]]="","",COUNT(F9:P9))</f>
        <v>10</v>
      </c>
      <c r="T9" s="232"/>
      <c r="AO9" s="243"/>
    </row>
    <row r="10" spans="1:41" ht="15.95" customHeight="1">
      <c r="A10" s="197" t="s">
        <v>15</v>
      </c>
      <c r="B10" s="197" t="s">
        <v>206</v>
      </c>
      <c r="C10" s="197" t="s">
        <v>207</v>
      </c>
      <c r="D10" s="197" t="s">
        <v>10</v>
      </c>
      <c r="E10" s="197" t="s">
        <v>11</v>
      </c>
      <c r="F10" s="261" cm="1">
        <f t="array" ref="F10">_xlfn.IFNA(INDEX(SetupR1Tabelle[Ringe],MATCH($A10&amp;$B10&amp;$C10&amp;$E10,SetupR1Tabelle[Verein]&amp;SetupR1Tabelle[Vorname]&amp;SetupR1Tabelle[Name]&amp;SetupR1Tabelle[Disziplin],0)),"-")</f>
        <v>188</v>
      </c>
      <c r="G10" s="261" cm="1">
        <f t="array" ref="G10">_xlfn.IFNA(INDEX(SetupR2Tabelle[Ringe],MATCH($A10&amp;$B10&amp;$C10&amp;$E10,SetupR2Tabelle[Verein]&amp;SetupR2Tabelle[Vorname]&amp;SetupR2Tabelle[Name]&amp;SetupR2Tabelle[Disziplin],0)),"-")</f>
        <v>188</v>
      </c>
      <c r="H10" s="261" cm="1">
        <f t="array" ref="H10">_xlfn.IFNA(INDEX(SetupR3Tabelle[Ringe],MATCH($A10&amp;$B10&amp;$C10&amp;$E10,SetupR3Tabelle[Verein]&amp;SetupR3Tabelle[Vorname]&amp;SetupR3Tabelle[Name]&amp;SetupR3Tabelle[Disziplin],0)),"-")</f>
        <v>190</v>
      </c>
      <c r="I10" s="262" cm="1">
        <f t="array" ref="I10">_xlfn.IFNA(INDEX(SetupR4Tabelle[Ringe],MATCH($A10&amp;$B10&amp;$C10&amp;$E10,SetupR4Tabelle[Verein]&amp;SetupR4Tabelle[Vorname]&amp;SetupR4Tabelle[Name]&amp;SetupR4Tabelle[Disziplin],0)),"-")</f>
        <v>187</v>
      </c>
      <c r="J10" s="261" t="str" cm="1">
        <f t="array" ref="J10">_xlfn.IFNA(INDEX(SetupR5Tabelle[Ringe],MATCH($A10&amp;$B10&amp;$C10&amp;$E10,SetupR5Tabelle[Verein]&amp;SetupR5Tabelle[Vorname]&amp;SetupR5Tabelle[Name]&amp;SetupR5Tabelle[Disziplin],0)),"-")</f>
        <v>-</v>
      </c>
      <c r="K10" s="261" cm="1">
        <f t="array" ref="K10">_xlfn.IFNA(INDEX(SetupR6Tabelle[Ringe],MATCH($A10&amp;$B10&amp;$C10&amp;$E10,SetupR6Tabelle[Verein]&amp;SetupR6Tabelle[Vorname]&amp;SetupR6Tabelle[Name]&amp;SetupR6Tabelle[Disziplin],0)),"-")</f>
        <v>186</v>
      </c>
      <c r="L10" s="261" cm="1">
        <f t="array" ref="L10">_xlfn.IFNA(INDEX(SetupR7Tabelle[Ringe],MATCH($A10&amp;$B10&amp;$C10&amp;$E10,SetupR7Tabelle[Verein]&amp;SetupR7Tabelle[Vorname]&amp;SetupR7Tabelle[Name]&amp;SetupR7Tabelle[Disziplin],0)),"-")</f>
        <v>186</v>
      </c>
      <c r="M10" s="261" cm="1">
        <f t="array" ref="M10">_xlfn.IFNA(INDEX(SetupR8Tabelle[Ringe],MATCH($A10&amp;$B10&amp;$C10&amp;$E10,SetupR8Tabelle[Verein]&amp;SetupR8Tabelle[Vorname]&amp;SetupR8Tabelle[Name]&amp;SetupR8Tabelle[Disziplin],0)),"-")</f>
        <v>186</v>
      </c>
      <c r="N10" s="261" cm="1">
        <f t="array" ref="N10">_xlfn.IFNA(INDEX(SetupR9Tabelle[Ringe],MATCH($A10&amp;$B10&amp;$C10&amp;$E10,SetupR9Tabelle[Verein]&amp;SetupR9Tabelle[Vorname]&amp;SetupR9Tabelle[Name]&amp;SetupR9Tabelle[Disziplin],0)),"-")</f>
        <v>186</v>
      </c>
      <c r="O10" s="261" t="str" cm="1">
        <f t="array" ref="O10">_xlfn.IFNA(INDEX(SetupR10Tabelle[Ringe],MATCH($A10&amp;$B10&amp;$C10&amp;$E10,SetupR10Tabelle[Verein]&amp;SetupR10Tabelle[Vorname]&amp;SetupR10Tabelle[Name]&amp;SetupR10Tabelle[Disziplin],0)),"-")</f>
        <v>-</v>
      </c>
      <c r="P10" s="261" cm="1">
        <f t="array" ref="P10">_xlfn.IFNA(INDEX(SetupR11Tabelle[Ringe],MATCH($A10&amp;$B10&amp;$C10&amp;$E10,SetupR11Tabelle[Verein]&amp;SetupR11Tabelle[Vorname]&amp;SetupR11Tabelle[Name]&amp;SetupR11Tabelle[Disziplin],0)),"-")</f>
        <v>183</v>
      </c>
      <c r="Q10" s="261">
        <f>IF(DK[[#This Row],[1]]="","",SUM(DK[[#This Row],[1]:[11]]))</f>
        <v>1680</v>
      </c>
      <c r="R10" s="263">
        <f>IF(DK[[#This Row],[Summe]]="","",AVERAGE(Q10/S10))</f>
        <v>186.66666666666666</v>
      </c>
      <c r="S10" s="261">
        <f>IF(DK[[#This Row],[1]]="","",COUNT(F10:P10))</f>
        <v>9</v>
      </c>
      <c r="T10" s="232"/>
      <c r="AO10" s="243"/>
    </row>
    <row r="11" spans="1:41" ht="15.95" customHeight="1">
      <c r="A11" s="197" t="s">
        <v>17</v>
      </c>
      <c r="B11" s="197" t="s">
        <v>380</v>
      </c>
      <c r="C11" s="197" t="s">
        <v>381</v>
      </c>
      <c r="D11" s="197" t="s">
        <v>10</v>
      </c>
      <c r="E11" s="197" t="s">
        <v>11</v>
      </c>
      <c r="F11" s="261" cm="1">
        <f t="array" ref="F11">_xlfn.IFNA(INDEX(SetupR1Tabelle[Ringe],MATCH($A11&amp;$B11&amp;$C11&amp;$E11,SetupR1Tabelle[Verein]&amp;SetupR1Tabelle[Vorname]&amp;SetupR1Tabelle[Name]&amp;SetupR1Tabelle[Disziplin],0)),"-")</f>
        <v>191</v>
      </c>
      <c r="G11" s="261" cm="1">
        <f t="array" ref="G11">_xlfn.IFNA(INDEX(SetupR2Tabelle[Ringe],MATCH($A11&amp;$B11&amp;$C11&amp;$E11,SetupR2Tabelle[Verein]&amp;SetupR2Tabelle[Vorname]&amp;SetupR2Tabelle[Name]&amp;SetupR2Tabelle[Disziplin],0)),"-")</f>
        <v>187</v>
      </c>
      <c r="H11" s="261" cm="1">
        <f t="array" ref="H11">_xlfn.IFNA(INDEX(SetupR3Tabelle[Ringe],MATCH($A11&amp;$B11&amp;$C11&amp;$E11,SetupR3Tabelle[Verein]&amp;SetupR3Tabelle[Vorname]&amp;SetupR3Tabelle[Name]&amp;SetupR3Tabelle[Disziplin],0)),"-")</f>
        <v>182</v>
      </c>
      <c r="I11" s="262" cm="1">
        <f t="array" ref="I11">_xlfn.IFNA(INDEX(SetupR4Tabelle[Ringe],MATCH($A11&amp;$B11&amp;$C11&amp;$E11,SetupR4Tabelle[Verein]&amp;SetupR4Tabelle[Vorname]&amp;SetupR4Tabelle[Name]&amp;SetupR4Tabelle[Disziplin],0)),"-")</f>
        <v>187</v>
      </c>
      <c r="J11" s="261" cm="1">
        <f t="array" ref="J11">_xlfn.IFNA(INDEX(SetupR5Tabelle[Ringe],MATCH($A11&amp;$B11&amp;$C11&amp;$E11,SetupR5Tabelle[Verein]&amp;SetupR5Tabelle[Vorname]&amp;SetupR5Tabelle[Name]&amp;SetupR5Tabelle[Disziplin],0)),"-")</f>
        <v>183</v>
      </c>
      <c r="K11" s="261" cm="1">
        <f t="array" ref="K11">_xlfn.IFNA(INDEX(SetupR6Tabelle[Ringe],MATCH($A11&amp;$B11&amp;$C11&amp;$E11,SetupR6Tabelle[Verein]&amp;SetupR6Tabelle[Vorname]&amp;SetupR6Tabelle[Name]&amp;SetupR6Tabelle[Disziplin],0)),"-")</f>
        <v>184</v>
      </c>
      <c r="L11" s="261" t="str" cm="1">
        <f t="array" ref="L11">_xlfn.IFNA(INDEX(SetupR7Tabelle[Ringe],MATCH($A11&amp;$B11&amp;$C11&amp;$E11,SetupR7Tabelle[Verein]&amp;SetupR7Tabelle[Vorname]&amp;SetupR7Tabelle[Name]&amp;SetupR7Tabelle[Disziplin],0)),"-")</f>
        <v>-</v>
      </c>
      <c r="M11" s="261" cm="1">
        <f t="array" ref="M11">_xlfn.IFNA(INDEX(SetupR8Tabelle[Ringe],MATCH($A11&amp;$B11&amp;$C11&amp;$E11,SetupR8Tabelle[Verein]&amp;SetupR8Tabelle[Vorname]&amp;SetupR8Tabelle[Name]&amp;SetupR8Tabelle[Disziplin],0)),"-")</f>
        <v>188</v>
      </c>
      <c r="N11" s="261" t="str" cm="1">
        <f t="array" ref="N11">_xlfn.IFNA(INDEX(SetupR9Tabelle[Ringe],MATCH($A11&amp;$B11&amp;$C11&amp;$E11,SetupR9Tabelle[Verein]&amp;SetupR9Tabelle[Vorname]&amp;SetupR9Tabelle[Name]&amp;SetupR9Tabelle[Disziplin],0)),"-")</f>
        <v>-</v>
      </c>
      <c r="O11" s="261" cm="1">
        <f t="array" ref="O11">_xlfn.IFNA(INDEX(SetupR10Tabelle[Ringe],MATCH($A11&amp;$B11&amp;$C11&amp;$E11,SetupR10Tabelle[Verein]&amp;SetupR10Tabelle[Vorname]&amp;SetupR10Tabelle[Name]&amp;SetupR10Tabelle[Disziplin],0)),"-")</f>
        <v>180</v>
      </c>
      <c r="P11" s="261" cm="1">
        <f t="array" ref="P11">_xlfn.IFNA(INDEX(SetupR11Tabelle[Ringe],MATCH($A11&amp;$B11&amp;$C11&amp;$E11,SetupR11Tabelle[Verein]&amp;SetupR11Tabelle[Vorname]&amp;SetupR11Tabelle[Name]&amp;SetupR11Tabelle[Disziplin],0)),"-")</f>
        <v>190</v>
      </c>
      <c r="Q11" s="261">
        <f>IF(DK[[#This Row],[1]]="","",SUM(DK[[#This Row],[1]:[11]]))</f>
        <v>1672</v>
      </c>
      <c r="R11" s="263">
        <f>IF(DK[[#This Row],[Summe]]="","",AVERAGE(Q11/S11))</f>
        <v>185.77777777777777</v>
      </c>
      <c r="S11" s="261">
        <f>IF(DK[[#This Row],[1]]="","",COUNT(F11:P11))</f>
        <v>9</v>
      </c>
      <c r="T11" s="232"/>
      <c r="AO11" s="243"/>
    </row>
    <row r="12" spans="1:41" ht="15.95" customHeight="1">
      <c r="A12" s="197" t="s">
        <v>26</v>
      </c>
      <c r="B12" s="197" t="s">
        <v>191</v>
      </c>
      <c r="C12" s="197" t="s">
        <v>275</v>
      </c>
      <c r="D12" s="197" t="s">
        <v>10</v>
      </c>
      <c r="E12" s="197" t="s">
        <v>11</v>
      </c>
      <c r="F12" s="261" cm="1">
        <f t="array" ref="F12">_xlfn.IFNA(INDEX(SetupR1Tabelle[Ringe],MATCH($A12&amp;$B12&amp;$C12&amp;$E12,SetupR1Tabelle[Verein]&amp;SetupR1Tabelle[Vorname]&amp;SetupR1Tabelle[Name]&amp;SetupR1Tabelle[Disziplin],0)),"-")</f>
        <v>182</v>
      </c>
      <c r="G12" s="261" t="str" cm="1">
        <f t="array" ref="G12">_xlfn.IFNA(INDEX(SetupR2Tabelle[Ringe],MATCH($A12&amp;$B12&amp;$C12&amp;$E12,SetupR2Tabelle[Verein]&amp;SetupR2Tabelle[Vorname]&amp;SetupR2Tabelle[Name]&amp;SetupR2Tabelle[Disziplin],0)),"-")</f>
        <v>-</v>
      </c>
      <c r="H12" s="261" cm="1">
        <f t="array" ref="H12">_xlfn.IFNA(INDEX(SetupR3Tabelle[Ringe],MATCH($A12&amp;$B12&amp;$C12&amp;$E12,SetupR3Tabelle[Verein]&amp;SetupR3Tabelle[Vorname]&amp;SetupR3Tabelle[Name]&amp;SetupR3Tabelle[Disziplin],0)),"-")</f>
        <v>190</v>
      </c>
      <c r="I12" s="262" cm="1">
        <f t="array" ref="I12">_xlfn.IFNA(INDEX(SetupR4Tabelle[Ringe],MATCH($A12&amp;$B12&amp;$C12&amp;$E12,SetupR4Tabelle[Verein]&amp;SetupR4Tabelle[Vorname]&amp;SetupR4Tabelle[Name]&amp;SetupR4Tabelle[Disziplin],0)),"-")</f>
        <v>181</v>
      </c>
      <c r="J12" s="261" cm="1">
        <f t="array" ref="J12">_xlfn.IFNA(INDEX(SetupR5Tabelle[Ringe],MATCH($A12&amp;$B12&amp;$C12&amp;$E12,SetupR5Tabelle[Verein]&amp;SetupR5Tabelle[Vorname]&amp;SetupR5Tabelle[Name]&amp;SetupR5Tabelle[Disziplin],0)),"-")</f>
        <v>187</v>
      </c>
      <c r="K12" s="261" cm="1">
        <f t="array" ref="K12">_xlfn.IFNA(INDEX(SetupR6Tabelle[Ringe],MATCH($A12&amp;$B12&amp;$C12&amp;$E12,SetupR6Tabelle[Verein]&amp;SetupR6Tabelle[Vorname]&amp;SetupR6Tabelle[Name]&amp;SetupR6Tabelle[Disziplin],0)),"-")</f>
        <v>186</v>
      </c>
      <c r="L12" s="261" cm="1">
        <f t="array" ref="L12">_xlfn.IFNA(INDEX(SetupR7Tabelle[Ringe],MATCH($A12&amp;$B12&amp;$C12&amp;$E12,SetupR7Tabelle[Verein]&amp;SetupR7Tabelle[Vorname]&amp;SetupR7Tabelle[Name]&amp;SetupR7Tabelle[Disziplin],0)),"-")</f>
        <v>186</v>
      </c>
      <c r="M12" s="261" cm="1">
        <f t="array" ref="M12">_xlfn.IFNA(INDEX(SetupR8Tabelle[Ringe],MATCH($A12&amp;$B12&amp;$C12&amp;$E12,SetupR8Tabelle[Verein]&amp;SetupR8Tabelle[Vorname]&amp;SetupR8Tabelle[Name]&amp;SetupR8Tabelle[Disziplin],0)),"-")</f>
        <v>187</v>
      </c>
      <c r="N12" s="261" cm="1">
        <f t="array" ref="N12">_xlfn.IFNA(INDEX(SetupR9Tabelle[Ringe],MATCH($A12&amp;$B12&amp;$C12&amp;$E12,SetupR9Tabelle[Verein]&amp;SetupR9Tabelle[Vorname]&amp;SetupR9Tabelle[Name]&amp;SetupR9Tabelle[Disziplin],0)),"-")</f>
        <v>186</v>
      </c>
      <c r="O12" s="261" cm="1">
        <f t="array" ref="O12">_xlfn.IFNA(INDEX(SetupR10Tabelle[Ringe],MATCH($A12&amp;$B12&amp;$C12&amp;$E12,SetupR10Tabelle[Verein]&amp;SetupR10Tabelle[Vorname]&amp;SetupR10Tabelle[Name]&amp;SetupR10Tabelle[Disziplin],0)),"-")</f>
        <v>184</v>
      </c>
      <c r="P12" s="261" cm="1">
        <f t="array" ref="P12">_xlfn.IFNA(INDEX(SetupR11Tabelle[Ringe],MATCH($A12&amp;$B12&amp;$C12&amp;$E12,SetupR11Tabelle[Verein]&amp;SetupR11Tabelle[Vorname]&amp;SetupR11Tabelle[Name]&amp;SetupR11Tabelle[Disziplin],0)),"-")</f>
        <v>182</v>
      </c>
      <c r="Q12" s="261">
        <f>IF(DK[[#This Row],[1]]="","",SUM(DK[[#This Row],[1]:[11]]))</f>
        <v>1851</v>
      </c>
      <c r="R12" s="263">
        <f>IF(DK[[#This Row],[Summe]]="","",AVERAGE(Q12/S12))</f>
        <v>185.1</v>
      </c>
      <c r="S12" s="261">
        <f>IF(DK[[#This Row],[1]]="","",COUNT(F12:P12))</f>
        <v>10</v>
      </c>
      <c r="T12" s="232"/>
      <c r="AO12" s="243"/>
    </row>
    <row r="13" spans="1:41" ht="15.95" customHeight="1">
      <c r="A13" s="197" t="s">
        <v>26</v>
      </c>
      <c r="B13" s="197" t="s">
        <v>266</v>
      </c>
      <c r="C13" s="197" t="s">
        <v>267</v>
      </c>
      <c r="D13" s="197" t="s">
        <v>10</v>
      </c>
      <c r="E13" s="197" t="s">
        <v>11</v>
      </c>
      <c r="F13" s="264" cm="1">
        <f t="array" ref="F13">_xlfn.IFNA(INDEX(SetupR1Tabelle[Ringe],MATCH($A13&amp;$B13&amp;$C13&amp;$E13,SetupR1Tabelle[Verein]&amp;SetupR1Tabelle[Vorname]&amp;SetupR1Tabelle[Name]&amp;SetupR1Tabelle[Disziplin],0)),"-")</f>
        <v>189</v>
      </c>
      <c r="G13" s="264" t="str" cm="1">
        <f t="array" ref="G13">_xlfn.IFNA(INDEX(SetupR2Tabelle[Ringe],MATCH($A13&amp;$B13&amp;$C13&amp;$E13,SetupR2Tabelle[Verein]&amp;SetupR2Tabelle[Vorname]&amp;SetupR2Tabelle[Name]&amp;SetupR2Tabelle[Disziplin],0)),"-")</f>
        <v>-</v>
      </c>
      <c r="H13" s="264" cm="1">
        <f t="array" ref="H13">_xlfn.IFNA(INDEX(SetupR3Tabelle[Ringe],MATCH($A13&amp;$B13&amp;$C13&amp;$E13,SetupR3Tabelle[Verein]&amp;SetupR3Tabelle[Vorname]&amp;SetupR3Tabelle[Name]&amp;SetupR3Tabelle[Disziplin],0)),"-")</f>
        <v>186</v>
      </c>
      <c r="I13" s="111" cm="1">
        <f t="array" ref="I13">_xlfn.IFNA(INDEX(SetupR4Tabelle[Ringe],MATCH($A13&amp;$B13&amp;$C13&amp;$E13,SetupR4Tabelle[Verein]&amp;SetupR4Tabelle[Vorname]&amp;SetupR4Tabelle[Name]&amp;SetupR4Tabelle[Disziplin],0)),"-")</f>
        <v>179</v>
      </c>
      <c r="J13" s="264" cm="1">
        <f t="array" ref="J13">_xlfn.IFNA(INDEX(SetupR5Tabelle[Ringe],MATCH($A13&amp;$B13&amp;$C13&amp;$E13,SetupR5Tabelle[Verein]&amp;SetupR5Tabelle[Vorname]&amp;SetupR5Tabelle[Name]&amp;SetupR5Tabelle[Disziplin],0)),"-")</f>
        <v>189</v>
      </c>
      <c r="K13" s="264" cm="1">
        <f t="array" ref="K13">_xlfn.IFNA(INDEX(SetupR6Tabelle[Ringe],MATCH($A13&amp;$B13&amp;$C13&amp;$E13,SetupR6Tabelle[Verein]&amp;SetupR6Tabelle[Vorname]&amp;SetupR6Tabelle[Name]&amp;SetupR6Tabelle[Disziplin],0)),"-")</f>
        <v>185</v>
      </c>
      <c r="L13" s="264" cm="1">
        <f t="array" ref="L13">_xlfn.IFNA(INDEX(SetupR7Tabelle[Ringe],MATCH($A13&amp;$B13&amp;$C13&amp;$E13,SetupR7Tabelle[Verein]&amp;SetupR7Tabelle[Vorname]&amp;SetupR7Tabelle[Name]&amp;SetupR7Tabelle[Disziplin],0)),"-")</f>
        <v>182</v>
      </c>
      <c r="M13" s="264" cm="1">
        <f t="array" ref="M13">_xlfn.IFNA(INDEX(SetupR8Tabelle[Ringe],MATCH($A13&amp;$B13&amp;$C13&amp;$E13,SetupR8Tabelle[Verein]&amp;SetupR8Tabelle[Vorname]&amp;SetupR8Tabelle[Name]&amp;SetupR8Tabelle[Disziplin],0)),"-")</f>
        <v>179</v>
      </c>
      <c r="N13" s="264" cm="1">
        <f t="array" ref="N13">_xlfn.IFNA(INDEX(SetupR9Tabelle[Ringe],MATCH($A13&amp;$B13&amp;$C13&amp;$E13,SetupR9Tabelle[Verein]&amp;SetupR9Tabelle[Vorname]&amp;SetupR9Tabelle[Name]&amp;SetupR9Tabelle[Disziplin],0)),"-")</f>
        <v>185</v>
      </c>
      <c r="O13" s="264" cm="1">
        <f t="array" ref="O13">_xlfn.IFNA(INDEX(SetupR10Tabelle[Ringe],MATCH($A13&amp;$B13&amp;$C13&amp;$E13,SetupR10Tabelle[Verein]&amp;SetupR10Tabelle[Vorname]&amp;SetupR10Tabelle[Name]&amp;SetupR10Tabelle[Disziplin],0)),"-")</f>
        <v>189</v>
      </c>
      <c r="P13" s="264" cm="1">
        <f t="array" ref="P13">_xlfn.IFNA(INDEX(SetupR11Tabelle[Ringe],MATCH($A13&amp;$B13&amp;$C13&amp;$E13,SetupR11Tabelle[Verein]&amp;SetupR11Tabelle[Vorname]&amp;SetupR11Tabelle[Name]&amp;SetupR11Tabelle[Disziplin],0)),"-")</f>
        <v>185</v>
      </c>
      <c r="Q13" s="264">
        <f>IF(DK[[#This Row],[1]]="","",SUM(DK[[#This Row],[1]:[11]]))</f>
        <v>1848</v>
      </c>
      <c r="R13" s="277">
        <f>IF(DK[[#This Row],[Summe]]="","",AVERAGE(Q13/S13))</f>
        <v>184.8</v>
      </c>
      <c r="S13" s="261">
        <f>IF(DK[[#This Row],[1]]="","",COUNT(F13:P13))</f>
        <v>10</v>
      </c>
      <c r="T13" s="232"/>
      <c r="AO13" s="243"/>
    </row>
    <row r="14" spans="1:41" ht="15.95" customHeight="1">
      <c r="A14" s="197" t="s">
        <v>17</v>
      </c>
      <c r="B14" s="197" t="s">
        <v>266</v>
      </c>
      <c r="C14" s="197" t="s">
        <v>393</v>
      </c>
      <c r="D14" s="197" t="s">
        <v>24</v>
      </c>
      <c r="E14" s="197" t="s">
        <v>11</v>
      </c>
      <c r="F14" s="261" cm="1">
        <f t="array" ref="F14">_xlfn.IFNA(INDEX(SetupR1Tabelle[Ringe],MATCH($A14&amp;$B14&amp;$C14&amp;$E14,SetupR1Tabelle[Verein]&amp;SetupR1Tabelle[Vorname]&amp;SetupR1Tabelle[Name]&amp;SetupR1Tabelle[Disziplin],0)),"-")</f>
        <v>188</v>
      </c>
      <c r="G14" s="261" cm="1">
        <f t="array" ref="G14">_xlfn.IFNA(INDEX(SetupR2Tabelle[Ringe],MATCH($A14&amp;$B14&amp;$C14&amp;$E14,SetupR2Tabelle[Verein]&amp;SetupR2Tabelle[Vorname]&amp;SetupR2Tabelle[Name]&amp;SetupR2Tabelle[Disziplin],0)),"-")</f>
        <v>180</v>
      </c>
      <c r="H14" s="261" cm="1">
        <f t="array" ref="H14">_xlfn.IFNA(INDEX(SetupR3Tabelle[Ringe],MATCH($A14&amp;$B14&amp;$C14&amp;$E14,SetupR3Tabelle[Verein]&amp;SetupR3Tabelle[Vorname]&amp;SetupR3Tabelle[Name]&amp;SetupR3Tabelle[Disziplin],0)),"-")</f>
        <v>182</v>
      </c>
      <c r="I14" s="262" cm="1">
        <f t="array" ref="I14">_xlfn.IFNA(INDEX(SetupR4Tabelle[Ringe],MATCH($A14&amp;$B14&amp;$C14&amp;$E14,SetupR4Tabelle[Verein]&amp;SetupR4Tabelle[Vorname]&amp;SetupR4Tabelle[Name]&amp;SetupR4Tabelle[Disziplin],0)),"-")</f>
        <v>187</v>
      </c>
      <c r="J14" s="261" cm="1">
        <f t="array" ref="J14">_xlfn.IFNA(INDEX(SetupR5Tabelle[Ringe],MATCH($A14&amp;$B14&amp;$C14&amp;$E14,SetupR5Tabelle[Verein]&amp;SetupR5Tabelle[Vorname]&amp;SetupR5Tabelle[Name]&amp;SetupR5Tabelle[Disziplin],0)),"-")</f>
        <v>179</v>
      </c>
      <c r="K14" s="261" cm="1">
        <f t="array" ref="K14">_xlfn.IFNA(INDEX(SetupR6Tabelle[Ringe],MATCH($A14&amp;$B14&amp;$C14&amp;$E14,SetupR6Tabelle[Verein]&amp;SetupR6Tabelle[Vorname]&amp;SetupR6Tabelle[Name]&amp;SetupR6Tabelle[Disziplin],0)),"-")</f>
        <v>188</v>
      </c>
      <c r="L14" s="261" t="str" cm="1">
        <f t="array" ref="L14">_xlfn.IFNA(INDEX(SetupR7Tabelle[Ringe],MATCH($A14&amp;$B14&amp;$C14&amp;$E14,SetupR7Tabelle[Verein]&amp;SetupR7Tabelle[Vorname]&amp;SetupR7Tabelle[Name]&amp;SetupR7Tabelle[Disziplin],0)),"-")</f>
        <v>-</v>
      </c>
      <c r="M14" s="261" cm="1">
        <f t="array" ref="M14">_xlfn.IFNA(INDEX(SetupR8Tabelle[Ringe],MATCH($A14&amp;$B14&amp;$C14&amp;$E14,SetupR8Tabelle[Verein]&amp;SetupR8Tabelle[Vorname]&amp;SetupR8Tabelle[Name]&amp;SetupR8Tabelle[Disziplin],0)),"-")</f>
        <v>184</v>
      </c>
      <c r="N14" s="261" t="str" cm="1">
        <f t="array" ref="N14">_xlfn.IFNA(INDEX(SetupR9Tabelle[Ringe],MATCH($A14&amp;$B14&amp;$C14&amp;$E14,SetupR9Tabelle[Verein]&amp;SetupR9Tabelle[Vorname]&amp;SetupR9Tabelle[Name]&amp;SetupR9Tabelle[Disziplin],0)),"-")</f>
        <v>-</v>
      </c>
      <c r="O14" s="261" cm="1">
        <f t="array" ref="O14">_xlfn.IFNA(INDEX(SetupR10Tabelle[Ringe],MATCH($A14&amp;$B14&amp;$C14&amp;$E14,SetupR10Tabelle[Verein]&amp;SetupR10Tabelle[Vorname]&amp;SetupR10Tabelle[Name]&amp;SetupR10Tabelle[Disziplin],0)),"-")</f>
        <v>185</v>
      </c>
      <c r="P14" s="261" cm="1">
        <f t="array" ref="P14">_xlfn.IFNA(INDEX(SetupR11Tabelle[Ringe],MATCH($A14&amp;$B14&amp;$C14&amp;$E14,SetupR11Tabelle[Verein]&amp;SetupR11Tabelle[Vorname]&amp;SetupR11Tabelle[Name]&amp;SetupR11Tabelle[Disziplin],0)),"-")</f>
        <v>187</v>
      </c>
      <c r="Q14" s="261">
        <f>IF(DK[[#This Row],[1]]="","",SUM(DK[[#This Row],[1]:[11]]))</f>
        <v>1660</v>
      </c>
      <c r="R14" s="263">
        <f>IF(DK[[#This Row],[Summe]]="","",AVERAGE(Q14/S14))</f>
        <v>184.44444444444446</v>
      </c>
      <c r="S14" s="261">
        <f>IF(DK[[#This Row],[1]]="","",COUNT(F14:P14))</f>
        <v>9</v>
      </c>
      <c r="T14" s="232"/>
      <c r="AO14" s="243"/>
    </row>
    <row r="15" spans="1:41" ht="15.95" customHeight="1">
      <c r="A15" s="197" t="s">
        <v>15</v>
      </c>
      <c r="B15" s="197" t="s">
        <v>230</v>
      </c>
      <c r="C15" s="197" t="s">
        <v>231</v>
      </c>
      <c r="D15" s="197" t="s">
        <v>10</v>
      </c>
      <c r="E15" s="197" t="s">
        <v>11</v>
      </c>
      <c r="F15" s="264" cm="1">
        <f t="array" ref="F15">_xlfn.IFNA(INDEX(SetupR1Tabelle[Ringe],MATCH($A15&amp;$B15&amp;$C15&amp;$E15,SetupR1Tabelle[Verein]&amp;SetupR1Tabelle[Vorname]&amp;SetupR1Tabelle[Name]&amp;SetupR1Tabelle[Disziplin],0)),"-")</f>
        <v>181</v>
      </c>
      <c r="G15" s="264" cm="1">
        <f t="array" ref="G15">_xlfn.IFNA(INDEX(SetupR2Tabelle[Ringe],MATCH($A15&amp;$B15&amp;$C15&amp;$E15,SetupR2Tabelle[Verein]&amp;SetupR2Tabelle[Vorname]&amp;SetupR2Tabelle[Name]&amp;SetupR2Tabelle[Disziplin],0)),"-")</f>
        <v>185</v>
      </c>
      <c r="H15" s="264" cm="1">
        <f t="array" ref="H15">_xlfn.IFNA(INDEX(SetupR3Tabelle[Ringe],MATCH($A15&amp;$B15&amp;$C15&amp;$E15,SetupR3Tabelle[Verein]&amp;SetupR3Tabelle[Vorname]&amp;SetupR3Tabelle[Name]&amp;SetupR3Tabelle[Disziplin],0)),"-")</f>
        <v>185</v>
      </c>
      <c r="I15" s="111" cm="1">
        <f t="array" ref="I15">_xlfn.IFNA(INDEX(SetupR4Tabelle[Ringe],MATCH($A15&amp;$B15&amp;$C15&amp;$E15,SetupR4Tabelle[Verein]&amp;SetupR4Tabelle[Vorname]&amp;SetupR4Tabelle[Name]&amp;SetupR4Tabelle[Disziplin],0)),"-")</f>
        <v>181</v>
      </c>
      <c r="J15" s="264" t="str" cm="1">
        <f t="array" ref="J15">_xlfn.IFNA(INDEX(SetupR5Tabelle[Ringe],MATCH($A15&amp;$B15&amp;$C15&amp;$E15,SetupR5Tabelle[Verein]&amp;SetupR5Tabelle[Vorname]&amp;SetupR5Tabelle[Name]&amp;SetupR5Tabelle[Disziplin],0)),"-")</f>
        <v>-</v>
      </c>
      <c r="K15" s="264" cm="1">
        <f t="array" ref="K15">_xlfn.IFNA(INDEX(SetupR6Tabelle[Ringe],MATCH($A15&amp;$B15&amp;$C15&amp;$E15,SetupR6Tabelle[Verein]&amp;SetupR6Tabelle[Vorname]&amp;SetupR6Tabelle[Name]&amp;SetupR6Tabelle[Disziplin],0)),"-")</f>
        <v>183</v>
      </c>
      <c r="L15" s="264" cm="1">
        <f t="array" ref="L15">_xlfn.IFNA(INDEX(SetupR7Tabelle[Ringe],MATCH($A15&amp;$B15&amp;$C15&amp;$E15,SetupR7Tabelle[Verein]&amp;SetupR7Tabelle[Vorname]&amp;SetupR7Tabelle[Name]&amp;SetupR7Tabelle[Disziplin],0)),"-")</f>
        <v>186</v>
      </c>
      <c r="M15" s="264" cm="1">
        <f t="array" ref="M15">_xlfn.IFNA(INDEX(SetupR8Tabelle[Ringe],MATCH($A15&amp;$B15&amp;$C15&amp;$E15,SetupR8Tabelle[Verein]&amp;SetupR8Tabelle[Vorname]&amp;SetupR8Tabelle[Name]&amp;SetupR8Tabelle[Disziplin],0)),"-")</f>
        <v>187</v>
      </c>
      <c r="N15" s="264" cm="1">
        <f t="array" ref="N15">_xlfn.IFNA(INDEX(SetupR9Tabelle[Ringe],MATCH($A15&amp;$B15&amp;$C15&amp;$E15,SetupR9Tabelle[Verein]&amp;SetupR9Tabelle[Vorname]&amp;SetupR9Tabelle[Name]&amp;SetupR9Tabelle[Disziplin],0)),"-")</f>
        <v>186</v>
      </c>
      <c r="O15" s="264" cm="1">
        <f t="array" ref="O15">_xlfn.IFNA(INDEX(SetupR10Tabelle[Ringe],MATCH($A15&amp;$B15&amp;$C15&amp;$E15,SetupR10Tabelle[Verein]&amp;SetupR10Tabelle[Vorname]&amp;SetupR10Tabelle[Name]&amp;SetupR10Tabelle[Disziplin],0)),"-")</f>
        <v>182</v>
      </c>
      <c r="P15" s="264" cm="1">
        <f t="array" ref="P15">_xlfn.IFNA(INDEX(SetupR11Tabelle[Ringe],MATCH($A15&amp;$B15&amp;$C15&amp;$E15,SetupR11Tabelle[Verein]&amp;SetupR11Tabelle[Vorname]&amp;SetupR11Tabelle[Name]&amp;SetupR11Tabelle[Disziplin],0)),"-")</f>
        <v>186</v>
      </c>
      <c r="Q15" s="264">
        <f>IF(DK[[#This Row],[1]]="","",SUM(DK[[#This Row],[1]:[11]]))</f>
        <v>1842</v>
      </c>
      <c r="R15" s="277">
        <f>IF(DK[[#This Row],[Summe]]="","",AVERAGE(Q15/S15))</f>
        <v>184.2</v>
      </c>
      <c r="S15" s="261">
        <f>IF(DK[[#This Row],[1]]="","",COUNT(F15:P15))</f>
        <v>10</v>
      </c>
      <c r="T15" s="232"/>
      <c r="AO15" s="243"/>
    </row>
    <row r="16" spans="1:41" ht="15.95" customHeight="1">
      <c r="A16" s="197" t="s">
        <v>13</v>
      </c>
      <c r="B16" s="197" t="s">
        <v>196</v>
      </c>
      <c r="C16" s="197" t="s">
        <v>303</v>
      </c>
      <c r="D16" s="197" t="s">
        <v>10</v>
      </c>
      <c r="E16" s="197" t="s">
        <v>11</v>
      </c>
      <c r="F16" s="264" cm="1">
        <f t="array" ref="F16">_xlfn.IFNA(INDEX(SetupR1Tabelle[Ringe],MATCH($A16&amp;$B16&amp;$C16&amp;$E16,SetupR1Tabelle[Verein]&amp;SetupR1Tabelle[Vorname]&amp;SetupR1Tabelle[Name]&amp;SetupR1Tabelle[Disziplin],0)),"-")</f>
        <v>181</v>
      </c>
      <c r="G16" s="264" cm="1">
        <f t="array" ref="G16">_xlfn.IFNA(INDEX(SetupR2Tabelle[Ringe],MATCH($A16&amp;$B16&amp;$C16&amp;$E16,SetupR2Tabelle[Verein]&amp;SetupR2Tabelle[Vorname]&amp;SetupR2Tabelle[Name]&amp;SetupR2Tabelle[Disziplin],0)),"-")</f>
        <v>182</v>
      </c>
      <c r="H16" s="264" cm="1">
        <f t="array" ref="H16">_xlfn.IFNA(INDEX(SetupR3Tabelle[Ringe],MATCH($A16&amp;$B16&amp;$C16&amp;$E16,SetupR3Tabelle[Verein]&amp;SetupR3Tabelle[Vorname]&amp;SetupR3Tabelle[Name]&amp;SetupR3Tabelle[Disziplin],0)),"-")</f>
        <v>174</v>
      </c>
      <c r="I16" s="111" cm="1">
        <f t="array" ref="I16">_xlfn.IFNA(INDEX(SetupR4Tabelle[Ringe],MATCH($A16&amp;$B16&amp;$C16&amp;$E16,SetupR4Tabelle[Verein]&amp;SetupR4Tabelle[Vorname]&amp;SetupR4Tabelle[Name]&amp;SetupR4Tabelle[Disziplin],0)),"-")</f>
        <v>186</v>
      </c>
      <c r="J16" s="264" cm="1">
        <f t="array" ref="J16">_xlfn.IFNA(INDEX(SetupR5Tabelle[Ringe],MATCH($A16&amp;$B16&amp;$C16&amp;$E16,SetupR5Tabelle[Verein]&amp;SetupR5Tabelle[Vorname]&amp;SetupR5Tabelle[Name]&amp;SetupR5Tabelle[Disziplin],0)),"-")</f>
        <v>180</v>
      </c>
      <c r="K16" s="264" cm="1">
        <f t="array" ref="K16">_xlfn.IFNA(INDEX(SetupR6Tabelle[Ringe],MATCH($A16&amp;$B16&amp;$C16&amp;$E16,SetupR6Tabelle[Verein]&amp;SetupR6Tabelle[Vorname]&amp;SetupR6Tabelle[Name]&amp;SetupR6Tabelle[Disziplin],0)),"-")</f>
        <v>181</v>
      </c>
      <c r="L16" s="264" cm="1">
        <f t="array" ref="L16">_xlfn.IFNA(INDEX(SetupR7Tabelle[Ringe],MATCH($A16&amp;$B16&amp;$C16&amp;$E16,SetupR7Tabelle[Verein]&amp;SetupR7Tabelle[Vorname]&amp;SetupR7Tabelle[Name]&amp;SetupR7Tabelle[Disziplin],0)),"-")</f>
        <v>181</v>
      </c>
      <c r="M16" s="264" t="str" cm="1">
        <f t="array" ref="M16">_xlfn.IFNA(INDEX(SetupR8Tabelle[Ringe],MATCH($A16&amp;$B16&amp;$C16&amp;$E16,SetupR8Tabelle[Verein]&amp;SetupR8Tabelle[Vorname]&amp;SetupR8Tabelle[Name]&amp;SetupR8Tabelle[Disziplin],0)),"-")</f>
        <v>-</v>
      </c>
      <c r="N16" s="264" cm="1">
        <f t="array" ref="N16">_xlfn.IFNA(INDEX(SetupR9Tabelle[Ringe],MATCH($A16&amp;$B16&amp;$C16&amp;$E16,SetupR9Tabelle[Verein]&amp;SetupR9Tabelle[Vorname]&amp;SetupR9Tabelle[Name]&amp;SetupR9Tabelle[Disziplin],0)),"-")</f>
        <v>182</v>
      </c>
      <c r="O16" s="264" cm="1">
        <f t="array" ref="O16">_xlfn.IFNA(INDEX(SetupR10Tabelle[Ringe],MATCH($A16&amp;$B16&amp;$C16&amp;$E16,SetupR10Tabelle[Verein]&amp;SetupR10Tabelle[Vorname]&amp;SetupR10Tabelle[Name]&amp;SetupR10Tabelle[Disziplin],0)),"-")</f>
        <v>183</v>
      </c>
      <c r="P16" s="264" cm="1">
        <f t="array" ref="P16">_xlfn.IFNA(INDEX(SetupR11Tabelle[Ringe],MATCH($A16&amp;$B16&amp;$C16&amp;$E16,SetupR11Tabelle[Verein]&amp;SetupR11Tabelle[Vorname]&amp;SetupR11Tabelle[Name]&amp;SetupR11Tabelle[Disziplin],0)),"-")</f>
        <v>171</v>
      </c>
      <c r="Q16" s="264">
        <f>IF(DK[[#This Row],[1]]="","",SUM(DK[[#This Row],[1]:[11]]))</f>
        <v>1801</v>
      </c>
      <c r="R16" s="277">
        <f>IF(DK[[#This Row],[Summe]]="","",AVERAGE(Q16/S16))</f>
        <v>180.1</v>
      </c>
      <c r="S16" s="261">
        <f>IF(DK[[#This Row],[1]]="","",COUNT(F16:P16))</f>
        <v>10</v>
      </c>
      <c r="T16" s="232"/>
      <c r="AO16" s="243"/>
    </row>
    <row r="17" spans="1:41" ht="15.95" customHeight="1">
      <c r="A17" s="197" t="s">
        <v>28</v>
      </c>
      <c r="B17" s="197" t="s">
        <v>430</v>
      </c>
      <c r="C17" s="197" t="s">
        <v>431</v>
      </c>
      <c r="D17" s="197" t="s">
        <v>24</v>
      </c>
      <c r="E17" s="197" t="s">
        <v>11</v>
      </c>
      <c r="F17" s="261" cm="1">
        <f t="array" ref="F17">_xlfn.IFNA(INDEX(SetupR1Tabelle[Ringe],MATCH($A17&amp;$B17&amp;$C17&amp;$E17,SetupR1Tabelle[Verein]&amp;SetupR1Tabelle[Vorname]&amp;SetupR1Tabelle[Name]&amp;SetupR1Tabelle[Disziplin],0)),"-")</f>
        <v>181</v>
      </c>
      <c r="G17" s="261" cm="1">
        <f t="array" ref="G17">_xlfn.IFNA(INDEX(SetupR2Tabelle[Ringe],MATCH($A17&amp;$B17&amp;$C17&amp;$E17,SetupR2Tabelle[Verein]&amp;SetupR2Tabelle[Vorname]&amp;SetupR2Tabelle[Name]&amp;SetupR2Tabelle[Disziplin],0)),"-")</f>
        <v>171</v>
      </c>
      <c r="H17" s="261" cm="1">
        <f t="array" ref="H17">_xlfn.IFNA(INDEX(SetupR3Tabelle[Ringe],MATCH($A17&amp;$B17&amp;$C17&amp;$E17,SetupR3Tabelle[Verein]&amp;SetupR3Tabelle[Vorname]&amp;SetupR3Tabelle[Name]&amp;SetupR3Tabelle[Disziplin],0)),"-")</f>
        <v>182</v>
      </c>
      <c r="I17" s="262" cm="1">
        <f t="array" ref="I17">_xlfn.IFNA(INDEX(SetupR4Tabelle[Ringe],MATCH($A17&amp;$B17&amp;$C17&amp;$E17,SetupR4Tabelle[Verein]&amp;SetupR4Tabelle[Vorname]&amp;SetupR4Tabelle[Name]&amp;SetupR4Tabelle[Disziplin],0)),"-")</f>
        <v>184</v>
      </c>
      <c r="J17" s="261" cm="1">
        <f t="array" ref="J17">_xlfn.IFNA(INDEX(SetupR5Tabelle[Ringe],MATCH($A17&amp;$B17&amp;$C17&amp;$E17,SetupR5Tabelle[Verein]&amp;SetupR5Tabelle[Vorname]&amp;SetupR5Tabelle[Name]&amp;SetupR5Tabelle[Disziplin],0)),"-")</f>
        <v>172</v>
      </c>
      <c r="K17" s="261" cm="1">
        <f t="array" ref="K17">_xlfn.IFNA(INDEX(SetupR6Tabelle[Ringe],MATCH($A17&amp;$B17&amp;$C17&amp;$E17,SetupR6Tabelle[Verein]&amp;SetupR6Tabelle[Vorname]&amp;SetupR6Tabelle[Name]&amp;SetupR6Tabelle[Disziplin],0)),"-")</f>
        <v>182</v>
      </c>
      <c r="L17" s="261" cm="1">
        <f t="array" ref="L17">_xlfn.IFNA(INDEX(SetupR7Tabelle[Ringe],MATCH($A17&amp;$B17&amp;$C17&amp;$E17,SetupR7Tabelle[Verein]&amp;SetupR7Tabelle[Vorname]&amp;SetupR7Tabelle[Name]&amp;SetupR7Tabelle[Disziplin],0)),"-")</f>
        <v>176</v>
      </c>
      <c r="M17" s="261" cm="1">
        <f t="array" ref="M17">_xlfn.IFNA(INDEX(SetupR8Tabelle[Ringe],MATCH($A17&amp;$B17&amp;$C17&amp;$E17,SetupR8Tabelle[Verein]&amp;SetupR8Tabelle[Vorname]&amp;SetupR8Tabelle[Name]&amp;SetupR8Tabelle[Disziplin],0)),"-")</f>
        <v>179</v>
      </c>
      <c r="N17" s="261" t="str" cm="1">
        <f t="array" ref="N17">_xlfn.IFNA(INDEX(SetupR9Tabelle[Ringe],MATCH($A17&amp;$B17&amp;$C17&amp;$E17,SetupR9Tabelle[Verein]&amp;SetupR9Tabelle[Vorname]&amp;SetupR9Tabelle[Name]&amp;SetupR9Tabelle[Disziplin],0)),"-")</f>
        <v>-</v>
      </c>
      <c r="O17" s="261" cm="1">
        <f t="array" ref="O17">_xlfn.IFNA(INDEX(SetupR10Tabelle[Ringe],MATCH($A17&amp;$B17&amp;$C17&amp;$E17,SetupR10Tabelle[Verein]&amp;SetupR10Tabelle[Vorname]&amp;SetupR10Tabelle[Name]&amp;SetupR10Tabelle[Disziplin],0)),"-")</f>
        <v>176</v>
      </c>
      <c r="P17" s="261" cm="1">
        <f t="array" ref="P17">_xlfn.IFNA(INDEX(SetupR11Tabelle[Ringe],MATCH($A17&amp;$B17&amp;$C17&amp;$E17,SetupR11Tabelle[Verein]&amp;SetupR11Tabelle[Vorname]&amp;SetupR11Tabelle[Name]&amp;SetupR11Tabelle[Disziplin],0)),"-")</f>
        <v>183</v>
      </c>
      <c r="Q17" s="261">
        <f>IF(DK[[#This Row],[1]]="","",SUM(DK[[#This Row],[1]:[11]]))</f>
        <v>1786</v>
      </c>
      <c r="R17" s="263">
        <f>IF(DK[[#This Row],[Summe]]="","",AVERAGE(Q17/S17))</f>
        <v>178.6</v>
      </c>
      <c r="S17" s="261">
        <f>IF(DK[[#This Row],[1]]="","",COUNT(F17:P17))</f>
        <v>10</v>
      </c>
      <c r="T17" s="232"/>
      <c r="AO17" s="243"/>
    </row>
    <row r="18" spans="1:41" ht="15.95" customHeight="1">
      <c r="A18" s="197" t="s">
        <v>6</v>
      </c>
      <c r="B18" s="197" t="s">
        <v>280</v>
      </c>
      <c r="C18" s="197" t="s">
        <v>281</v>
      </c>
      <c r="D18" s="197" t="s">
        <v>24</v>
      </c>
      <c r="E18" s="197" t="s">
        <v>11</v>
      </c>
      <c r="F18" s="264" cm="1">
        <f t="array" ref="F18">_xlfn.IFNA(INDEX(SetupR1Tabelle[Ringe],MATCH($A18&amp;$B18&amp;$C18&amp;$E18,SetupR1Tabelle[Verein]&amp;SetupR1Tabelle[Vorname]&amp;SetupR1Tabelle[Name]&amp;SetupR1Tabelle[Disziplin],0)),"-")</f>
        <v>180</v>
      </c>
      <c r="G18" s="264" cm="1">
        <f t="array" ref="G18">_xlfn.IFNA(INDEX(SetupR2Tabelle[Ringe],MATCH($A18&amp;$B18&amp;$C18&amp;$E18,SetupR2Tabelle[Verein]&amp;SetupR2Tabelle[Vorname]&amp;SetupR2Tabelle[Name]&amp;SetupR2Tabelle[Disziplin],0)),"-")</f>
        <v>172</v>
      </c>
      <c r="H18" s="264" t="str" cm="1">
        <f t="array" ref="H18">_xlfn.IFNA(INDEX(SetupR3Tabelle[Ringe],MATCH($A18&amp;$B18&amp;$C18&amp;$E18,SetupR3Tabelle[Verein]&amp;SetupR3Tabelle[Vorname]&amp;SetupR3Tabelle[Name]&amp;SetupR3Tabelle[Disziplin],0)),"-")</f>
        <v>-</v>
      </c>
      <c r="I18" s="111" cm="1">
        <f t="array" ref="I18">_xlfn.IFNA(INDEX(SetupR4Tabelle[Ringe],MATCH($A18&amp;$B18&amp;$C18&amp;$E18,SetupR4Tabelle[Verein]&amp;SetupR4Tabelle[Vorname]&amp;SetupR4Tabelle[Name]&amp;SetupR4Tabelle[Disziplin],0)),"-")</f>
        <v>176</v>
      </c>
      <c r="J18" s="264" cm="1">
        <f t="array" ref="J18">_xlfn.IFNA(INDEX(SetupR5Tabelle[Ringe],MATCH($A18&amp;$B18&amp;$C18&amp;$E18,SetupR5Tabelle[Verein]&amp;SetupR5Tabelle[Vorname]&amp;SetupR5Tabelle[Name]&amp;SetupR5Tabelle[Disziplin],0)),"-")</f>
        <v>176</v>
      </c>
      <c r="K18" s="264" cm="1">
        <f t="array" ref="K18">_xlfn.IFNA(INDEX(SetupR6Tabelle[Ringe],MATCH($A18&amp;$B18&amp;$C18&amp;$E18,SetupR6Tabelle[Verein]&amp;SetupR6Tabelle[Vorname]&amp;SetupR6Tabelle[Name]&amp;SetupR6Tabelle[Disziplin],0)),"-")</f>
        <v>174</v>
      </c>
      <c r="L18" s="264" cm="1">
        <f t="array" ref="L18">_xlfn.IFNA(INDEX(SetupR7Tabelle[Ringe],MATCH($A18&amp;$B18&amp;$C18&amp;$E18,SetupR7Tabelle[Verein]&amp;SetupR7Tabelle[Vorname]&amp;SetupR7Tabelle[Name]&amp;SetupR7Tabelle[Disziplin],0)),"-")</f>
        <v>182</v>
      </c>
      <c r="M18" s="264" cm="1">
        <f t="array" ref="M18">_xlfn.IFNA(INDEX(SetupR8Tabelle[Ringe],MATCH($A18&amp;$B18&amp;$C18&amp;$E18,SetupR8Tabelle[Verein]&amp;SetupR8Tabelle[Vorname]&amp;SetupR8Tabelle[Name]&amp;SetupR8Tabelle[Disziplin],0)),"-")</f>
        <v>174</v>
      </c>
      <c r="N18" s="264" cm="1">
        <f t="array" ref="N18">_xlfn.IFNA(INDEX(SetupR9Tabelle[Ringe],MATCH($A18&amp;$B18&amp;$C18&amp;$E18,SetupR9Tabelle[Verein]&amp;SetupR9Tabelle[Vorname]&amp;SetupR9Tabelle[Name]&amp;SetupR9Tabelle[Disziplin],0)),"-")</f>
        <v>177</v>
      </c>
      <c r="O18" s="264" cm="1">
        <f t="array" ref="O18">_xlfn.IFNA(INDEX(SetupR10Tabelle[Ringe],MATCH($A18&amp;$B18&amp;$C18&amp;$E18,SetupR10Tabelle[Verein]&amp;SetupR10Tabelle[Vorname]&amp;SetupR10Tabelle[Name]&amp;SetupR10Tabelle[Disziplin],0)),"-")</f>
        <v>178</v>
      </c>
      <c r="P18" s="264" cm="1">
        <f t="array" ref="P18">_xlfn.IFNA(INDEX(SetupR11Tabelle[Ringe],MATCH($A18&amp;$B18&amp;$C18&amp;$E18,SetupR11Tabelle[Verein]&amp;SetupR11Tabelle[Vorname]&amp;SetupR11Tabelle[Name]&amp;SetupR11Tabelle[Disziplin],0)),"-")</f>
        <v>171</v>
      </c>
      <c r="Q18" s="264">
        <f>IF(DK[[#This Row],[1]]="","",SUM(DK[[#This Row],[1]:[11]]))</f>
        <v>1760</v>
      </c>
      <c r="R18" s="277">
        <f>IF(DK[[#This Row],[Summe]]="","",AVERAGE(Q18/S18))</f>
        <v>176</v>
      </c>
      <c r="S18" s="261">
        <f>IF(DK[[#This Row],[1]]="","",COUNT(F18:P18))</f>
        <v>10</v>
      </c>
      <c r="T18" s="232"/>
      <c r="AO18" s="243"/>
    </row>
    <row r="19" spans="1:41" ht="15.95" customHeight="1">
      <c r="A19" s="197" t="s">
        <v>15</v>
      </c>
      <c r="B19" s="197" t="s">
        <v>202</v>
      </c>
      <c r="C19" s="197" t="s">
        <v>187</v>
      </c>
      <c r="D19" s="197" t="s">
        <v>24</v>
      </c>
      <c r="E19" s="197" t="s">
        <v>11</v>
      </c>
      <c r="F19" s="264" cm="1">
        <f t="array" ref="F19">_xlfn.IFNA(INDEX(SetupR1Tabelle[Ringe],MATCH($A19&amp;$B19&amp;$C19&amp;$E19,SetupR1Tabelle[Verein]&amp;SetupR1Tabelle[Vorname]&amp;SetupR1Tabelle[Name]&amp;SetupR1Tabelle[Disziplin],0)),"-")</f>
        <v>179</v>
      </c>
      <c r="G19" s="264" cm="1">
        <f t="array" ref="G19">_xlfn.IFNA(INDEX(SetupR2Tabelle[Ringe],MATCH($A19&amp;$B19&amp;$C19&amp;$E19,SetupR2Tabelle[Verein]&amp;SetupR2Tabelle[Vorname]&amp;SetupR2Tabelle[Name]&amp;SetupR2Tabelle[Disziplin],0)),"-")</f>
        <v>177</v>
      </c>
      <c r="H19" s="264" cm="1">
        <f t="array" ref="H19">_xlfn.IFNA(INDEX(SetupR3Tabelle[Ringe],MATCH($A19&amp;$B19&amp;$C19&amp;$E19,SetupR3Tabelle[Verein]&amp;SetupR3Tabelle[Vorname]&amp;SetupR3Tabelle[Name]&amp;SetupR3Tabelle[Disziplin],0)),"-")</f>
        <v>172</v>
      </c>
      <c r="I19" s="111" cm="1">
        <f t="array" ref="I19">_xlfn.IFNA(INDEX(SetupR4Tabelle[Ringe],MATCH($A19&amp;$B19&amp;$C19&amp;$E19,SetupR4Tabelle[Verein]&amp;SetupR4Tabelle[Vorname]&amp;SetupR4Tabelle[Name]&amp;SetupR4Tabelle[Disziplin],0)),"-")</f>
        <v>165</v>
      </c>
      <c r="J19" s="264" t="str" cm="1">
        <f t="array" ref="J19">_xlfn.IFNA(INDEX(SetupR5Tabelle[Ringe],MATCH($A19&amp;$B19&amp;$C19&amp;$E19,SetupR5Tabelle[Verein]&amp;SetupR5Tabelle[Vorname]&amp;SetupR5Tabelle[Name]&amp;SetupR5Tabelle[Disziplin],0)),"-")</f>
        <v>-</v>
      </c>
      <c r="K19" s="264" cm="1">
        <f t="array" ref="K19">_xlfn.IFNA(INDEX(SetupR6Tabelle[Ringe],MATCH($A19&amp;$B19&amp;$C19&amp;$E19,SetupR6Tabelle[Verein]&amp;SetupR6Tabelle[Vorname]&amp;SetupR6Tabelle[Name]&amp;SetupR6Tabelle[Disziplin],0)),"-")</f>
        <v>179</v>
      </c>
      <c r="L19" s="264" cm="1">
        <f t="array" ref="L19">_xlfn.IFNA(INDEX(SetupR7Tabelle[Ringe],MATCH($A19&amp;$B19&amp;$C19&amp;$E19,SetupR7Tabelle[Verein]&amp;SetupR7Tabelle[Vorname]&amp;SetupR7Tabelle[Name]&amp;SetupR7Tabelle[Disziplin],0)),"-")</f>
        <v>176</v>
      </c>
      <c r="M19" s="264" cm="1">
        <f t="array" ref="M19">_xlfn.IFNA(INDEX(SetupR8Tabelle[Ringe],MATCH($A19&amp;$B19&amp;$C19&amp;$E19,SetupR8Tabelle[Verein]&amp;SetupR8Tabelle[Vorname]&amp;SetupR8Tabelle[Name]&amp;SetupR8Tabelle[Disziplin],0)),"-")</f>
        <v>173</v>
      </c>
      <c r="N19" s="264" cm="1">
        <f t="array" ref="N19">_xlfn.IFNA(INDEX(SetupR9Tabelle[Ringe],MATCH($A19&amp;$B19&amp;$C19&amp;$E19,SetupR9Tabelle[Verein]&amp;SetupR9Tabelle[Vorname]&amp;SetupR9Tabelle[Name]&amp;SetupR9Tabelle[Disziplin],0)),"-")</f>
        <v>176</v>
      </c>
      <c r="O19" s="264" cm="1">
        <f t="array" ref="O19">_xlfn.IFNA(INDEX(SetupR10Tabelle[Ringe],MATCH($A19&amp;$B19&amp;$C19&amp;$E19,SetupR10Tabelle[Verein]&amp;SetupR10Tabelle[Vorname]&amp;SetupR10Tabelle[Name]&amp;SetupR10Tabelle[Disziplin],0)),"-")</f>
        <v>171</v>
      </c>
      <c r="P19" s="264" t="str" cm="1">
        <f t="array" ref="P19">_xlfn.IFNA(INDEX(SetupR11Tabelle[Ringe],MATCH($A19&amp;$B19&amp;$C19&amp;$E19,SetupR11Tabelle[Verein]&amp;SetupR11Tabelle[Vorname]&amp;SetupR11Tabelle[Name]&amp;SetupR11Tabelle[Disziplin],0)),"-")</f>
        <v>-</v>
      </c>
      <c r="Q19" s="264">
        <f>IF(DK[[#This Row],[1]]="","",SUM(DK[[#This Row],[1]:[11]]))</f>
        <v>1568</v>
      </c>
      <c r="R19" s="277">
        <f>IF(DK[[#This Row],[Summe]]="","",AVERAGE(Q19/S19))</f>
        <v>174.22222222222223</v>
      </c>
      <c r="S19" s="261">
        <f>IF(DK[[#This Row],[1]]="","",COUNT(F19:P19))</f>
        <v>9</v>
      </c>
      <c r="T19" s="232"/>
      <c r="AO19" s="243"/>
    </row>
    <row r="20" spans="1:41" ht="15.95" customHeight="1">
      <c r="A20" s="197" t="s">
        <v>26</v>
      </c>
      <c r="B20" s="197" t="s">
        <v>278</v>
      </c>
      <c r="C20" s="197" t="s">
        <v>279</v>
      </c>
      <c r="D20" s="197" t="s">
        <v>10</v>
      </c>
      <c r="E20" s="197" t="s">
        <v>11</v>
      </c>
      <c r="F20" s="264" cm="1">
        <f t="array" ref="F20">_xlfn.IFNA(INDEX(SetupR1Tabelle[Ringe],MATCH($A20&amp;$B20&amp;$C20&amp;$E20,SetupR1Tabelle[Verein]&amp;SetupR1Tabelle[Vorname]&amp;SetupR1Tabelle[Name]&amp;SetupR1Tabelle[Disziplin],0)),"-")</f>
        <v>154</v>
      </c>
      <c r="G20" s="264" t="str" cm="1">
        <f t="array" ref="G20">_xlfn.IFNA(INDEX(SetupR2Tabelle[Ringe],MATCH($A20&amp;$B20&amp;$C20&amp;$E20,SetupR2Tabelle[Verein]&amp;SetupR2Tabelle[Vorname]&amp;SetupR2Tabelle[Name]&amp;SetupR2Tabelle[Disziplin],0)),"-")</f>
        <v>-</v>
      </c>
      <c r="H20" s="264" cm="1">
        <f t="array" ref="H20">_xlfn.IFNA(INDEX(SetupR3Tabelle[Ringe],MATCH($A20&amp;$B20&amp;$C20&amp;$E20,SetupR3Tabelle[Verein]&amp;SetupR3Tabelle[Vorname]&amp;SetupR3Tabelle[Name]&amp;SetupR3Tabelle[Disziplin],0)),"-")</f>
        <v>187</v>
      </c>
      <c r="I20" s="111" cm="1">
        <f t="array" ref="I20">_xlfn.IFNA(INDEX(SetupR4Tabelle[Ringe],MATCH($A20&amp;$B20&amp;$C20&amp;$E20,SetupR4Tabelle[Verein]&amp;SetupR4Tabelle[Vorname]&amp;SetupR4Tabelle[Name]&amp;SetupR4Tabelle[Disziplin],0)),"-")</f>
        <v>179</v>
      </c>
      <c r="J20" s="264" cm="1">
        <f t="array" ref="J20">_xlfn.IFNA(INDEX(SetupR5Tabelle[Ringe],MATCH($A20&amp;$B20&amp;$C20&amp;$E20,SetupR5Tabelle[Verein]&amp;SetupR5Tabelle[Vorname]&amp;SetupR5Tabelle[Name]&amp;SetupR5Tabelle[Disziplin],0)),"-")</f>
        <v>168</v>
      </c>
      <c r="K20" s="264" cm="1">
        <f t="array" ref="K20">_xlfn.IFNA(INDEX(SetupR6Tabelle[Ringe],MATCH($A20&amp;$B20&amp;$C20&amp;$E20,SetupR6Tabelle[Verein]&amp;SetupR6Tabelle[Vorname]&amp;SetupR6Tabelle[Name]&amp;SetupR6Tabelle[Disziplin],0)),"-")</f>
        <v>172</v>
      </c>
      <c r="L20" s="264" cm="1">
        <f t="array" ref="L20">_xlfn.IFNA(INDEX(SetupR7Tabelle[Ringe],MATCH($A20&amp;$B20&amp;$C20&amp;$E20,SetupR7Tabelle[Verein]&amp;SetupR7Tabelle[Vorname]&amp;SetupR7Tabelle[Name]&amp;SetupR7Tabelle[Disziplin],0)),"-")</f>
        <v>172</v>
      </c>
      <c r="M20" s="264" cm="1">
        <f t="array" ref="M20">_xlfn.IFNA(INDEX(SetupR8Tabelle[Ringe],MATCH($A20&amp;$B20&amp;$C20&amp;$E20,SetupR8Tabelle[Verein]&amp;SetupR8Tabelle[Vorname]&amp;SetupR8Tabelle[Name]&amp;SetupR8Tabelle[Disziplin],0)),"-")</f>
        <v>179</v>
      </c>
      <c r="N20" s="264" cm="1">
        <f t="array" ref="N20">_xlfn.IFNA(INDEX(SetupR9Tabelle[Ringe],MATCH($A20&amp;$B20&amp;$C20&amp;$E20,SetupR9Tabelle[Verein]&amp;SetupR9Tabelle[Vorname]&amp;SetupR9Tabelle[Name]&amp;SetupR9Tabelle[Disziplin],0)),"-")</f>
        <v>169</v>
      </c>
      <c r="O20" s="264" cm="1">
        <f t="array" ref="O20">_xlfn.IFNA(INDEX(SetupR10Tabelle[Ringe],MATCH($A20&amp;$B20&amp;$C20&amp;$E20,SetupR10Tabelle[Verein]&amp;SetupR10Tabelle[Vorname]&amp;SetupR10Tabelle[Name]&amp;SetupR10Tabelle[Disziplin],0)),"-")</f>
        <v>177</v>
      </c>
      <c r="P20" s="264" cm="1">
        <f t="array" ref="P20">_xlfn.IFNA(INDEX(SetupR11Tabelle[Ringe],MATCH($A20&amp;$B20&amp;$C20&amp;$E20,SetupR11Tabelle[Verein]&amp;SetupR11Tabelle[Vorname]&amp;SetupR11Tabelle[Name]&amp;SetupR11Tabelle[Disziplin],0)),"-")</f>
        <v>179</v>
      </c>
      <c r="Q20" s="264">
        <f>IF(DK[[#This Row],[1]]="","",SUM(DK[[#This Row],[1]:[11]]))</f>
        <v>1736</v>
      </c>
      <c r="R20" s="277">
        <f>IF(DK[[#This Row],[Summe]]="","",AVERAGE(Q20/S20))</f>
        <v>173.6</v>
      </c>
      <c r="S20" s="261">
        <f>IF(DK[[#This Row],[1]]="","",COUNT(F20:P20))</f>
        <v>10</v>
      </c>
      <c r="T20" s="232"/>
      <c r="AO20" s="243"/>
    </row>
    <row r="21" spans="1:41" ht="15.95" customHeight="1">
      <c r="A21" s="197" t="s">
        <v>21</v>
      </c>
      <c r="B21" s="197" t="s">
        <v>196</v>
      </c>
      <c r="C21" s="197" t="s">
        <v>322</v>
      </c>
      <c r="D21" s="197" t="s">
        <v>10</v>
      </c>
      <c r="E21" s="197" t="s">
        <v>11</v>
      </c>
      <c r="F21" s="261" t="str" cm="1">
        <f t="array" ref="F21">_xlfn.IFNA(INDEX(SetupR1Tabelle[Ringe],MATCH($A21&amp;$B21&amp;$C21&amp;$E21,SetupR1Tabelle[Verein]&amp;SetupR1Tabelle[Vorname]&amp;SetupR1Tabelle[Name]&amp;SetupR1Tabelle[Disziplin],0)),"-")</f>
        <v>-</v>
      </c>
      <c r="G21" s="261" cm="1">
        <f t="array" ref="G21">_xlfn.IFNA(INDEX(SetupR2Tabelle[Ringe],MATCH($A21&amp;$B21&amp;$C21&amp;$E21,SetupR2Tabelle[Verein]&amp;SetupR2Tabelle[Vorname]&amp;SetupR2Tabelle[Name]&amp;SetupR2Tabelle[Disziplin],0)),"-")</f>
        <v>175</v>
      </c>
      <c r="H21" s="261" cm="1">
        <f t="array" ref="H21">_xlfn.IFNA(INDEX(SetupR3Tabelle[Ringe],MATCH($A21&amp;$B21&amp;$C21&amp;$E21,SetupR3Tabelle[Verein]&amp;SetupR3Tabelle[Vorname]&amp;SetupR3Tabelle[Name]&amp;SetupR3Tabelle[Disziplin],0)),"-")</f>
        <v>169</v>
      </c>
      <c r="I21" s="262" t="str" cm="1">
        <f t="array" ref="I21">_xlfn.IFNA(INDEX(SetupR4Tabelle[Ringe],MATCH($A21&amp;$B21&amp;$C21&amp;$E21,SetupR4Tabelle[Verein]&amp;SetupR4Tabelle[Vorname]&amp;SetupR4Tabelle[Name]&amp;SetupR4Tabelle[Disziplin],0)),"-")</f>
        <v>-</v>
      </c>
      <c r="J21" s="261" cm="1">
        <f t="array" ref="J21">_xlfn.IFNA(INDEX(SetupR5Tabelle[Ringe],MATCH($A21&amp;$B21&amp;$C21&amp;$E21,SetupR5Tabelle[Verein]&amp;SetupR5Tabelle[Vorname]&amp;SetupR5Tabelle[Name]&amp;SetupR5Tabelle[Disziplin],0)),"-")</f>
        <v>176</v>
      </c>
      <c r="K21" s="261" cm="1">
        <f t="array" ref="K21">_xlfn.IFNA(INDEX(SetupR6Tabelle[Ringe],MATCH($A21&amp;$B21&amp;$C21&amp;$E21,SetupR6Tabelle[Verein]&amp;SetupR6Tabelle[Vorname]&amp;SetupR6Tabelle[Name]&amp;SetupR6Tabelle[Disziplin],0)),"-")</f>
        <v>168</v>
      </c>
      <c r="L21" s="261" cm="1">
        <f t="array" ref="L21">_xlfn.IFNA(INDEX(SetupR7Tabelle[Ringe],MATCH($A21&amp;$B21&amp;$C21&amp;$E21,SetupR7Tabelle[Verein]&amp;SetupR7Tabelle[Vorname]&amp;SetupR7Tabelle[Name]&amp;SetupR7Tabelle[Disziplin],0)),"-")</f>
        <v>181</v>
      </c>
      <c r="M21" s="261" cm="1">
        <f t="array" ref="M21">_xlfn.IFNA(INDEX(SetupR8Tabelle[Ringe],MATCH($A21&amp;$B21&amp;$C21&amp;$E21,SetupR8Tabelle[Verein]&amp;SetupR8Tabelle[Vorname]&amp;SetupR8Tabelle[Name]&amp;SetupR8Tabelle[Disziplin],0)),"-")</f>
        <v>170</v>
      </c>
      <c r="N21" s="261" cm="1">
        <f t="array" ref="N21">_xlfn.IFNA(INDEX(SetupR9Tabelle[Ringe],MATCH($A21&amp;$B21&amp;$C21&amp;$E21,SetupR9Tabelle[Verein]&amp;SetupR9Tabelle[Vorname]&amp;SetupR9Tabelle[Name]&amp;SetupR9Tabelle[Disziplin],0)),"-")</f>
        <v>170</v>
      </c>
      <c r="O21" s="261" cm="1">
        <f t="array" ref="O21">_xlfn.IFNA(INDEX(SetupR10Tabelle[Ringe],MATCH($A21&amp;$B21&amp;$C21&amp;$E21,SetupR10Tabelle[Verein]&amp;SetupR10Tabelle[Vorname]&amp;SetupR10Tabelle[Name]&amp;SetupR10Tabelle[Disziplin],0)),"-")</f>
        <v>171</v>
      </c>
      <c r="P21" s="261" cm="1">
        <f t="array" ref="P21">_xlfn.IFNA(INDEX(SetupR11Tabelle[Ringe],MATCH($A21&amp;$B21&amp;$C21&amp;$E21,SetupR11Tabelle[Verein]&amp;SetupR11Tabelle[Vorname]&amp;SetupR11Tabelle[Name]&amp;SetupR11Tabelle[Disziplin],0)),"-")</f>
        <v>178</v>
      </c>
      <c r="Q21" s="261">
        <f>IF(DK[[#This Row],[1]]="","",SUM(DK[[#This Row],[1]:[11]]))</f>
        <v>1558</v>
      </c>
      <c r="R21" s="263">
        <f>IF(DK[[#This Row],[Summe]]="","",AVERAGE(Q21/S21))</f>
        <v>173.11111111111111</v>
      </c>
      <c r="S21" s="261">
        <f>IF(DK[[#This Row],[1]]="","",COUNT(F21:P21))</f>
        <v>9</v>
      </c>
      <c r="T21" s="232"/>
      <c r="AO21" s="243"/>
    </row>
    <row r="22" spans="1:41" ht="15.95" customHeight="1">
      <c r="A22" s="197" t="s">
        <v>28</v>
      </c>
      <c r="B22" s="197" t="s">
        <v>429</v>
      </c>
      <c r="C22" s="197" t="s">
        <v>245</v>
      </c>
      <c r="D22" s="197" t="s">
        <v>24</v>
      </c>
      <c r="E22" s="197" t="s">
        <v>11</v>
      </c>
      <c r="F22" s="264" cm="1">
        <f t="array" ref="F22">_xlfn.IFNA(INDEX(SetupR1Tabelle[Ringe],MATCH($A22&amp;$B22&amp;$C22&amp;$E22,SetupR1Tabelle[Verein]&amp;SetupR1Tabelle[Vorname]&amp;SetupR1Tabelle[Name]&amp;SetupR1Tabelle[Disziplin],0)),"-")</f>
        <v>168</v>
      </c>
      <c r="G22" s="264" cm="1">
        <f t="array" ref="G22">_xlfn.IFNA(INDEX(SetupR2Tabelle[Ringe],MATCH($A22&amp;$B22&amp;$C22&amp;$E22,SetupR2Tabelle[Verein]&amp;SetupR2Tabelle[Vorname]&amp;SetupR2Tabelle[Name]&amp;SetupR2Tabelle[Disziplin],0)),"-")</f>
        <v>173</v>
      </c>
      <c r="H22" s="264" cm="1">
        <f t="array" ref="H22">_xlfn.IFNA(INDEX(SetupR3Tabelle[Ringe],MATCH($A22&amp;$B22&amp;$C22&amp;$E22,SetupR3Tabelle[Verein]&amp;SetupR3Tabelle[Vorname]&amp;SetupR3Tabelle[Name]&amp;SetupR3Tabelle[Disziplin],0)),"-")</f>
        <v>173</v>
      </c>
      <c r="I22" s="111" cm="1">
        <f t="array" ref="I22">_xlfn.IFNA(INDEX(SetupR4Tabelle[Ringe],MATCH($A22&amp;$B22&amp;$C22&amp;$E22,SetupR4Tabelle[Verein]&amp;SetupR4Tabelle[Vorname]&amp;SetupR4Tabelle[Name]&amp;SetupR4Tabelle[Disziplin],0)),"-")</f>
        <v>179</v>
      </c>
      <c r="J22" s="264" cm="1">
        <f t="array" ref="J22">_xlfn.IFNA(INDEX(SetupR5Tabelle[Ringe],MATCH($A22&amp;$B22&amp;$C22&amp;$E22,SetupR5Tabelle[Verein]&amp;SetupR5Tabelle[Vorname]&amp;SetupR5Tabelle[Name]&amp;SetupR5Tabelle[Disziplin],0)),"-")</f>
        <v>175</v>
      </c>
      <c r="K22" s="264" cm="1">
        <f t="array" ref="K22">_xlfn.IFNA(INDEX(SetupR6Tabelle[Ringe],MATCH($A22&amp;$B22&amp;$C22&amp;$E22,SetupR6Tabelle[Verein]&amp;SetupR6Tabelle[Vorname]&amp;SetupR6Tabelle[Name]&amp;SetupR6Tabelle[Disziplin],0)),"-")</f>
        <v>178</v>
      </c>
      <c r="L22" s="264" cm="1">
        <f t="array" ref="L22">_xlfn.IFNA(INDEX(SetupR7Tabelle[Ringe],MATCH($A22&amp;$B22&amp;$C22&amp;$E22,SetupR7Tabelle[Verein]&amp;SetupR7Tabelle[Vorname]&amp;SetupR7Tabelle[Name]&amp;SetupR7Tabelle[Disziplin],0)),"-")</f>
        <v>168</v>
      </c>
      <c r="M22" s="264" cm="1">
        <f t="array" ref="M22">_xlfn.IFNA(INDEX(SetupR8Tabelle[Ringe],MATCH($A22&amp;$B22&amp;$C22&amp;$E22,SetupR8Tabelle[Verein]&amp;SetupR8Tabelle[Vorname]&amp;SetupR8Tabelle[Name]&amp;SetupR8Tabelle[Disziplin],0)),"-")</f>
        <v>174</v>
      </c>
      <c r="N22" s="264" t="str" cm="1">
        <f t="array" ref="N22">_xlfn.IFNA(INDEX(SetupR9Tabelle[Ringe],MATCH($A22&amp;$B22&amp;$C22&amp;$E22,SetupR9Tabelle[Verein]&amp;SetupR9Tabelle[Vorname]&amp;SetupR9Tabelle[Name]&amp;SetupR9Tabelle[Disziplin],0)),"-")</f>
        <v>-</v>
      </c>
      <c r="O22" s="264" cm="1">
        <f t="array" ref="O22">_xlfn.IFNA(INDEX(SetupR10Tabelle[Ringe],MATCH($A22&amp;$B22&amp;$C22&amp;$E22,SetupR10Tabelle[Verein]&amp;SetupR10Tabelle[Vorname]&amp;SetupR10Tabelle[Name]&amp;SetupR10Tabelle[Disziplin],0)),"-")</f>
        <v>170</v>
      </c>
      <c r="P22" s="264" cm="1">
        <f t="array" ref="P22">_xlfn.IFNA(INDEX(SetupR11Tabelle[Ringe],MATCH($A22&amp;$B22&amp;$C22&amp;$E22,SetupR11Tabelle[Verein]&amp;SetupR11Tabelle[Vorname]&amp;SetupR11Tabelle[Name]&amp;SetupR11Tabelle[Disziplin],0)),"-")</f>
        <v>169</v>
      </c>
      <c r="Q22" s="264">
        <f>IF(DK[[#This Row],[1]]="","",SUM(DK[[#This Row],[1]:[11]]))</f>
        <v>1727</v>
      </c>
      <c r="R22" s="277">
        <f>IF(DK[[#This Row],[Summe]]="","",AVERAGE(Q22/S22))</f>
        <v>172.7</v>
      </c>
      <c r="S22" s="261">
        <f>IF(DK[[#This Row],[1]]="","",COUNT(F22:P22))</f>
        <v>10</v>
      </c>
      <c r="T22" s="232"/>
      <c r="AO22" s="243"/>
    </row>
    <row r="23" spans="1:41" ht="15.95" customHeight="1">
      <c r="A23" s="197" t="s">
        <v>33</v>
      </c>
      <c r="B23" s="197" t="s">
        <v>534</v>
      </c>
      <c r="C23" s="197" t="s">
        <v>530</v>
      </c>
      <c r="D23" s="197" t="s">
        <v>10</v>
      </c>
      <c r="E23" s="197" t="s">
        <v>11</v>
      </c>
      <c r="F23" s="264" t="str" cm="1">
        <f t="array" ref="F23">_xlfn.IFNA(INDEX(SetupR1Tabelle[Ringe],MATCH($A23&amp;$B23&amp;$C23&amp;$E23,SetupR1Tabelle[Verein]&amp;SetupR1Tabelle[Vorname]&amp;SetupR1Tabelle[Name]&amp;SetupR1Tabelle[Disziplin],0)),"-")</f>
        <v>-</v>
      </c>
      <c r="G23" s="264" cm="1">
        <f t="array" ref="G23">_xlfn.IFNA(INDEX(SetupR2Tabelle[Ringe],MATCH($A23&amp;$B23&amp;$C23&amp;$E23,SetupR2Tabelle[Verein]&amp;SetupR2Tabelle[Vorname]&amp;SetupR2Tabelle[Name]&amp;SetupR2Tabelle[Disziplin],0)),"-")</f>
        <v>168</v>
      </c>
      <c r="H23" s="264" cm="1">
        <f t="array" ref="H23">_xlfn.IFNA(INDEX(SetupR3Tabelle[Ringe],MATCH($A23&amp;$B23&amp;$C23&amp;$E23,SetupR3Tabelle[Verein]&amp;SetupR3Tabelle[Vorname]&amp;SetupR3Tabelle[Name]&amp;SetupR3Tabelle[Disziplin],0)),"-")</f>
        <v>159</v>
      </c>
      <c r="I23" s="111" cm="1">
        <f t="array" ref="I23">_xlfn.IFNA(INDEX(SetupR4Tabelle[Ringe],MATCH($A23&amp;$B23&amp;$C23&amp;$E23,SetupR4Tabelle[Verein]&amp;SetupR4Tabelle[Vorname]&amp;SetupR4Tabelle[Name]&amp;SetupR4Tabelle[Disziplin],0)),"-")</f>
        <v>167</v>
      </c>
      <c r="J23" s="264" cm="1">
        <f t="array" ref="J23">_xlfn.IFNA(INDEX(SetupR5Tabelle[Ringe],MATCH($A23&amp;$B23&amp;$C23&amp;$E23,SetupR5Tabelle[Verein]&amp;SetupR5Tabelle[Vorname]&amp;SetupR5Tabelle[Name]&amp;SetupR5Tabelle[Disziplin],0)),"-")</f>
        <v>173</v>
      </c>
      <c r="K23" s="264" cm="1">
        <f t="array" ref="K23">_xlfn.IFNA(INDEX(SetupR6Tabelle[Ringe],MATCH($A23&amp;$B23&amp;$C23&amp;$E23,SetupR6Tabelle[Verein]&amp;SetupR6Tabelle[Vorname]&amp;SetupR6Tabelle[Name]&amp;SetupR6Tabelle[Disziplin],0)),"-")</f>
        <v>159</v>
      </c>
      <c r="L23" s="264" cm="1">
        <f t="array" ref="L23">_xlfn.IFNA(INDEX(SetupR7Tabelle[Ringe],MATCH($A23&amp;$B23&amp;$C23&amp;$E23,SetupR7Tabelle[Verein]&amp;SetupR7Tabelle[Vorname]&amp;SetupR7Tabelle[Name]&amp;SetupR7Tabelle[Disziplin],0)),"-")</f>
        <v>169</v>
      </c>
      <c r="M23" s="264" cm="1">
        <f t="array" ref="M23">_xlfn.IFNA(INDEX(SetupR8Tabelle[Ringe],MATCH($A23&amp;$B23&amp;$C23&amp;$E23,SetupR8Tabelle[Verein]&amp;SetupR8Tabelle[Vorname]&amp;SetupR8Tabelle[Name]&amp;SetupR8Tabelle[Disziplin],0)),"-")</f>
        <v>174</v>
      </c>
      <c r="N23" s="264" cm="1">
        <f t="array" ref="N23">_xlfn.IFNA(INDEX(SetupR9Tabelle[Ringe],MATCH($A23&amp;$B23&amp;$C23&amp;$E23,SetupR9Tabelle[Verein]&amp;SetupR9Tabelle[Vorname]&amp;SetupR9Tabelle[Name]&amp;SetupR9Tabelle[Disziplin],0)),"-")</f>
        <v>184</v>
      </c>
      <c r="O23" s="264" cm="1">
        <f t="array" ref="O23">_xlfn.IFNA(INDEX(SetupR10Tabelle[Ringe],MATCH($A23&amp;$B23&amp;$C23&amp;$E23,SetupR10Tabelle[Verein]&amp;SetupR10Tabelle[Vorname]&amp;SetupR10Tabelle[Name]&amp;SetupR10Tabelle[Disziplin],0)),"-")</f>
        <v>184</v>
      </c>
      <c r="P23" s="264" cm="1">
        <f t="array" ref="P23">_xlfn.IFNA(INDEX(SetupR11Tabelle[Ringe],MATCH($A23&amp;$B23&amp;$C23&amp;$E23,SetupR11Tabelle[Verein]&amp;SetupR11Tabelle[Vorname]&amp;SetupR11Tabelle[Name]&amp;SetupR11Tabelle[Disziplin],0)),"-")</f>
        <v>172</v>
      </c>
      <c r="Q23" s="264">
        <f>IF(DK[[#This Row],[1]]="","",SUM(DK[[#This Row],[1]:[11]]))</f>
        <v>1709</v>
      </c>
      <c r="R23" s="277">
        <f>IF(DK[[#This Row],[Summe]]="","",AVERAGE(Q23/S23))</f>
        <v>170.9</v>
      </c>
      <c r="S23" s="261">
        <f>IF(DK[[#This Row],[1]]="","",COUNT(F23:P23))</f>
        <v>10</v>
      </c>
      <c r="T23" s="232"/>
      <c r="AO23" s="243"/>
    </row>
    <row r="24" spans="1:41" ht="15.95" customHeight="1">
      <c r="A24" s="197" t="s">
        <v>29</v>
      </c>
      <c r="B24" s="197" t="s">
        <v>244</v>
      </c>
      <c r="C24" s="197" t="s">
        <v>369</v>
      </c>
      <c r="D24" s="197" t="s">
        <v>24</v>
      </c>
      <c r="E24" s="197" t="s">
        <v>11</v>
      </c>
      <c r="F24" s="264" cm="1">
        <f t="array" ref="F24">_xlfn.IFNA(INDEX(SetupR1Tabelle[Ringe],MATCH($A24&amp;$B24&amp;$C24&amp;$E24,SetupR1Tabelle[Verein]&amp;SetupR1Tabelle[Vorname]&amp;SetupR1Tabelle[Name]&amp;SetupR1Tabelle[Disziplin],0)),"-")</f>
        <v>174</v>
      </c>
      <c r="G24" s="264" cm="1">
        <f t="array" ref="G24">_xlfn.IFNA(INDEX(SetupR2Tabelle[Ringe],MATCH($A24&amp;$B24&amp;$C24&amp;$E24,SetupR2Tabelle[Verein]&amp;SetupR2Tabelle[Vorname]&amp;SetupR2Tabelle[Name]&amp;SetupR2Tabelle[Disziplin],0)),"-")</f>
        <v>173</v>
      </c>
      <c r="H24" s="264" cm="1">
        <f t="array" ref="H24">_xlfn.IFNA(INDEX(SetupR3Tabelle[Ringe],MATCH($A24&amp;$B24&amp;$C24&amp;$E24,SetupR3Tabelle[Verein]&amp;SetupR3Tabelle[Vorname]&amp;SetupR3Tabelle[Name]&amp;SetupR3Tabelle[Disziplin],0)),"-")</f>
        <v>168</v>
      </c>
      <c r="I24" s="111" cm="1">
        <f t="array" ref="I24">_xlfn.IFNA(INDEX(SetupR4Tabelle[Ringe],MATCH($A24&amp;$B24&amp;$C24&amp;$E24,SetupR4Tabelle[Verein]&amp;SetupR4Tabelle[Vorname]&amp;SetupR4Tabelle[Name]&amp;SetupR4Tabelle[Disziplin],0)),"-")</f>
        <v>175</v>
      </c>
      <c r="J24" s="264" cm="1">
        <f t="array" ref="J24">_xlfn.IFNA(INDEX(SetupR5Tabelle[Ringe],MATCH($A24&amp;$B24&amp;$C24&amp;$E24,SetupR5Tabelle[Verein]&amp;SetupR5Tabelle[Vorname]&amp;SetupR5Tabelle[Name]&amp;SetupR5Tabelle[Disziplin],0)),"-")</f>
        <v>170</v>
      </c>
      <c r="K24" s="264" cm="1">
        <f t="array" ref="K24">_xlfn.IFNA(INDEX(SetupR6Tabelle[Ringe],MATCH($A24&amp;$B24&amp;$C24&amp;$E24,SetupR6Tabelle[Verein]&amp;SetupR6Tabelle[Vorname]&amp;SetupR6Tabelle[Name]&amp;SetupR6Tabelle[Disziplin],0)),"-")</f>
        <v>169</v>
      </c>
      <c r="L24" s="264" cm="1">
        <f t="array" ref="L24">_xlfn.IFNA(INDEX(SetupR7Tabelle[Ringe],MATCH($A24&amp;$B24&amp;$C24&amp;$E24,SetupR7Tabelle[Verein]&amp;SetupR7Tabelle[Vorname]&amp;SetupR7Tabelle[Name]&amp;SetupR7Tabelle[Disziplin],0)),"-")</f>
        <v>172</v>
      </c>
      <c r="M24" s="264" cm="1">
        <f t="array" ref="M24">_xlfn.IFNA(INDEX(SetupR8Tabelle[Ringe],MATCH($A24&amp;$B24&amp;$C24&amp;$E24,SetupR8Tabelle[Verein]&amp;SetupR8Tabelle[Vorname]&amp;SetupR8Tabelle[Name]&amp;SetupR8Tabelle[Disziplin],0)),"-")</f>
        <v>161</v>
      </c>
      <c r="N24" s="264" cm="1">
        <f t="array" ref="N24">_xlfn.IFNA(INDEX(SetupR9Tabelle[Ringe],MATCH($A24&amp;$B24&amp;$C24&amp;$E24,SetupR9Tabelle[Verein]&amp;SetupR9Tabelle[Vorname]&amp;SetupR9Tabelle[Name]&amp;SetupR9Tabelle[Disziplin],0)),"-")</f>
        <v>175</v>
      </c>
      <c r="O24" s="264" t="str" cm="1">
        <f t="array" ref="O24">_xlfn.IFNA(INDEX(SetupR10Tabelle[Ringe],MATCH($A24&amp;$B24&amp;$C24&amp;$E24,SetupR10Tabelle[Verein]&amp;SetupR10Tabelle[Vorname]&amp;SetupR10Tabelle[Name]&amp;SetupR10Tabelle[Disziplin],0)),"-")</f>
        <v>-</v>
      </c>
      <c r="P24" s="264" cm="1">
        <f t="array" ref="P24">_xlfn.IFNA(INDEX(SetupR11Tabelle[Ringe],MATCH($A24&amp;$B24&amp;$C24&amp;$E24,SetupR11Tabelle[Verein]&amp;SetupR11Tabelle[Vorname]&amp;SetupR11Tabelle[Name]&amp;SetupR11Tabelle[Disziplin],0)),"-")</f>
        <v>171</v>
      </c>
      <c r="Q24" s="264">
        <f>IF(DK[[#This Row],[1]]="","",SUM(DK[[#This Row],[1]:[11]]))</f>
        <v>1708</v>
      </c>
      <c r="R24" s="277">
        <f>IF(DK[[#This Row],[Summe]]="","",AVERAGE(Q24/S24))</f>
        <v>170.8</v>
      </c>
      <c r="S24" s="261">
        <f>IF(DK[[#This Row],[1]]="","",COUNT(F24:P24))</f>
        <v>10</v>
      </c>
      <c r="T24" s="232"/>
      <c r="AO24" s="243"/>
    </row>
    <row r="25" spans="1:41" ht="15.95" customHeight="1">
      <c r="A25" s="197" t="s">
        <v>13</v>
      </c>
      <c r="B25" s="197" t="s">
        <v>244</v>
      </c>
      <c r="C25" s="197" t="s">
        <v>245</v>
      </c>
      <c r="D25" s="197" t="s">
        <v>24</v>
      </c>
      <c r="E25" s="197" t="s">
        <v>11</v>
      </c>
      <c r="F25" s="261" cm="1">
        <f t="array" ref="F25">_xlfn.IFNA(INDEX(SetupR1Tabelle[Ringe],MATCH($A25&amp;$B25&amp;$C25&amp;$E25,SetupR1Tabelle[Verein]&amp;SetupR1Tabelle[Vorname]&amp;SetupR1Tabelle[Name]&amp;SetupR1Tabelle[Disziplin],0)),"-")</f>
        <v>162</v>
      </c>
      <c r="G25" s="261" cm="1">
        <f t="array" ref="G25">_xlfn.IFNA(INDEX(SetupR2Tabelle[Ringe],MATCH($A25&amp;$B25&amp;$C25&amp;$E25,SetupR2Tabelle[Verein]&amp;SetupR2Tabelle[Vorname]&amp;SetupR2Tabelle[Name]&amp;SetupR2Tabelle[Disziplin],0)),"-")</f>
        <v>171</v>
      </c>
      <c r="H25" s="261" cm="1">
        <f t="array" ref="H25">_xlfn.IFNA(INDEX(SetupR3Tabelle[Ringe],MATCH($A25&amp;$B25&amp;$C25&amp;$E25,SetupR3Tabelle[Verein]&amp;SetupR3Tabelle[Vorname]&amp;SetupR3Tabelle[Name]&amp;SetupR3Tabelle[Disziplin],0)),"-")</f>
        <v>173</v>
      </c>
      <c r="I25" s="262" cm="1">
        <f t="array" ref="I25">_xlfn.IFNA(INDEX(SetupR4Tabelle[Ringe],MATCH($A25&amp;$B25&amp;$C25&amp;$E25,SetupR4Tabelle[Verein]&amp;SetupR4Tabelle[Vorname]&amp;SetupR4Tabelle[Name]&amp;SetupR4Tabelle[Disziplin],0)),"-")</f>
        <v>169</v>
      </c>
      <c r="J25" s="261" cm="1">
        <f t="array" ref="J25">_xlfn.IFNA(INDEX(SetupR5Tabelle[Ringe],MATCH($A25&amp;$B25&amp;$C25&amp;$E25,SetupR5Tabelle[Verein]&amp;SetupR5Tabelle[Vorname]&amp;SetupR5Tabelle[Name]&amp;SetupR5Tabelle[Disziplin],0)),"-")</f>
        <v>178</v>
      </c>
      <c r="K25" s="261" cm="1">
        <f t="array" ref="K25">_xlfn.IFNA(INDEX(SetupR6Tabelle[Ringe],MATCH($A25&amp;$B25&amp;$C25&amp;$E25,SetupR6Tabelle[Verein]&amp;SetupR6Tabelle[Vorname]&amp;SetupR6Tabelle[Name]&amp;SetupR6Tabelle[Disziplin],0)),"-")</f>
        <v>173</v>
      </c>
      <c r="L25" s="261" cm="1">
        <f t="array" ref="L25">_xlfn.IFNA(INDEX(SetupR7Tabelle[Ringe],MATCH($A25&amp;$B25&amp;$C25&amp;$E25,SetupR7Tabelle[Verein]&amp;SetupR7Tabelle[Vorname]&amp;SetupR7Tabelle[Name]&amp;SetupR7Tabelle[Disziplin],0)),"-")</f>
        <v>172</v>
      </c>
      <c r="M25" s="261" t="str" cm="1">
        <f t="array" ref="M25">_xlfn.IFNA(INDEX(SetupR8Tabelle[Ringe],MATCH($A25&amp;$B25&amp;$C25&amp;$E25,SetupR8Tabelle[Verein]&amp;SetupR8Tabelle[Vorname]&amp;SetupR8Tabelle[Name]&amp;SetupR8Tabelle[Disziplin],0)),"-")</f>
        <v>-</v>
      </c>
      <c r="N25" s="261" cm="1">
        <f t="array" ref="N25">_xlfn.IFNA(INDEX(SetupR9Tabelle[Ringe],MATCH($A25&amp;$B25&amp;$C25&amp;$E25,SetupR9Tabelle[Verein]&amp;SetupR9Tabelle[Vorname]&amp;SetupR9Tabelle[Name]&amp;SetupR9Tabelle[Disziplin],0)),"-")</f>
        <v>168</v>
      </c>
      <c r="O25" s="261" cm="1">
        <f t="array" ref="O25">_xlfn.IFNA(INDEX(SetupR10Tabelle[Ringe],MATCH($A25&amp;$B25&amp;$C25&amp;$E25,SetupR10Tabelle[Verein]&amp;SetupR10Tabelle[Vorname]&amp;SetupR10Tabelle[Name]&amp;SetupR10Tabelle[Disziplin],0)),"-")</f>
        <v>168</v>
      </c>
      <c r="P25" s="261" cm="1">
        <f t="array" ref="P25">_xlfn.IFNA(INDEX(SetupR11Tabelle[Ringe],MATCH($A25&amp;$B25&amp;$C25&amp;$E25,SetupR11Tabelle[Verein]&amp;SetupR11Tabelle[Vorname]&amp;SetupR11Tabelle[Name]&amp;SetupR11Tabelle[Disziplin],0)),"-")</f>
        <v>171</v>
      </c>
      <c r="Q25" s="261">
        <f>IF(DK[[#This Row],[1]]="","",SUM(DK[[#This Row],[1]:[11]]))</f>
        <v>1705</v>
      </c>
      <c r="R25" s="263">
        <f>IF(DK[[#This Row],[Summe]]="","",AVERAGE(Q25/S25))</f>
        <v>170.5</v>
      </c>
      <c r="S25" s="261">
        <f>IF(DK[[#This Row],[1]]="","",COUNT(F25:P25))</f>
        <v>10</v>
      </c>
      <c r="T25" s="232"/>
      <c r="AO25" s="243"/>
    </row>
    <row r="26" spans="1:41" ht="15.95" customHeight="1">
      <c r="A26" s="197" t="s">
        <v>6</v>
      </c>
      <c r="B26" s="197" t="s">
        <v>511</v>
      </c>
      <c r="C26" s="197" t="s">
        <v>512</v>
      </c>
      <c r="D26" s="197" t="s">
        <v>10</v>
      </c>
      <c r="E26" s="197" t="s">
        <v>11</v>
      </c>
      <c r="F26" s="264" cm="1">
        <f t="array" ref="F26">_xlfn.IFNA(INDEX(SetupR1Tabelle[Ringe],MATCH($A26&amp;$B26&amp;$C26&amp;$E26,SetupR1Tabelle[Verein]&amp;SetupR1Tabelle[Vorname]&amp;SetupR1Tabelle[Name]&amp;SetupR1Tabelle[Disziplin],0)),"-")</f>
        <v>171</v>
      </c>
      <c r="G26" s="264" cm="1">
        <f t="array" ref="G26">_xlfn.IFNA(INDEX(SetupR2Tabelle[Ringe],MATCH($A26&amp;$B26&amp;$C26&amp;$E26,SetupR2Tabelle[Verein]&amp;SetupR2Tabelle[Vorname]&amp;SetupR2Tabelle[Name]&amp;SetupR2Tabelle[Disziplin],0)),"-")</f>
        <v>164</v>
      </c>
      <c r="H26" s="264" t="str" cm="1">
        <f t="array" ref="H26">_xlfn.IFNA(INDEX(SetupR3Tabelle[Ringe],MATCH($A26&amp;$B26&amp;$C26&amp;$E26,SetupR3Tabelle[Verein]&amp;SetupR3Tabelle[Vorname]&amp;SetupR3Tabelle[Name]&amp;SetupR3Tabelle[Disziplin],0)),"-")</f>
        <v>-</v>
      </c>
      <c r="I26" s="111" cm="1">
        <f t="array" ref="I26">_xlfn.IFNA(INDEX(SetupR4Tabelle[Ringe],MATCH($A26&amp;$B26&amp;$C26&amp;$E26,SetupR4Tabelle[Verein]&amp;SetupR4Tabelle[Vorname]&amp;SetupR4Tabelle[Name]&amp;SetupR4Tabelle[Disziplin],0)),"-")</f>
        <v>170</v>
      </c>
      <c r="J26" s="264" cm="1">
        <f t="array" ref="J26">_xlfn.IFNA(INDEX(SetupR5Tabelle[Ringe],MATCH($A26&amp;$B26&amp;$C26&amp;$E26,SetupR5Tabelle[Verein]&amp;SetupR5Tabelle[Vorname]&amp;SetupR5Tabelle[Name]&amp;SetupR5Tabelle[Disziplin],0)),"-")</f>
        <v>166</v>
      </c>
      <c r="K26" s="264" cm="1">
        <f t="array" ref="K26">_xlfn.IFNA(INDEX(SetupR6Tabelle[Ringe],MATCH($A26&amp;$B26&amp;$C26&amp;$E26,SetupR6Tabelle[Verein]&amp;SetupR6Tabelle[Vorname]&amp;SetupR6Tabelle[Name]&amp;SetupR6Tabelle[Disziplin],0)),"-")</f>
        <v>165</v>
      </c>
      <c r="L26" s="264" cm="1">
        <f t="array" ref="L26">_xlfn.IFNA(INDEX(SetupR7Tabelle[Ringe],MATCH($A26&amp;$B26&amp;$C26&amp;$E26,SetupR7Tabelle[Verein]&amp;SetupR7Tabelle[Vorname]&amp;SetupR7Tabelle[Name]&amp;SetupR7Tabelle[Disziplin],0)),"-")</f>
        <v>164</v>
      </c>
      <c r="M26" s="264" cm="1">
        <f t="array" ref="M26">_xlfn.IFNA(INDEX(SetupR8Tabelle[Ringe],MATCH($A26&amp;$B26&amp;$C26&amp;$E26,SetupR8Tabelle[Verein]&amp;SetupR8Tabelle[Vorname]&amp;SetupR8Tabelle[Name]&amp;SetupR8Tabelle[Disziplin],0)),"-")</f>
        <v>170</v>
      </c>
      <c r="N26" s="264" cm="1">
        <f t="array" ref="N26">_xlfn.IFNA(INDEX(SetupR9Tabelle[Ringe],MATCH($A26&amp;$B26&amp;$C26&amp;$E26,SetupR9Tabelle[Verein]&amp;SetupR9Tabelle[Vorname]&amp;SetupR9Tabelle[Name]&amp;SetupR9Tabelle[Disziplin],0)),"-")</f>
        <v>168</v>
      </c>
      <c r="O26" s="264" cm="1">
        <f t="array" ref="O26">_xlfn.IFNA(INDEX(SetupR10Tabelle[Ringe],MATCH($A26&amp;$B26&amp;$C26&amp;$E26,SetupR10Tabelle[Verein]&amp;SetupR10Tabelle[Vorname]&amp;SetupR10Tabelle[Name]&amp;SetupR10Tabelle[Disziplin],0)),"-")</f>
        <v>172</v>
      </c>
      <c r="P26" s="264" cm="1">
        <f t="array" ref="P26">_xlfn.IFNA(INDEX(SetupR11Tabelle[Ringe],MATCH($A26&amp;$B26&amp;$C26&amp;$E26,SetupR11Tabelle[Verein]&amp;SetupR11Tabelle[Vorname]&amp;SetupR11Tabelle[Name]&amp;SetupR11Tabelle[Disziplin],0)),"-")</f>
        <v>165</v>
      </c>
      <c r="Q26" s="264">
        <f>IF(DK[[#This Row],[1]]="","",SUM(DK[[#This Row],[1]:[11]]))</f>
        <v>1675</v>
      </c>
      <c r="R26" s="277">
        <f>IF(DK[[#This Row],[Summe]]="","",AVERAGE(Q26/S26))</f>
        <v>167.5</v>
      </c>
      <c r="S26" s="261">
        <f>IF(DK[[#This Row],[1]]="","",COUNT(F26:P26))</f>
        <v>10</v>
      </c>
      <c r="T26" s="232"/>
      <c r="AO26" s="243"/>
    </row>
    <row r="27" spans="1:41" ht="15.95" customHeight="1">
      <c r="A27" s="197" t="s">
        <v>20</v>
      </c>
      <c r="B27" s="197" t="s">
        <v>422</v>
      </c>
      <c r="C27" s="197" t="s">
        <v>423</v>
      </c>
      <c r="D27" s="197" t="s">
        <v>10</v>
      </c>
      <c r="E27" s="197" t="s">
        <v>11</v>
      </c>
      <c r="F27" s="261" cm="1">
        <f t="array" ref="F27">_xlfn.IFNA(INDEX(SetupR1Tabelle[Ringe],MATCH($A27&amp;$B27&amp;$C27&amp;$E27,SetupR1Tabelle[Verein]&amp;SetupR1Tabelle[Vorname]&amp;SetupR1Tabelle[Name]&amp;SetupR1Tabelle[Disziplin],0)),"-")</f>
        <v>162</v>
      </c>
      <c r="G27" s="261" cm="1">
        <f t="array" ref="G27">_xlfn.IFNA(INDEX(SetupR2Tabelle[Ringe],MATCH($A27&amp;$B27&amp;$C27&amp;$E27,SetupR2Tabelle[Verein]&amp;SetupR2Tabelle[Vorname]&amp;SetupR2Tabelle[Name]&amp;SetupR2Tabelle[Disziplin],0)),"-")</f>
        <v>171</v>
      </c>
      <c r="H27" s="261" cm="1">
        <f t="array" ref="H27">_xlfn.IFNA(INDEX(SetupR3Tabelle[Ringe],MATCH($A27&amp;$B27&amp;$C27&amp;$E27,SetupR3Tabelle[Verein]&amp;SetupR3Tabelle[Vorname]&amp;SetupR3Tabelle[Name]&amp;SetupR3Tabelle[Disziplin],0)),"-")</f>
        <v>159</v>
      </c>
      <c r="I27" s="262" cm="1">
        <f t="array" ref="I27">_xlfn.IFNA(INDEX(SetupR4Tabelle[Ringe],MATCH($A27&amp;$B27&amp;$C27&amp;$E27,SetupR4Tabelle[Verein]&amp;SetupR4Tabelle[Vorname]&amp;SetupR4Tabelle[Name]&amp;SetupR4Tabelle[Disziplin],0)),"-")</f>
        <v>160</v>
      </c>
      <c r="J27" s="261" cm="1">
        <f t="array" ref="J27">_xlfn.IFNA(INDEX(SetupR5Tabelle[Ringe],MATCH($A27&amp;$B27&amp;$C27&amp;$E27,SetupR5Tabelle[Verein]&amp;SetupR5Tabelle[Vorname]&amp;SetupR5Tabelle[Name]&amp;SetupR5Tabelle[Disziplin],0)),"-")</f>
        <v>163</v>
      </c>
      <c r="K27" s="261" cm="1">
        <f t="array" ref="K27">_xlfn.IFNA(INDEX(SetupR6Tabelle[Ringe],MATCH($A27&amp;$B27&amp;$C27&amp;$E27,SetupR6Tabelle[Verein]&amp;SetupR6Tabelle[Vorname]&amp;SetupR6Tabelle[Name]&amp;SetupR6Tabelle[Disziplin],0)),"-")</f>
        <v>168</v>
      </c>
      <c r="L27" s="261" cm="1">
        <f t="array" ref="L27">_xlfn.IFNA(INDEX(SetupR7Tabelle[Ringe],MATCH($A27&amp;$B27&amp;$C27&amp;$E27,SetupR7Tabelle[Verein]&amp;SetupR7Tabelle[Vorname]&amp;SetupR7Tabelle[Name]&amp;SetupR7Tabelle[Disziplin],0)),"-")</f>
        <v>166</v>
      </c>
      <c r="M27" s="261" cm="1">
        <f t="array" ref="M27">_xlfn.IFNA(INDEX(SetupR8Tabelle[Ringe],MATCH($A27&amp;$B27&amp;$C27&amp;$E27,SetupR8Tabelle[Verein]&amp;SetupR8Tabelle[Vorname]&amp;SetupR8Tabelle[Name]&amp;SetupR8Tabelle[Disziplin],0)),"-")</f>
        <v>174</v>
      </c>
      <c r="N27" s="261" t="str" cm="1">
        <f t="array" ref="N27">_xlfn.IFNA(INDEX(SetupR9Tabelle[Ringe],MATCH($A27&amp;$B27&amp;$C27&amp;$E27,SetupR9Tabelle[Verein]&amp;SetupR9Tabelle[Vorname]&amp;SetupR9Tabelle[Name]&amp;SetupR9Tabelle[Disziplin],0)),"-")</f>
        <v>-</v>
      </c>
      <c r="O27" s="261" cm="1">
        <f t="array" ref="O27">_xlfn.IFNA(INDEX(SetupR10Tabelle[Ringe],MATCH($A27&amp;$B27&amp;$C27&amp;$E27,SetupR10Tabelle[Verein]&amp;SetupR10Tabelle[Vorname]&amp;SetupR10Tabelle[Name]&amp;SetupR10Tabelle[Disziplin],0)),"-")</f>
        <v>166</v>
      </c>
      <c r="P27" s="261" t="str" cm="1">
        <f t="array" ref="P27">_xlfn.IFNA(INDEX(SetupR11Tabelle[Ringe],MATCH($A27&amp;$B27&amp;$C27&amp;$E27,SetupR11Tabelle[Verein]&amp;SetupR11Tabelle[Vorname]&amp;SetupR11Tabelle[Name]&amp;SetupR11Tabelle[Disziplin],0)),"-")</f>
        <v>-</v>
      </c>
      <c r="Q27" s="261">
        <f>IF(DK[[#This Row],[1]]="","",SUM(DK[[#This Row],[1]:[11]]))</f>
        <v>1489</v>
      </c>
      <c r="R27" s="263">
        <f>IF(DK[[#This Row],[Summe]]="","",AVERAGE(Q27/S27))</f>
        <v>165.44444444444446</v>
      </c>
      <c r="S27" s="261">
        <f>IF(DK[[#This Row],[1]]="","",COUNT(F27:P27))</f>
        <v>9</v>
      </c>
      <c r="T27" s="232"/>
      <c r="AO27" s="243"/>
    </row>
    <row r="28" spans="1:41" ht="15.95" customHeight="1">
      <c r="A28" s="197" t="s">
        <v>21</v>
      </c>
      <c r="B28" s="197" t="s">
        <v>498</v>
      </c>
      <c r="C28" s="197" t="s">
        <v>320</v>
      </c>
      <c r="D28" s="197" t="s">
        <v>24</v>
      </c>
      <c r="E28" s="197" t="s">
        <v>11</v>
      </c>
      <c r="F28" s="261" cm="1">
        <f t="array" ref="F28">_xlfn.IFNA(INDEX(SetupR1Tabelle[Ringe],MATCH($A28&amp;$B28&amp;$C28&amp;$E28,SetupR1Tabelle[Verein]&amp;SetupR1Tabelle[Vorname]&amp;SetupR1Tabelle[Name]&amp;SetupR1Tabelle[Disziplin],0)),"-")</f>
        <v>158</v>
      </c>
      <c r="G28" s="261" cm="1">
        <f t="array" ref="G28">_xlfn.IFNA(INDEX(SetupR2Tabelle[Ringe],MATCH($A28&amp;$B28&amp;$C28&amp;$E28,SetupR2Tabelle[Verein]&amp;SetupR2Tabelle[Vorname]&amp;SetupR2Tabelle[Name]&amp;SetupR2Tabelle[Disziplin],0)),"-")</f>
        <v>169</v>
      </c>
      <c r="H28" s="261" cm="1">
        <f t="array" ref="H28">_xlfn.IFNA(INDEX(SetupR3Tabelle[Ringe],MATCH($A28&amp;$B28&amp;$C28&amp;$E28,SetupR3Tabelle[Verein]&amp;SetupR3Tabelle[Vorname]&amp;SetupR3Tabelle[Name]&amp;SetupR3Tabelle[Disziplin],0)),"-")</f>
        <v>158</v>
      </c>
      <c r="I28" s="262" t="str" cm="1">
        <f t="array" ref="I28">_xlfn.IFNA(INDEX(SetupR4Tabelle[Ringe],MATCH($A28&amp;$B28&amp;$C28&amp;$E28,SetupR4Tabelle[Verein]&amp;SetupR4Tabelle[Vorname]&amp;SetupR4Tabelle[Name]&amp;SetupR4Tabelle[Disziplin],0)),"-")</f>
        <v>-</v>
      </c>
      <c r="J28" s="261" cm="1">
        <f t="array" ref="J28">_xlfn.IFNA(INDEX(SetupR5Tabelle[Ringe],MATCH($A28&amp;$B28&amp;$C28&amp;$E28,SetupR5Tabelle[Verein]&amp;SetupR5Tabelle[Vorname]&amp;SetupR5Tabelle[Name]&amp;SetupR5Tabelle[Disziplin],0)),"-")</f>
        <v>159</v>
      </c>
      <c r="K28" s="261" cm="1">
        <f t="array" ref="K28">_xlfn.IFNA(INDEX(SetupR6Tabelle[Ringe],MATCH($A28&amp;$B28&amp;$C28&amp;$E28,SetupR6Tabelle[Verein]&amp;SetupR6Tabelle[Vorname]&amp;SetupR6Tabelle[Name]&amp;SetupR6Tabelle[Disziplin],0)),"-")</f>
        <v>166</v>
      </c>
      <c r="L28" s="261" cm="1">
        <f t="array" ref="L28">_xlfn.IFNA(INDEX(SetupR7Tabelle[Ringe],MATCH($A28&amp;$B28&amp;$C28&amp;$E28,SetupR7Tabelle[Verein]&amp;SetupR7Tabelle[Vorname]&amp;SetupR7Tabelle[Name]&amp;SetupR7Tabelle[Disziplin],0)),"-")</f>
        <v>163</v>
      </c>
      <c r="M28" s="261" cm="1">
        <f t="array" ref="M28">_xlfn.IFNA(INDEX(SetupR8Tabelle[Ringe],MATCH($A28&amp;$B28&amp;$C28&amp;$E28,SetupR8Tabelle[Verein]&amp;SetupR8Tabelle[Vorname]&amp;SetupR8Tabelle[Name]&amp;SetupR8Tabelle[Disziplin],0)),"-")</f>
        <v>164</v>
      </c>
      <c r="N28" s="261" cm="1">
        <f t="array" ref="N28">_xlfn.IFNA(INDEX(SetupR9Tabelle[Ringe],MATCH($A28&amp;$B28&amp;$C28&amp;$E28,SetupR9Tabelle[Verein]&amp;SetupR9Tabelle[Vorname]&amp;SetupR9Tabelle[Name]&amp;SetupR9Tabelle[Disziplin],0)),"-")</f>
        <v>156</v>
      </c>
      <c r="O28" s="261" cm="1">
        <f t="array" ref="O28">_xlfn.IFNA(INDEX(SetupR10Tabelle[Ringe],MATCH($A28&amp;$B28&amp;$C28&amp;$E28,SetupR10Tabelle[Verein]&amp;SetupR10Tabelle[Vorname]&amp;SetupR10Tabelle[Name]&amp;SetupR10Tabelle[Disziplin],0)),"-")</f>
        <v>166</v>
      </c>
      <c r="P28" s="261" cm="1">
        <f t="array" ref="P28">_xlfn.IFNA(INDEX(SetupR11Tabelle[Ringe],MATCH($A28&amp;$B28&amp;$C28&amp;$E28,SetupR11Tabelle[Verein]&amp;SetupR11Tabelle[Vorname]&amp;SetupR11Tabelle[Name]&amp;SetupR11Tabelle[Disziplin],0)),"-")</f>
        <v>161</v>
      </c>
      <c r="Q28" s="261">
        <f>IF(DK[[#This Row],[1]]="","",SUM(DK[[#This Row],[1]:[11]]))</f>
        <v>1620</v>
      </c>
      <c r="R28" s="263">
        <f>IF(DK[[#This Row],[Summe]]="","",AVERAGE(Q28/S28))</f>
        <v>162</v>
      </c>
      <c r="S28" s="261">
        <f>IF(DK[[#This Row],[1]]="","",COUNT(F28:P28))</f>
        <v>10</v>
      </c>
      <c r="T28" s="232"/>
      <c r="AO28" s="243"/>
    </row>
    <row r="29" spans="1:41" ht="15.95" customHeight="1">
      <c r="A29" s="197" t="s">
        <v>26</v>
      </c>
      <c r="B29" s="197" t="s">
        <v>494</v>
      </c>
      <c r="C29" s="197" t="s">
        <v>495</v>
      </c>
      <c r="D29" s="197" t="s">
        <v>24</v>
      </c>
      <c r="E29" s="197" t="s">
        <v>11</v>
      </c>
      <c r="F29" s="264" cm="1">
        <f t="array" ref="F29">_xlfn.IFNA(INDEX(SetupR1Tabelle[Ringe],MATCH($A29&amp;$B29&amp;$C29&amp;$E29,SetupR1Tabelle[Verein]&amp;SetupR1Tabelle[Vorname]&amp;SetupR1Tabelle[Name]&amp;SetupR1Tabelle[Disziplin],0)),"-")</f>
        <v>145</v>
      </c>
      <c r="G29" s="264" t="str" cm="1">
        <f t="array" ref="G29">_xlfn.IFNA(INDEX(SetupR2Tabelle[Ringe],MATCH($A29&amp;$B29&amp;$C29&amp;$E29,SetupR2Tabelle[Verein]&amp;SetupR2Tabelle[Vorname]&amp;SetupR2Tabelle[Name]&amp;SetupR2Tabelle[Disziplin],0)),"-")</f>
        <v>-</v>
      </c>
      <c r="H29" s="264" cm="1">
        <f t="array" ref="H29">_xlfn.IFNA(INDEX(SetupR3Tabelle[Ringe],MATCH($A29&amp;$B29&amp;$C29&amp;$E29,SetupR3Tabelle[Verein]&amp;SetupR3Tabelle[Vorname]&amp;SetupR3Tabelle[Name]&amp;SetupR3Tabelle[Disziplin],0)),"-")</f>
        <v>156</v>
      </c>
      <c r="I29" s="111" cm="1">
        <f t="array" ref="I29">_xlfn.IFNA(INDEX(SetupR4Tabelle[Ringe],MATCH($A29&amp;$B29&amp;$C29&amp;$E29,SetupR4Tabelle[Verein]&amp;SetupR4Tabelle[Vorname]&amp;SetupR4Tabelle[Name]&amp;SetupR4Tabelle[Disziplin],0)),"-")</f>
        <v>166</v>
      </c>
      <c r="J29" s="264" cm="1">
        <f t="array" ref="J29">_xlfn.IFNA(INDEX(SetupR5Tabelle[Ringe],MATCH($A29&amp;$B29&amp;$C29&amp;$E29,SetupR5Tabelle[Verein]&amp;SetupR5Tabelle[Vorname]&amp;SetupR5Tabelle[Name]&amp;SetupR5Tabelle[Disziplin],0)),"-")</f>
        <v>172</v>
      </c>
      <c r="K29" s="264" cm="1">
        <f t="array" ref="K29">_xlfn.IFNA(INDEX(SetupR6Tabelle[Ringe],MATCH($A29&amp;$B29&amp;$C29&amp;$E29,SetupR6Tabelle[Verein]&amp;SetupR6Tabelle[Vorname]&amp;SetupR6Tabelle[Name]&amp;SetupR6Tabelle[Disziplin],0)),"-")</f>
        <v>163</v>
      </c>
      <c r="L29" s="264" cm="1">
        <f t="array" ref="L29">_xlfn.IFNA(INDEX(SetupR7Tabelle[Ringe],MATCH($A29&amp;$B29&amp;$C29&amp;$E29,SetupR7Tabelle[Verein]&amp;SetupR7Tabelle[Vorname]&amp;SetupR7Tabelle[Name]&amp;SetupR7Tabelle[Disziplin],0)),"-")</f>
        <v>159</v>
      </c>
      <c r="M29" s="264" cm="1">
        <f t="array" ref="M29">_xlfn.IFNA(INDEX(SetupR8Tabelle[Ringe],MATCH($A29&amp;$B29&amp;$C29&amp;$E29,SetupR8Tabelle[Verein]&amp;SetupR8Tabelle[Vorname]&amp;SetupR8Tabelle[Name]&amp;SetupR8Tabelle[Disziplin],0)),"-")</f>
        <v>166</v>
      </c>
      <c r="N29" s="264" cm="1">
        <f t="array" ref="N29">_xlfn.IFNA(INDEX(SetupR9Tabelle[Ringe],MATCH($A29&amp;$B29&amp;$C29&amp;$E29,SetupR9Tabelle[Verein]&amp;SetupR9Tabelle[Vorname]&amp;SetupR9Tabelle[Name]&amp;SetupR9Tabelle[Disziplin],0)),"-")</f>
        <v>161</v>
      </c>
      <c r="O29" s="264" cm="1">
        <f t="array" ref="O29">_xlfn.IFNA(INDEX(SetupR10Tabelle[Ringe],MATCH($A29&amp;$B29&amp;$C29&amp;$E29,SetupR10Tabelle[Verein]&amp;SetupR10Tabelle[Vorname]&amp;SetupR10Tabelle[Name]&amp;SetupR10Tabelle[Disziplin],0)),"-")</f>
        <v>165</v>
      </c>
      <c r="P29" s="264" cm="1">
        <f t="array" ref="P29">_xlfn.IFNA(INDEX(SetupR11Tabelle[Ringe],MATCH($A29&amp;$B29&amp;$C29&amp;$E29,SetupR11Tabelle[Verein]&amp;SetupR11Tabelle[Vorname]&amp;SetupR11Tabelle[Name]&amp;SetupR11Tabelle[Disziplin],0)),"-")</f>
        <v>165</v>
      </c>
      <c r="Q29" s="264">
        <f>IF(DK[[#This Row],[1]]="","",SUM(DK[[#This Row],[1]:[11]]))</f>
        <v>1618</v>
      </c>
      <c r="R29" s="277">
        <f>IF(DK[[#This Row],[Summe]]="","",AVERAGE(Q29/S29))</f>
        <v>161.80000000000001</v>
      </c>
      <c r="S29" s="261">
        <f>IF(DK[[#This Row],[1]]="","",COUNT(F29:P29))</f>
        <v>10</v>
      </c>
      <c r="T29" s="232"/>
      <c r="AO29" s="243"/>
    </row>
    <row r="30" spans="1:41" ht="15.95" customHeight="1">
      <c r="A30" s="197" t="s">
        <v>17</v>
      </c>
      <c r="B30" s="197" t="s">
        <v>382</v>
      </c>
      <c r="C30" s="197" t="s">
        <v>217</v>
      </c>
      <c r="D30" s="197" t="s">
        <v>24</v>
      </c>
      <c r="E30" s="197" t="s">
        <v>11</v>
      </c>
      <c r="F30" s="261" cm="1">
        <f t="array" ref="F30">_xlfn.IFNA(INDEX(SetupR1Tabelle[Ringe],MATCH($A30&amp;$B30&amp;$C30&amp;$E30,SetupR1Tabelle[Verein]&amp;SetupR1Tabelle[Vorname]&amp;SetupR1Tabelle[Name]&amp;SetupR1Tabelle[Disziplin],0)),"-")</f>
        <v>182</v>
      </c>
      <c r="G30" s="261" cm="1">
        <f t="array" ref="G30">_xlfn.IFNA(INDEX(SetupR2Tabelle[Ringe],MATCH($A30&amp;$B30&amp;$C30&amp;$E30,SetupR2Tabelle[Verein]&amp;SetupR2Tabelle[Vorname]&amp;SetupR2Tabelle[Name]&amp;SetupR2Tabelle[Disziplin],0)),"-")</f>
        <v>182</v>
      </c>
      <c r="H30" s="261" cm="1">
        <f t="array" ref="H30">_xlfn.IFNA(INDEX(SetupR3Tabelle[Ringe],MATCH($A30&amp;$B30&amp;$C30&amp;$E30,SetupR3Tabelle[Verein]&amp;SetupR3Tabelle[Vorname]&amp;SetupR3Tabelle[Name]&amp;SetupR3Tabelle[Disziplin],0)),"-")</f>
        <v>181</v>
      </c>
      <c r="I30" s="262" cm="1">
        <f t="array" ref="I30">_xlfn.IFNA(INDEX(SetupR4Tabelle[Ringe],MATCH($A30&amp;$B30&amp;$C30&amp;$E30,SetupR4Tabelle[Verein]&amp;SetupR4Tabelle[Vorname]&amp;SetupR4Tabelle[Name]&amp;SetupR4Tabelle[Disziplin],0)),"-")</f>
        <v>183</v>
      </c>
      <c r="J30" s="261" cm="1">
        <f t="array" ref="J30">_xlfn.IFNA(INDEX(SetupR5Tabelle[Ringe],MATCH($A30&amp;$B30&amp;$C30&amp;$E30,SetupR5Tabelle[Verein]&amp;SetupR5Tabelle[Vorname]&amp;SetupR5Tabelle[Name]&amp;SetupR5Tabelle[Disziplin],0)),"-")</f>
        <v>178</v>
      </c>
      <c r="K30" s="261" cm="1">
        <f t="array" ref="K30">_xlfn.IFNA(INDEX(SetupR6Tabelle[Ringe],MATCH($A30&amp;$B30&amp;$C30&amp;$E30,SetupR6Tabelle[Verein]&amp;SetupR6Tabelle[Vorname]&amp;SetupR6Tabelle[Name]&amp;SetupR6Tabelle[Disziplin],0)),"-")</f>
        <v>180</v>
      </c>
      <c r="L30" s="261" t="str" cm="1">
        <f t="array" ref="L30">_xlfn.IFNA(INDEX(SetupR7Tabelle[Ringe],MATCH($A30&amp;$B30&amp;$C30&amp;$E30,SetupR7Tabelle[Verein]&amp;SetupR7Tabelle[Vorname]&amp;SetupR7Tabelle[Name]&amp;SetupR7Tabelle[Disziplin],0)),"-")</f>
        <v>-</v>
      </c>
      <c r="M30" s="261" cm="1">
        <f t="array" ref="M30">_xlfn.IFNA(INDEX(SetupR8Tabelle[Ringe],MATCH($A30&amp;$B30&amp;$C30&amp;$E30,SetupR8Tabelle[Verein]&amp;SetupR8Tabelle[Vorname]&amp;SetupR8Tabelle[Name]&amp;SetupR8Tabelle[Disziplin],0)),"-")</f>
        <v>0</v>
      </c>
      <c r="N30" s="261" cm="1">
        <f t="array" ref="N30">_xlfn.IFNA(INDEX(SetupR9Tabelle[Ringe],MATCH($A30&amp;$B30&amp;$C30&amp;$E30,SetupR9Tabelle[Verein]&amp;SetupR9Tabelle[Vorname]&amp;SetupR9Tabelle[Name]&amp;SetupR9Tabelle[Disziplin],0)),"-")</f>
        <v>175</v>
      </c>
      <c r="O30" s="261" cm="1">
        <f t="array" ref="O30">_xlfn.IFNA(INDEX(SetupR10Tabelle[Ringe],MATCH($A30&amp;$B30&amp;$C30&amp;$E30,SetupR10Tabelle[Verein]&amp;SetupR10Tabelle[Vorname]&amp;SetupR10Tabelle[Name]&amp;SetupR10Tabelle[Disziplin],0)),"-")</f>
        <v>166</v>
      </c>
      <c r="P30" s="261" cm="1">
        <f t="array" ref="P30">_xlfn.IFNA(INDEX(SetupR11Tabelle[Ringe],MATCH($A30&amp;$B30&amp;$C30&amp;$E30,SetupR11Tabelle[Verein]&amp;SetupR11Tabelle[Vorname]&amp;SetupR11Tabelle[Name]&amp;SetupR11Tabelle[Disziplin],0)),"-")</f>
        <v>185</v>
      </c>
      <c r="Q30" s="261">
        <f>IF(DK[[#This Row],[1]]="","",SUM(DK[[#This Row],[1]:[11]]))</f>
        <v>1612</v>
      </c>
      <c r="R30" s="263">
        <f>IF(DK[[#This Row],[Summe]]="","",AVERAGE(Q30/S30))</f>
        <v>161.19999999999999</v>
      </c>
      <c r="S30" s="261">
        <f>IF(DK[[#This Row],[1]]="","",COUNT(F30:P30))</f>
        <v>10</v>
      </c>
      <c r="T30" s="232"/>
      <c r="AO30" s="243"/>
    </row>
    <row r="31" spans="1:41" ht="15.95" customHeight="1">
      <c r="A31" s="197" t="s">
        <v>28</v>
      </c>
      <c r="B31" s="197" t="s">
        <v>556</v>
      </c>
      <c r="C31" s="197" t="s">
        <v>557</v>
      </c>
      <c r="D31" s="197" t="s">
        <v>10</v>
      </c>
      <c r="E31" s="197" t="s">
        <v>11</v>
      </c>
      <c r="F31" s="264" t="str" cm="1">
        <f t="array" ref="F31">_xlfn.IFNA(INDEX(SetupR1Tabelle[Ringe],MATCH($A31&amp;$B31&amp;$C31&amp;$E31,SetupR1Tabelle[Verein]&amp;SetupR1Tabelle[Vorname]&amp;SetupR1Tabelle[Name]&amp;SetupR1Tabelle[Disziplin],0)),"-")</f>
        <v>-</v>
      </c>
      <c r="G31" s="264" cm="1">
        <f t="array" ref="G31">_xlfn.IFNA(INDEX(SetupR2Tabelle[Ringe],MATCH($A31&amp;$B31&amp;$C31&amp;$E31,SetupR2Tabelle[Verein]&amp;SetupR2Tabelle[Vorname]&amp;SetupR2Tabelle[Name]&amp;SetupR2Tabelle[Disziplin],0)),"-")</f>
        <v>149</v>
      </c>
      <c r="H31" s="264" cm="1">
        <f t="array" ref="H31">_xlfn.IFNA(INDEX(SetupR3Tabelle[Ringe],MATCH($A31&amp;$B31&amp;$C31&amp;$E31,SetupR3Tabelle[Verein]&amp;SetupR3Tabelle[Vorname]&amp;SetupR3Tabelle[Name]&amp;SetupR3Tabelle[Disziplin],0)),"-")</f>
        <v>149</v>
      </c>
      <c r="I31" s="111" cm="1">
        <f t="array" ref="I31">_xlfn.IFNA(INDEX(SetupR4Tabelle[Ringe],MATCH($A31&amp;$B31&amp;$C31&amp;$E31,SetupR4Tabelle[Verein]&amp;SetupR4Tabelle[Vorname]&amp;SetupR4Tabelle[Name]&amp;SetupR4Tabelle[Disziplin],0)),"-")</f>
        <v>151</v>
      </c>
      <c r="J31" s="264" cm="1">
        <f t="array" ref="J31">_xlfn.IFNA(INDEX(SetupR5Tabelle[Ringe],MATCH($A31&amp;$B31&amp;$C31&amp;$E31,SetupR5Tabelle[Verein]&amp;SetupR5Tabelle[Vorname]&amp;SetupR5Tabelle[Name]&amp;SetupR5Tabelle[Disziplin],0)),"-")</f>
        <v>172</v>
      </c>
      <c r="K31" s="264" cm="1">
        <f t="array" ref="K31">_xlfn.IFNA(INDEX(SetupR6Tabelle[Ringe],MATCH($A31&amp;$B31&amp;$C31&amp;$E31,SetupR6Tabelle[Verein]&amp;SetupR6Tabelle[Vorname]&amp;SetupR6Tabelle[Name]&amp;SetupR6Tabelle[Disziplin],0)),"-")</f>
        <v>156</v>
      </c>
      <c r="L31" s="264" cm="1">
        <f t="array" ref="L31">_xlfn.IFNA(INDEX(SetupR7Tabelle[Ringe],MATCH($A31&amp;$B31&amp;$C31&amp;$E31,SetupR7Tabelle[Verein]&amp;SetupR7Tabelle[Vorname]&amp;SetupR7Tabelle[Name]&amp;SetupR7Tabelle[Disziplin],0)),"-")</f>
        <v>148</v>
      </c>
      <c r="M31" s="264" cm="1">
        <f t="array" ref="M31">_xlfn.IFNA(INDEX(SetupR8Tabelle[Ringe],MATCH($A31&amp;$B31&amp;$C31&amp;$E31,SetupR8Tabelle[Verein]&amp;SetupR8Tabelle[Vorname]&amp;SetupR8Tabelle[Name]&amp;SetupR8Tabelle[Disziplin],0)),"-")</f>
        <v>156</v>
      </c>
      <c r="N31" s="264" t="str" cm="1">
        <f t="array" ref="N31">_xlfn.IFNA(INDEX(SetupR9Tabelle[Ringe],MATCH($A31&amp;$B31&amp;$C31&amp;$E31,SetupR9Tabelle[Verein]&amp;SetupR9Tabelle[Vorname]&amp;SetupR9Tabelle[Name]&amp;SetupR9Tabelle[Disziplin],0)),"-")</f>
        <v>-</v>
      </c>
      <c r="O31" s="264" cm="1">
        <f t="array" ref="O31">_xlfn.IFNA(INDEX(SetupR10Tabelle[Ringe],MATCH($A31&amp;$B31&amp;$C31&amp;$E31,SetupR10Tabelle[Verein]&amp;SetupR10Tabelle[Vorname]&amp;SetupR10Tabelle[Name]&amp;SetupR10Tabelle[Disziplin],0)),"-")</f>
        <v>154</v>
      </c>
      <c r="P31" s="264" cm="1">
        <f t="array" ref="P31">_xlfn.IFNA(INDEX(SetupR11Tabelle[Ringe],MATCH($A31&amp;$B31&amp;$C31&amp;$E31,SetupR11Tabelle[Verein]&amp;SetupR11Tabelle[Vorname]&amp;SetupR11Tabelle[Name]&amp;SetupR11Tabelle[Disziplin],0)),"-")</f>
        <v>161</v>
      </c>
      <c r="Q31" s="264">
        <f>IF(DK[[#This Row],[1]]="","",SUM(DK[[#This Row],[1]:[11]]))</f>
        <v>1396</v>
      </c>
      <c r="R31" s="277">
        <f>IF(DK[[#This Row],[Summe]]="","",AVERAGE(Q31/S31))</f>
        <v>155.11111111111111</v>
      </c>
      <c r="S31" s="261">
        <f>IF(DK[[#This Row],[1]]="","",COUNT(F31:P31))</f>
        <v>9</v>
      </c>
      <c r="T31" s="232"/>
      <c r="AO31" s="243"/>
    </row>
    <row r="32" spans="1:41" ht="15.95" customHeight="1">
      <c r="A32" s="197" t="s">
        <v>21</v>
      </c>
      <c r="B32" s="197" t="s">
        <v>329</v>
      </c>
      <c r="C32" s="197" t="s">
        <v>312</v>
      </c>
      <c r="D32" s="197" t="s">
        <v>24</v>
      </c>
      <c r="E32" s="197" t="s">
        <v>11</v>
      </c>
      <c r="F32" s="261" cm="1">
        <f t="array" ref="F32">_xlfn.IFNA(INDEX(SetupR1Tabelle[Ringe],MATCH($A32&amp;$B32&amp;$C32&amp;$E32,SetupR1Tabelle[Verein]&amp;SetupR1Tabelle[Vorname]&amp;SetupR1Tabelle[Name]&amp;SetupR1Tabelle[Disziplin],0)),"-")</f>
        <v>164</v>
      </c>
      <c r="G32" s="261" cm="1">
        <f t="array" ref="G32">_xlfn.IFNA(INDEX(SetupR2Tabelle[Ringe],MATCH($A32&amp;$B32&amp;$C32&amp;$E32,SetupR2Tabelle[Verein]&amp;SetupR2Tabelle[Vorname]&amp;SetupR2Tabelle[Name]&amp;SetupR2Tabelle[Disziplin],0)),"-")</f>
        <v>156</v>
      </c>
      <c r="H32" s="261" cm="1">
        <f t="array" ref="H32">_xlfn.IFNA(INDEX(SetupR3Tabelle[Ringe],MATCH($A32&amp;$B32&amp;$C32&amp;$E32,SetupR3Tabelle[Verein]&amp;SetupR3Tabelle[Vorname]&amp;SetupR3Tabelle[Name]&amp;SetupR3Tabelle[Disziplin],0)),"-")</f>
        <v>159</v>
      </c>
      <c r="I32" s="262" t="str" cm="1">
        <f t="array" ref="I32">_xlfn.IFNA(INDEX(SetupR4Tabelle[Ringe],MATCH($A32&amp;$B32&amp;$C32&amp;$E32,SetupR4Tabelle[Verein]&amp;SetupR4Tabelle[Vorname]&amp;SetupR4Tabelle[Name]&amp;SetupR4Tabelle[Disziplin],0)),"-")</f>
        <v>-</v>
      </c>
      <c r="J32" s="261" cm="1">
        <f t="array" ref="J32">_xlfn.IFNA(INDEX(SetupR5Tabelle[Ringe],MATCH($A32&amp;$B32&amp;$C32&amp;$E32,SetupR5Tabelle[Verein]&amp;SetupR5Tabelle[Vorname]&amp;SetupR5Tabelle[Name]&amp;SetupR5Tabelle[Disziplin],0)),"-")</f>
        <v>155</v>
      </c>
      <c r="K32" s="261" cm="1">
        <f t="array" ref="K32">_xlfn.IFNA(INDEX(SetupR6Tabelle[Ringe],MATCH($A32&amp;$B32&amp;$C32&amp;$E32,SetupR6Tabelle[Verein]&amp;SetupR6Tabelle[Vorname]&amp;SetupR6Tabelle[Name]&amp;SetupR6Tabelle[Disziplin],0)),"-")</f>
        <v>154</v>
      </c>
      <c r="L32" s="261" cm="1">
        <f t="array" ref="L32">_xlfn.IFNA(INDEX(SetupR7Tabelle[Ringe],MATCH($A32&amp;$B32&amp;$C32&amp;$E32,SetupR7Tabelle[Verein]&amp;SetupR7Tabelle[Vorname]&amp;SetupR7Tabelle[Name]&amp;SetupR7Tabelle[Disziplin],0)),"-")</f>
        <v>126</v>
      </c>
      <c r="M32" s="261" cm="1">
        <f t="array" ref="M32">_xlfn.IFNA(INDEX(SetupR8Tabelle[Ringe],MATCH($A32&amp;$B32&amp;$C32&amp;$E32,SetupR8Tabelle[Verein]&amp;SetupR8Tabelle[Vorname]&amp;SetupR8Tabelle[Name]&amp;SetupR8Tabelle[Disziplin],0)),"-")</f>
        <v>172</v>
      </c>
      <c r="N32" s="261" cm="1">
        <f t="array" ref="N32">_xlfn.IFNA(INDEX(SetupR9Tabelle[Ringe],MATCH($A32&amp;$B32&amp;$C32&amp;$E32,SetupR9Tabelle[Verein]&amp;SetupR9Tabelle[Vorname]&amp;SetupR9Tabelle[Name]&amp;SetupR9Tabelle[Disziplin],0)),"-")</f>
        <v>152</v>
      </c>
      <c r="O32" s="261" cm="1">
        <f t="array" ref="O32">_xlfn.IFNA(INDEX(SetupR10Tabelle[Ringe],MATCH($A32&amp;$B32&amp;$C32&amp;$E32,SetupR10Tabelle[Verein]&amp;SetupR10Tabelle[Vorname]&amp;SetupR10Tabelle[Name]&amp;SetupR10Tabelle[Disziplin],0)),"-")</f>
        <v>164</v>
      </c>
      <c r="P32" s="261" cm="1">
        <f t="array" ref="P32">_xlfn.IFNA(INDEX(SetupR11Tabelle[Ringe],MATCH($A32&amp;$B32&amp;$C32&amp;$E32,SetupR11Tabelle[Verein]&amp;SetupR11Tabelle[Vorname]&amp;SetupR11Tabelle[Name]&amp;SetupR11Tabelle[Disziplin],0)),"-")</f>
        <v>149</v>
      </c>
      <c r="Q32" s="261">
        <f>IF(DK[[#This Row],[1]]="","",SUM(DK[[#This Row],[1]:[11]]))</f>
        <v>1551</v>
      </c>
      <c r="R32" s="263">
        <f>IF(DK[[#This Row],[Summe]]="","",AVERAGE(Q32/S32))</f>
        <v>155.1</v>
      </c>
      <c r="S32" s="261">
        <f>IF(DK[[#This Row],[1]]="","",COUNT(F32:P32))</f>
        <v>10</v>
      </c>
      <c r="T32" s="232"/>
      <c r="AO32" s="243"/>
    </row>
    <row r="33" spans="1:41" ht="15.95" customHeight="1">
      <c r="A33" s="197" t="s">
        <v>20</v>
      </c>
      <c r="B33" s="197" t="s">
        <v>451</v>
      </c>
      <c r="C33" s="197" t="s">
        <v>174</v>
      </c>
      <c r="D33" s="197" t="s">
        <v>10</v>
      </c>
      <c r="E33" s="197" t="s">
        <v>11</v>
      </c>
      <c r="F33" s="264" cm="1">
        <f t="array" ref="F33">_xlfn.IFNA(INDEX(SetupR1Tabelle[Ringe],MATCH($A33&amp;$B33&amp;$C33&amp;$E33,SetupR1Tabelle[Verein]&amp;SetupR1Tabelle[Vorname]&amp;SetupR1Tabelle[Name]&amp;SetupR1Tabelle[Disziplin],0)),"-")</f>
        <v>163</v>
      </c>
      <c r="G33" s="264" cm="1">
        <f t="array" ref="G33">_xlfn.IFNA(INDEX(SetupR2Tabelle[Ringe],MATCH($A33&amp;$B33&amp;$C33&amp;$E33,SetupR2Tabelle[Verein]&amp;SetupR2Tabelle[Vorname]&amp;SetupR2Tabelle[Name]&amp;SetupR2Tabelle[Disziplin],0)),"-")</f>
        <v>164</v>
      </c>
      <c r="H33" s="264" cm="1">
        <f t="array" ref="H33">_xlfn.IFNA(INDEX(SetupR3Tabelle[Ringe],MATCH($A33&amp;$B33&amp;$C33&amp;$E33,SetupR3Tabelle[Verein]&amp;SetupR3Tabelle[Vorname]&amp;SetupR3Tabelle[Name]&amp;SetupR3Tabelle[Disziplin],0)),"-")</f>
        <v>137</v>
      </c>
      <c r="I33" s="111" cm="1">
        <f t="array" ref="I33">_xlfn.IFNA(INDEX(SetupR4Tabelle[Ringe],MATCH($A33&amp;$B33&amp;$C33&amp;$E33,SetupR4Tabelle[Verein]&amp;SetupR4Tabelle[Vorname]&amp;SetupR4Tabelle[Name]&amp;SetupR4Tabelle[Disziplin],0)),"-")</f>
        <v>155</v>
      </c>
      <c r="J33" s="264" cm="1">
        <f t="array" ref="J33">_xlfn.IFNA(INDEX(SetupR5Tabelle[Ringe],MATCH($A33&amp;$B33&amp;$C33&amp;$E33,SetupR5Tabelle[Verein]&amp;SetupR5Tabelle[Vorname]&amp;SetupR5Tabelle[Name]&amp;SetupR5Tabelle[Disziplin],0)),"-")</f>
        <v>148</v>
      </c>
      <c r="K33" s="264" cm="1">
        <f t="array" ref="K33">_xlfn.IFNA(INDEX(SetupR6Tabelle[Ringe],MATCH($A33&amp;$B33&amp;$C33&amp;$E33,SetupR6Tabelle[Verein]&amp;SetupR6Tabelle[Vorname]&amp;SetupR6Tabelle[Name]&amp;SetupR6Tabelle[Disziplin],0)),"-")</f>
        <v>159</v>
      </c>
      <c r="L33" s="264" cm="1">
        <f t="array" ref="L33">_xlfn.IFNA(INDEX(SetupR7Tabelle[Ringe],MATCH($A33&amp;$B33&amp;$C33&amp;$E33,SetupR7Tabelle[Verein]&amp;SetupR7Tabelle[Vorname]&amp;SetupR7Tabelle[Name]&amp;SetupR7Tabelle[Disziplin],0)),"-")</f>
        <v>151</v>
      </c>
      <c r="M33" s="264" cm="1">
        <f t="array" ref="M33">_xlfn.IFNA(INDEX(SetupR8Tabelle[Ringe],MATCH($A33&amp;$B33&amp;$C33&amp;$E33,SetupR8Tabelle[Verein]&amp;SetupR8Tabelle[Vorname]&amp;SetupR8Tabelle[Name]&amp;SetupR8Tabelle[Disziplin],0)),"-")</f>
        <v>154</v>
      </c>
      <c r="N33" s="264" t="str" cm="1">
        <f t="array" ref="N33">_xlfn.IFNA(INDEX(SetupR9Tabelle[Ringe],MATCH($A33&amp;$B33&amp;$C33&amp;$E33,SetupR9Tabelle[Verein]&amp;SetupR9Tabelle[Vorname]&amp;SetupR9Tabelle[Name]&amp;SetupR9Tabelle[Disziplin],0)),"-")</f>
        <v>-</v>
      </c>
      <c r="O33" s="264" cm="1">
        <f t="array" ref="O33">_xlfn.IFNA(INDEX(SetupR10Tabelle[Ringe],MATCH($A33&amp;$B33&amp;$C33&amp;$E33,SetupR10Tabelle[Verein]&amp;SetupR10Tabelle[Vorname]&amp;SetupR10Tabelle[Name]&amp;SetupR10Tabelle[Disziplin],0)),"-")</f>
        <v>152</v>
      </c>
      <c r="P33" s="264" t="str" cm="1">
        <f t="array" ref="P33">_xlfn.IFNA(INDEX(SetupR11Tabelle[Ringe],MATCH($A33&amp;$B33&amp;$C33&amp;$E33,SetupR11Tabelle[Verein]&amp;SetupR11Tabelle[Vorname]&amp;SetupR11Tabelle[Name]&amp;SetupR11Tabelle[Disziplin],0)),"-")</f>
        <v>-</v>
      </c>
      <c r="Q33" s="264">
        <f>IF(DK[[#This Row],[1]]="","",SUM(DK[[#This Row],[1]:[11]]))</f>
        <v>1383</v>
      </c>
      <c r="R33" s="277">
        <f>IF(DK[[#This Row],[Summe]]="","",AVERAGE(Q33/S33))</f>
        <v>153.66666666666666</v>
      </c>
      <c r="S33" s="261">
        <f>IF(DK[[#This Row],[1]]="","",COUNT(F33:P33))</f>
        <v>9</v>
      </c>
      <c r="T33" s="232"/>
      <c r="AO33" s="243"/>
    </row>
    <row r="34" spans="1:41" ht="15.95" customHeight="1">
      <c r="A34" s="197" t="s">
        <v>29</v>
      </c>
      <c r="B34" s="197" t="s">
        <v>184</v>
      </c>
      <c r="C34" s="197" t="s">
        <v>375</v>
      </c>
      <c r="D34" s="197" t="s">
        <v>10</v>
      </c>
      <c r="E34" s="197" t="s">
        <v>11</v>
      </c>
      <c r="F34" s="264" cm="1">
        <f t="array" ref="F34">_xlfn.IFNA(INDEX(SetupR1Tabelle[Ringe],MATCH($A34&amp;$B34&amp;$C34&amp;$E34,SetupR1Tabelle[Verein]&amp;SetupR1Tabelle[Vorname]&amp;SetupR1Tabelle[Name]&amp;SetupR1Tabelle[Disziplin],0)),"-")</f>
        <v>145</v>
      </c>
      <c r="G34" s="264" cm="1">
        <f t="array" ref="G34">_xlfn.IFNA(INDEX(SetupR2Tabelle[Ringe],MATCH($A34&amp;$B34&amp;$C34&amp;$E34,SetupR2Tabelle[Verein]&amp;SetupR2Tabelle[Vorname]&amp;SetupR2Tabelle[Name]&amp;SetupR2Tabelle[Disziplin],0)),"-")</f>
        <v>150</v>
      </c>
      <c r="H34" s="264" cm="1">
        <f t="array" ref="H34">_xlfn.IFNA(INDEX(SetupR3Tabelle[Ringe],MATCH($A34&amp;$B34&amp;$C34&amp;$E34,SetupR3Tabelle[Verein]&amp;SetupR3Tabelle[Vorname]&amp;SetupR3Tabelle[Name]&amp;SetupR3Tabelle[Disziplin],0)),"-")</f>
        <v>160</v>
      </c>
      <c r="I34" s="111" t="str" cm="1">
        <f t="array" ref="I34">_xlfn.IFNA(INDEX(SetupR4Tabelle[Ringe],MATCH($A34&amp;$B34&amp;$C34&amp;$E34,SetupR4Tabelle[Verein]&amp;SetupR4Tabelle[Vorname]&amp;SetupR4Tabelle[Name]&amp;SetupR4Tabelle[Disziplin],0)),"-")</f>
        <v>-</v>
      </c>
      <c r="J34" s="264" cm="1">
        <f t="array" ref="J34">_xlfn.IFNA(INDEX(SetupR5Tabelle[Ringe],MATCH($A34&amp;$B34&amp;$C34&amp;$E34,SetupR5Tabelle[Verein]&amp;SetupR5Tabelle[Vorname]&amp;SetupR5Tabelle[Name]&amp;SetupR5Tabelle[Disziplin],0)),"-")</f>
        <v>165</v>
      </c>
      <c r="K34" s="264" cm="1">
        <f t="array" ref="K34">_xlfn.IFNA(INDEX(SetupR6Tabelle[Ringe],MATCH($A34&amp;$B34&amp;$C34&amp;$E34,SetupR6Tabelle[Verein]&amp;SetupR6Tabelle[Vorname]&amp;SetupR6Tabelle[Name]&amp;SetupR6Tabelle[Disziplin],0)),"-")</f>
        <v>156</v>
      </c>
      <c r="L34" s="264" cm="1">
        <f t="array" ref="L34">_xlfn.IFNA(INDEX(SetupR7Tabelle[Ringe],MATCH($A34&amp;$B34&amp;$C34&amp;$E34,SetupR7Tabelle[Verein]&amp;SetupR7Tabelle[Vorname]&amp;SetupR7Tabelle[Name]&amp;SetupR7Tabelle[Disziplin],0)),"-")</f>
        <v>140</v>
      </c>
      <c r="M34" s="264" cm="1">
        <f t="array" ref="M34">_xlfn.IFNA(INDEX(SetupR8Tabelle[Ringe],MATCH($A34&amp;$B34&amp;$C34&amp;$E34,SetupR8Tabelle[Verein]&amp;SetupR8Tabelle[Vorname]&amp;SetupR8Tabelle[Name]&amp;SetupR8Tabelle[Disziplin],0)),"-")</f>
        <v>160</v>
      </c>
      <c r="N34" s="264" cm="1">
        <f t="array" ref="N34">_xlfn.IFNA(INDEX(SetupR9Tabelle[Ringe],MATCH($A34&amp;$B34&amp;$C34&amp;$E34,SetupR9Tabelle[Verein]&amp;SetupR9Tabelle[Vorname]&amp;SetupR9Tabelle[Name]&amp;SetupR9Tabelle[Disziplin],0)),"-")</f>
        <v>136</v>
      </c>
      <c r="O34" s="264" t="str" cm="1">
        <f t="array" ref="O34">_xlfn.IFNA(INDEX(SetupR10Tabelle[Ringe],MATCH($A34&amp;$B34&amp;$C34&amp;$E34,SetupR10Tabelle[Verein]&amp;SetupR10Tabelle[Vorname]&amp;SetupR10Tabelle[Name]&amp;SetupR10Tabelle[Disziplin],0)),"-")</f>
        <v>-</v>
      </c>
      <c r="P34" s="264" cm="1">
        <f t="array" ref="P34">_xlfn.IFNA(INDEX(SetupR11Tabelle[Ringe],MATCH($A34&amp;$B34&amp;$C34&amp;$E34,SetupR11Tabelle[Verein]&amp;SetupR11Tabelle[Vorname]&amp;SetupR11Tabelle[Name]&amp;SetupR11Tabelle[Disziplin],0)),"-")</f>
        <v>150</v>
      </c>
      <c r="Q34" s="264">
        <f>IF(DK[[#This Row],[1]]="","",SUM(DK[[#This Row],[1]:[11]]))</f>
        <v>1362</v>
      </c>
      <c r="R34" s="277">
        <f>IF(DK[[#This Row],[Summe]]="","",AVERAGE(Q34/S34))</f>
        <v>151.33333333333334</v>
      </c>
      <c r="S34" s="261">
        <f>IF(DK[[#This Row],[1]]="","",COUNT(F34:P34))</f>
        <v>9</v>
      </c>
      <c r="T34" s="232"/>
      <c r="AO34" s="243"/>
    </row>
    <row r="35" spans="1:41" ht="15.95" customHeight="1">
      <c r="A35" s="197" t="s">
        <v>33</v>
      </c>
      <c r="B35" s="197" t="s">
        <v>537</v>
      </c>
      <c r="C35" s="197" t="s">
        <v>300</v>
      </c>
      <c r="D35" s="197" t="s">
        <v>24</v>
      </c>
      <c r="E35" s="197" t="s">
        <v>11</v>
      </c>
      <c r="F35" s="261" t="str" cm="1">
        <f t="array" ref="F35">_xlfn.IFNA(INDEX(SetupR1Tabelle[Ringe],MATCH($A35&amp;$B35&amp;$C35&amp;$E35,SetupR1Tabelle[Verein]&amp;SetupR1Tabelle[Vorname]&amp;SetupR1Tabelle[Name]&amp;SetupR1Tabelle[Disziplin],0)),"-")</f>
        <v>-</v>
      </c>
      <c r="G35" s="261" cm="1">
        <f t="array" ref="G35">_xlfn.IFNA(INDEX(SetupR2Tabelle[Ringe],MATCH($A35&amp;$B35&amp;$C35&amp;$E35,SetupR2Tabelle[Verein]&amp;SetupR2Tabelle[Vorname]&amp;SetupR2Tabelle[Name]&amp;SetupR2Tabelle[Disziplin],0)),"-")</f>
        <v>148</v>
      </c>
      <c r="H35" s="261" cm="1">
        <f t="array" ref="H35">_xlfn.IFNA(INDEX(SetupR3Tabelle[Ringe],MATCH($A35&amp;$B35&amp;$C35&amp;$E35,SetupR3Tabelle[Verein]&amp;SetupR3Tabelle[Vorname]&amp;SetupR3Tabelle[Name]&amp;SetupR3Tabelle[Disziplin],0)),"-")</f>
        <v>142</v>
      </c>
      <c r="I35" s="262" t="str" cm="1">
        <f t="array" ref="I35">_xlfn.IFNA(INDEX(SetupR4Tabelle[Ringe],MATCH($A35&amp;$B35&amp;$C35&amp;$E35,SetupR4Tabelle[Verein]&amp;SetupR4Tabelle[Vorname]&amp;SetupR4Tabelle[Name]&amp;SetupR4Tabelle[Disziplin],0)),"-")</f>
        <v>-</v>
      </c>
      <c r="J35" s="261" cm="1">
        <f t="array" ref="J35">_xlfn.IFNA(INDEX(SetupR5Tabelle[Ringe],MATCH($A35&amp;$B35&amp;$C35&amp;$E35,SetupR5Tabelle[Verein]&amp;SetupR5Tabelle[Vorname]&amp;SetupR5Tabelle[Name]&amp;SetupR5Tabelle[Disziplin],0)),"-")</f>
        <v>154</v>
      </c>
      <c r="K35" s="261" cm="1">
        <f t="array" ref="K35">_xlfn.IFNA(INDEX(SetupR6Tabelle[Ringe],MATCH($A35&amp;$B35&amp;$C35&amp;$E35,SetupR6Tabelle[Verein]&amp;SetupR6Tabelle[Vorname]&amp;SetupR6Tabelle[Name]&amp;SetupR6Tabelle[Disziplin],0)),"-")</f>
        <v>151</v>
      </c>
      <c r="L35" s="261" cm="1">
        <f t="array" ref="L35">_xlfn.IFNA(INDEX(SetupR7Tabelle[Ringe],MATCH($A35&amp;$B35&amp;$C35&amp;$E35,SetupR7Tabelle[Verein]&amp;SetupR7Tabelle[Vorname]&amp;SetupR7Tabelle[Name]&amp;SetupR7Tabelle[Disziplin],0)),"-")</f>
        <v>155</v>
      </c>
      <c r="M35" s="261" cm="1">
        <f t="array" ref="M35">_xlfn.IFNA(INDEX(SetupR8Tabelle[Ringe],MATCH($A35&amp;$B35&amp;$C35&amp;$E35,SetupR8Tabelle[Verein]&amp;SetupR8Tabelle[Vorname]&amp;SetupR8Tabelle[Name]&amp;SetupR8Tabelle[Disziplin],0)),"-")</f>
        <v>159</v>
      </c>
      <c r="N35" s="261" cm="1">
        <f t="array" ref="N35">_xlfn.IFNA(INDEX(SetupR9Tabelle[Ringe],MATCH($A35&amp;$B35&amp;$C35&amp;$E35,SetupR9Tabelle[Verein]&amp;SetupR9Tabelle[Vorname]&amp;SetupR9Tabelle[Name]&amp;SetupR9Tabelle[Disziplin],0)),"-")</f>
        <v>155</v>
      </c>
      <c r="O35" s="261" cm="1">
        <f t="array" ref="O35">_xlfn.IFNA(INDEX(SetupR10Tabelle[Ringe],MATCH($A35&amp;$B35&amp;$C35&amp;$E35,SetupR10Tabelle[Verein]&amp;SetupR10Tabelle[Vorname]&amp;SetupR10Tabelle[Name]&amp;SetupR10Tabelle[Disziplin],0)),"-")</f>
        <v>148</v>
      </c>
      <c r="P35" s="261" cm="1">
        <f t="array" ref="P35">_xlfn.IFNA(INDEX(SetupR11Tabelle[Ringe],MATCH($A35&amp;$B35&amp;$C35&amp;$E35,SetupR11Tabelle[Verein]&amp;SetupR11Tabelle[Vorname]&amp;SetupR11Tabelle[Name]&amp;SetupR11Tabelle[Disziplin],0)),"-")</f>
        <v>135</v>
      </c>
      <c r="Q35" s="261">
        <f>IF(DK[[#This Row],[1]]="","",SUM(DK[[#This Row],[1]:[11]]))</f>
        <v>1347</v>
      </c>
      <c r="R35" s="263">
        <f>IF(DK[[#This Row],[Summe]]="","",AVERAGE(Q35/S35))</f>
        <v>149.66666666666666</v>
      </c>
      <c r="S35" s="261">
        <f>IF(DK[[#This Row],[1]]="","",COUNT(F35:P35))</f>
        <v>9</v>
      </c>
      <c r="T35" s="232"/>
      <c r="AO35" s="243"/>
    </row>
    <row r="36" spans="1:41" ht="15.95" customHeight="1">
      <c r="A36" s="197" t="s">
        <v>33</v>
      </c>
      <c r="B36" s="197" t="s">
        <v>212</v>
      </c>
      <c r="C36" s="197" t="s">
        <v>528</v>
      </c>
      <c r="D36" s="197" t="s">
        <v>10</v>
      </c>
      <c r="E36" s="197" t="s">
        <v>11</v>
      </c>
      <c r="F36" s="264" t="str" cm="1">
        <f t="array" ref="F36">_xlfn.IFNA(INDEX(SetupR1Tabelle[Ringe],MATCH($A36&amp;$B36&amp;$C36&amp;$E36,SetupR1Tabelle[Verein]&amp;SetupR1Tabelle[Vorname]&amp;SetupR1Tabelle[Name]&amp;SetupR1Tabelle[Disziplin],0)),"-")</f>
        <v>-</v>
      </c>
      <c r="G36" s="264" cm="1">
        <f t="array" ref="G36">_xlfn.IFNA(INDEX(SetupR2Tabelle[Ringe],MATCH($A36&amp;$B36&amp;$C36&amp;$E36,SetupR2Tabelle[Verein]&amp;SetupR2Tabelle[Vorname]&amp;SetupR2Tabelle[Name]&amp;SetupR2Tabelle[Disziplin],0)),"-")</f>
        <v>127</v>
      </c>
      <c r="H36" s="264" cm="1">
        <f t="array" ref="H36">_xlfn.IFNA(INDEX(SetupR3Tabelle[Ringe],MATCH($A36&amp;$B36&amp;$C36&amp;$E36,SetupR3Tabelle[Verein]&amp;SetupR3Tabelle[Vorname]&amp;SetupR3Tabelle[Name]&amp;SetupR3Tabelle[Disziplin],0)),"-")</f>
        <v>140</v>
      </c>
      <c r="I36" s="111" cm="1">
        <f t="array" ref="I36">_xlfn.IFNA(INDEX(SetupR4Tabelle[Ringe],MATCH($A36&amp;$B36&amp;$C36&amp;$E36,SetupR4Tabelle[Verein]&amp;SetupR4Tabelle[Vorname]&amp;SetupR4Tabelle[Name]&amp;SetupR4Tabelle[Disziplin],0)),"-")</f>
        <v>144</v>
      </c>
      <c r="J36" s="264" cm="1">
        <f t="array" ref="J36">_xlfn.IFNA(INDEX(SetupR5Tabelle[Ringe],MATCH($A36&amp;$B36&amp;$C36&amp;$E36,SetupR5Tabelle[Verein]&amp;SetupR5Tabelle[Vorname]&amp;SetupR5Tabelle[Name]&amp;SetupR5Tabelle[Disziplin],0)),"-")</f>
        <v>138</v>
      </c>
      <c r="K36" s="264" cm="1">
        <f t="array" ref="K36">_xlfn.IFNA(INDEX(SetupR6Tabelle[Ringe],MATCH($A36&amp;$B36&amp;$C36&amp;$E36,SetupR6Tabelle[Verein]&amp;SetupR6Tabelle[Vorname]&amp;SetupR6Tabelle[Name]&amp;SetupR6Tabelle[Disziplin],0)),"-")</f>
        <v>124</v>
      </c>
      <c r="L36" s="264" cm="1">
        <f t="array" ref="L36">_xlfn.IFNA(INDEX(SetupR7Tabelle[Ringe],MATCH($A36&amp;$B36&amp;$C36&amp;$E36,SetupR7Tabelle[Verein]&amp;SetupR7Tabelle[Vorname]&amp;SetupR7Tabelle[Name]&amp;SetupR7Tabelle[Disziplin],0)),"-")</f>
        <v>147</v>
      </c>
      <c r="M36" s="264" cm="1">
        <f t="array" ref="M36">_xlfn.IFNA(INDEX(SetupR8Tabelle[Ringe],MATCH($A36&amp;$B36&amp;$C36&amp;$E36,SetupR8Tabelle[Verein]&amp;SetupR8Tabelle[Vorname]&amp;SetupR8Tabelle[Name]&amp;SetupR8Tabelle[Disziplin],0)),"-")</f>
        <v>140</v>
      </c>
      <c r="N36" s="264" cm="1">
        <f t="array" ref="N36">_xlfn.IFNA(INDEX(SetupR9Tabelle[Ringe],MATCH($A36&amp;$B36&amp;$C36&amp;$E36,SetupR9Tabelle[Verein]&amp;SetupR9Tabelle[Vorname]&amp;SetupR9Tabelle[Name]&amp;SetupR9Tabelle[Disziplin],0)),"-")</f>
        <v>151</v>
      </c>
      <c r="O36" s="264" cm="1">
        <f t="array" ref="O36">_xlfn.IFNA(INDEX(SetupR10Tabelle[Ringe],MATCH($A36&amp;$B36&amp;$C36&amp;$E36,SetupR10Tabelle[Verein]&amp;SetupR10Tabelle[Vorname]&amp;SetupR10Tabelle[Name]&amp;SetupR10Tabelle[Disziplin],0)),"-")</f>
        <v>148</v>
      </c>
      <c r="P36" s="264" cm="1">
        <f t="array" ref="P36">_xlfn.IFNA(INDEX(SetupR11Tabelle[Ringe],MATCH($A36&amp;$B36&amp;$C36&amp;$E36,SetupR11Tabelle[Verein]&amp;SetupR11Tabelle[Vorname]&amp;SetupR11Tabelle[Name]&amp;SetupR11Tabelle[Disziplin],0)),"-")</f>
        <v>142</v>
      </c>
      <c r="Q36" s="264">
        <f>IF(DK[[#This Row],[1]]="","",SUM(DK[[#This Row],[1]:[11]]))</f>
        <v>1401</v>
      </c>
      <c r="R36" s="277">
        <f>IF(DK[[#This Row],[Summe]]="","",AVERAGE(Q36/S36))</f>
        <v>140.1</v>
      </c>
      <c r="S36" s="261">
        <f>IF(DK[[#This Row],[1]]="","",COUNT(F36:P36))</f>
        <v>10</v>
      </c>
      <c r="T36" s="232"/>
      <c r="AO36" s="243"/>
    </row>
    <row r="37" spans="1:41" ht="15.95" customHeight="1" thickBot="1">
      <c r="A37" s="297" t="s">
        <v>29</v>
      </c>
      <c r="B37" s="297" t="s">
        <v>374</v>
      </c>
      <c r="C37" s="297" t="s">
        <v>370</v>
      </c>
      <c r="D37" s="297" t="s">
        <v>10</v>
      </c>
      <c r="E37" s="297" t="s">
        <v>11</v>
      </c>
      <c r="F37" s="303" cm="1">
        <f t="array" ref="F37">_xlfn.IFNA(INDEX(SetupR1Tabelle[Ringe],MATCH($A37&amp;$B37&amp;$C37&amp;$E37,SetupR1Tabelle[Verein]&amp;SetupR1Tabelle[Vorname]&amp;SetupR1Tabelle[Name]&amp;SetupR1Tabelle[Disziplin],0)),"-")</f>
        <v>145</v>
      </c>
      <c r="G37" s="303" cm="1">
        <f t="array" ref="G37">_xlfn.IFNA(INDEX(SetupR2Tabelle[Ringe],MATCH($A37&amp;$B37&amp;$C37&amp;$E37,SetupR2Tabelle[Verein]&amp;SetupR2Tabelle[Vorname]&amp;SetupR2Tabelle[Name]&amp;SetupR2Tabelle[Disziplin],0)),"-")</f>
        <v>149</v>
      </c>
      <c r="H37" s="303" cm="1">
        <f t="array" ref="H37">_xlfn.IFNA(INDEX(SetupR3Tabelle[Ringe],MATCH($A37&amp;$B37&amp;$C37&amp;$E37,SetupR3Tabelle[Verein]&amp;SetupR3Tabelle[Vorname]&amp;SetupR3Tabelle[Name]&amp;SetupR3Tabelle[Disziplin],0)),"-")</f>
        <v>134</v>
      </c>
      <c r="I37" s="304" cm="1">
        <f t="array" ref="I37">_xlfn.IFNA(INDEX(SetupR4Tabelle[Ringe],MATCH($A37&amp;$B37&amp;$C37&amp;$E37,SetupR4Tabelle[Verein]&amp;SetupR4Tabelle[Vorname]&amp;SetupR4Tabelle[Name]&amp;SetupR4Tabelle[Disziplin],0)),"-")</f>
        <v>148</v>
      </c>
      <c r="J37" s="303" cm="1">
        <f t="array" ref="J37">_xlfn.IFNA(INDEX(SetupR5Tabelle[Ringe],MATCH($A37&amp;$B37&amp;$C37&amp;$E37,SetupR5Tabelle[Verein]&amp;SetupR5Tabelle[Vorname]&amp;SetupR5Tabelle[Name]&amp;SetupR5Tabelle[Disziplin],0)),"-")</f>
        <v>125</v>
      </c>
      <c r="K37" s="303" t="str" cm="1">
        <f t="array" ref="K37">_xlfn.IFNA(INDEX(SetupR6Tabelle[Ringe],MATCH($A37&amp;$B37&amp;$C37&amp;$E37,SetupR6Tabelle[Verein]&amp;SetupR6Tabelle[Vorname]&amp;SetupR6Tabelle[Name]&amp;SetupR6Tabelle[Disziplin],0)),"-")</f>
        <v>-</v>
      </c>
      <c r="L37" s="303" cm="1">
        <f t="array" ref="L37">_xlfn.IFNA(INDEX(SetupR7Tabelle[Ringe],MATCH($A37&amp;$B37&amp;$C37&amp;$E37,SetupR7Tabelle[Verein]&amp;SetupR7Tabelle[Vorname]&amp;SetupR7Tabelle[Name]&amp;SetupR7Tabelle[Disziplin],0)),"-")</f>
        <v>140</v>
      </c>
      <c r="M37" s="303" cm="1">
        <f t="array" ref="M37">_xlfn.IFNA(INDEX(SetupR8Tabelle[Ringe],MATCH($A37&amp;$B37&amp;$C37&amp;$E37,SetupR8Tabelle[Verein]&amp;SetupR8Tabelle[Vorname]&amp;SetupR8Tabelle[Name]&amp;SetupR8Tabelle[Disziplin],0)),"-")</f>
        <v>122</v>
      </c>
      <c r="N37" s="303" cm="1">
        <f t="array" ref="N37">_xlfn.IFNA(INDEX(SetupR9Tabelle[Ringe],MATCH($A37&amp;$B37&amp;$C37&amp;$E37,SetupR9Tabelle[Verein]&amp;SetupR9Tabelle[Vorname]&amp;SetupR9Tabelle[Name]&amp;SetupR9Tabelle[Disziplin],0)),"-")</f>
        <v>141</v>
      </c>
      <c r="O37" s="303" t="str" cm="1">
        <f t="array" ref="O37">_xlfn.IFNA(INDEX(SetupR10Tabelle[Ringe],MATCH($A37&amp;$B37&amp;$C37&amp;$E37,SetupR10Tabelle[Verein]&amp;SetupR10Tabelle[Vorname]&amp;SetupR10Tabelle[Name]&amp;SetupR10Tabelle[Disziplin],0)),"-")</f>
        <v>-</v>
      </c>
      <c r="P37" s="303" cm="1">
        <f t="array" ref="P37">_xlfn.IFNA(INDEX(SetupR11Tabelle[Ringe],MATCH($A37&amp;$B37&amp;$C37&amp;$E37,SetupR11Tabelle[Verein]&amp;SetupR11Tabelle[Vorname]&amp;SetupR11Tabelle[Name]&amp;SetupR11Tabelle[Disziplin],0)),"-")</f>
        <v>142</v>
      </c>
      <c r="Q37" s="303">
        <f>IF(DK[[#This Row],[1]]="","",SUM(DK[[#This Row],[1]:[11]]))</f>
        <v>1246</v>
      </c>
      <c r="R37" s="305">
        <f>IF(DK[[#This Row],[Summe]]="","",AVERAGE(Q37/S37))</f>
        <v>138.44444444444446</v>
      </c>
      <c r="S37" s="301">
        <f>IF(DK[[#This Row],[1]]="","",COUNT(F37:P37))</f>
        <v>9</v>
      </c>
      <c r="T37" s="232"/>
    </row>
    <row r="38" spans="1:41" ht="15.95" customHeight="1">
      <c r="A38" s="197" t="s">
        <v>13</v>
      </c>
      <c r="B38" s="197" t="s">
        <v>566</v>
      </c>
      <c r="C38" s="197" t="s">
        <v>241</v>
      </c>
      <c r="D38" s="197" t="s">
        <v>10</v>
      </c>
      <c r="E38" s="197" t="s">
        <v>11</v>
      </c>
      <c r="F38" s="264" t="str" cm="1">
        <f t="array" ref="F38">_xlfn.IFNA(INDEX(SetupR1Tabelle[Ringe],MATCH($A38&amp;$B38&amp;$C38&amp;$E38,SetupR1Tabelle[Verein]&amp;SetupR1Tabelle[Vorname]&amp;SetupR1Tabelle[Name]&amp;SetupR1Tabelle[Disziplin],0)),"-")</f>
        <v>-</v>
      </c>
      <c r="G38" s="264" t="str" cm="1">
        <f t="array" ref="G38">_xlfn.IFNA(INDEX(SetupR2Tabelle[Ringe],MATCH($A38&amp;$B38&amp;$C38&amp;$E38,SetupR2Tabelle[Verein]&amp;SetupR2Tabelle[Vorname]&amp;SetupR2Tabelle[Name]&amp;SetupR2Tabelle[Disziplin],0)),"-")</f>
        <v>-</v>
      </c>
      <c r="H38" s="264" cm="1">
        <f t="array" ref="H38">_xlfn.IFNA(INDEX(SetupR3Tabelle[Ringe],MATCH($A38&amp;$B38&amp;$C38&amp;$E38,SetupR3Tabelle[Verein]&amp;SetupR3Tabelle[Vorname]&amp;SetupR3Tabelle[Name]&amp;SetupR3Tabelle[Disziplin],0)),"-")</f>
        <v>188</v>
      </c>
      <c r="I38" s="111" cm="1">
        <f t="array" ref="I38">_xlfn.IFNA(INDEX(SetupR4Tabelle[Ringe],MATCH($A38&amp;$B38&amp;$C38&amp;$E38,SetupR4Tabelle[Verein]&amp;SetupR4Tabelle[Vorname]&amp;SetupR4Tabelle[Name]&amp;SetupR4Tabelle[Disziplin],0)),"-")</f>
        <v>190</v>
      </c>
      <c r="J38" s="264" cm="1">
        <f t="array" ref="J38">_xlfn.IFNA(INDEX(SetupR5Tabelle[Ringe],MATCH($A38&amp;$B38&amp;$C38&amp;$E38,SetupR5Tabelle[Verein]&amp;SetupR5Tabelle[Vorname]&amp;SetupR5Tabelle[Name]&amp;SetupR5Tabelle[Disziplin],0)),"-")</f>
        <v>187</v>
      </c>
      <c r="K38" s="264" cm="1">
        <f t="array" ref="K38">_xlfn.IFNA(INDEX(SetupR6Tabelle[Ringe],MATCH($A38&amp;$B38&amp;$C38&amp;$E38,SetupR6Tabelle[Verein]&amp;SetupR6Tabelle[Vorname]&amp;SetupR6Tabelle[Name]&amp;SetupR6Tabelle[Disziplin],0)),"-")</f>
        <v>185</v>
      </c>
      <c r="L38" s="264" cm="1">
        <f t="array" ref="L38">_xlfn.IFNA(INDEX(SetupR7Tabelle[Ringe],MATCH($A38&amp;$B38&amp;$C38&amp;$E38,SetupR7Tabelle[Verein]&amp;SetupR7Tabelle[Vorname]&amp;SetupR7Tabelle[Name]&amp;SetupR7Tabelle[Disziplin],0)),"-")</f>
        <v>189</v>
      </c>
      <c r="M38" s="264" t="str" cm="1">
        <f t="array" ref="M38">_xlfn.IFNA(INDEX(SetupR8Tabelle[Ringe],MATCH($A38&amp;$B38&amp;$C38&amp;$E38,SetupR8Tabelle[Verein]&amp;SetupR8Tabelle[Vorname]&amp;SetupR8Tabelle[Name]&amp;SetupR8Tabelle[Disziplin],0)),"-")</f>
        <v>-</v>
      </c>
      <c r="N38" s="264" cm="1">
        <f t="array" ref="N38">_xlfn.IFNA(INDEX(SetupR9Tabelle[Ringe],MATCH($A38&amp;$B38&amp;$C38&amp;$E38,SetupR9Tabelle[Verein]&amp;SetupR9Tabelle[Vorname]&amp;SetupR9Tabelle[Name]&amp;SetupR9Tabelle[Disziplin],0)),"-")</f>
        <v>187</v>
      </c>
      <c r="O38" s="264" cm="1">
        <f t="array" ref="O38">_xlfn.IFNA(INDEX(SetupR10Tabelle[Ringe],MATCH($A38&amp;$B38&amp;$C38&amp;$E38,SetupR10Tabelle[Verein]&amp;SetupR10Tabelle[Vorname]&amp;SetupR10Tabelle[Name]&amp;SetupR10Tabelle[Disziplin],0)),"-")</f>
        <v>176</v>
      </c>
      <c r="P38" s="264" cm="1">
        <f t="array" ref="P38">_xlfn.IFNA(INDEX(SetupR11Tabelle[Ringe],MATCH($A38&amp;$B38&amp;$C38&amp;$E38,SetupR11Tabelle[Verein]&amp;SetupR11Tabelle[Vorname]&amp;SetupR11Tabelle[Name]&amp;SetupR11Tabelle[Disziplin],0)),"-")</f>
        <v>189</v>
      </c>
      <c r="Q38" s="264">
        <f>IF(DK[[#This Row],[1]]="","",SUM(DK[[#This Row],[1]:[11]]))</f>
        <v>1491</v>
      </c>
      <c r="R38" s="277">
        <f>IF(DK[[#This Row],[Summe]]="","",AVERAGE(Q38/S38))</f>
        <v>186.375</v>
      </c>
      <c r="S38" s="261">
        <f>IF(DK[[#This Row],[1]]="","",COUNT(F38:P38))</f>
        <v>8</v>
      </c>
      <c r="T38" s="232"/>
    </row>
    <row r="39" spans="1:41" ht="15.95" customHeight="1">
      <c r="A39" s="197" t="s">
        <v>17</v>
      </c>
      <c r="B39" s="197" t="s">
        <v>520</v>
      </c>
      <c r="C39" s="197" t="s">
        <v>521</v>
      </c>
      <c r="D39" s="197" t="s">
        <v>10</v>
      </c>
      <c r="E39" s="197" t="s">
        <v>11</v>
      </c>
      <c r="F39" s="261" cm="1">
        <f t="array" ref="F39">_xlfn.IFNA(INDEX(SetupR1Tabelle[Ringe],MATCH($A39&amp;$B39&amp;$C39&amp;$E39,SetupR1Tabelle[Verein]&amp;SetupR1Tabelle[Vorname]&amp;SetupR1Tabelle[Name]&amp;SetupR1Tabelle[Disziplin],0)),"-")</f>
        <v>167</v>
      </c>
      <c r="G39" s="261" cm="1">
        <f t="array" ref="G39">_xlfn.IFNA(INDEX(SetupR2Tabelle[Ringe],MATCH($A39&amp;$B39&amp;$C39&amp;$E39,SetupR2Tabelle[Verein]&amp;SetupR2Tabelle[Vorname]&amp;SetupR2Tabelle[Name]&amp;SetupR2Tabelle[Disziplin],0)),"-")</f>
        <v>180</v>
      </c>
      <c r="H39" s="261" cm="1">
        <f t="array" ref="H39">_xlfn.IFNA(INDEX(SetupR3Tabelle[Ringe],MATCH($A39&amp;$B39&amp;$C39&amp;$E39,SetupR3Tabelle[Verein]&amp;SetupR3Tabelle[Vorname]&amp;SetupR3Tabelle[Name]&amp;SetupR3Tabelle[Disziplin],0)),"-")</f>
        <v>178</v>
      </c>
      <c r="I39" s="262" cm="1">
        <f t="array" ref="I39">_xlfn.IFNA(INDEX(SetupR4Tabelle[Ringe],MATCH($A39&amp;$B39&amp;$C39&amp;$E39,SetupR4Tabelle[Verein]&amp;SetupR4Tabelle[Vorname]&amp;SetupR4Tabelle[Name]&amp;SetupR4Tabelle[Disziplin],0)),"-")</f>
        <v>181</v>
      </c>
      <c r="J39" s="261" cm="1">
        <f t="array" ref="J39">_xlfn.IFNA(INDEX(SetupR5Tabelle[Ringe],MATCH($A39&amp;$B39&amp;$C39&amp;$E39,SetupR5Tabelle[Verein]&amp;SetupR5Tabelle[Vorname]&amp;SetupR5Tabelle[Name]&amp;SetupR5Tabelle[Disziplin],0)),"-")</f>
        <v>181</v>
      </c>
      <c r="K39" s="261" t="str" cm="1">
        <f t="array" ref="K39">_xlfn.IFNA(INDEX(SetupR6Tabelle[Ringe],MATCH($A39&amp;$B39&amp;$C39&amp;$E39,SetupR6Tabelle[Verein]&amp;SetupR6Tabelle[Vorname]&amp;SetupR6Tabelle[Name]&amp;SetupR6Tabelle[Disziplin],0)),"-")</f>
        <v>-</v>
      </c>
      <c r="L39" s="261" t="str" cm="1">
        <f t="array" ref="L39">_xlfn.IFNA(INDEX(SetupR7Tabelle[Ringe],MATCH($A39&amp;$B39&amp;$C39&amp;$E39,SetupR7Tabelle[Verein]&amp;SetupR7Tabelle[Vorname]&amp;SetupR7Tabelle[Name]&amp;SetupR7Tabelle[Disziplin],0)),"-")</f>
        <v>-</v>
      </c>
      <c r="M39" s="261" cm="1">
        <f t="array" ref="M39">_xlfn.IFNA(INDEX(SetupR8Tabelle[Ringe],MATCH($A39&amp;$B39&amp;$C39&amp;$E39,SetupR8Tabelle[Verein]&amp;SetupR8Tabelle[Vorname]&amp;SetupR8Tabelle[Name]&amp;SetupR8Tabelle[Disziplin],0)),"-")</f>
        <v>182</v>
      </c>
      <c r="N39" s="261" cm="1">
        <f t="array" ref="N39">_xlfn.IFNA(INDEX(SetupR9Tabelle[Ringe],MATCH($A39&amp;$B39&amp;$C39&amp;$E39,SetupR9Tabelle[Verein]&amp;SetupR9Tabelle[Vorname]&amp;SetupR9Tabelle[Name]&amp;SetupR9Tabelle[Disziplin],0)),"-")</f>
        <v>173</v>
      </c>
      <c r="O39" s="261" cm="1">
        <f t="array" ref="O39">_xlfn.IFNA(INDEX(SetupR10Tabelle[Ringe],MATCH($A39&amp;$B39&amp;$C39&amp;$E39,SetupR10Tabelle[Verein]&amp;SetupR10Tabelle[Vorname]&amp;SetupR10Tabelle[Name]&amp;SetupR10Tabelle[Disziplin],0)),"-")</f>
        <v>179</v>
      </c>
      <c r="P39" s="261" t="str" cm="1">
        <f t="array" ref="P39">_xlfn.IFNA(INDEX(SetupR11Tabelle[Ringe],MATCH($A39&amp;$B39&amp;$C39&amp;$E39,SetupR11Tabelle[Verein]&amp;SetupR11Tabelle[Vorname]&amp;SetupR11Tabelle[Name]&amp;SetupR11Tabelle[Disziplin],0)),"-")</f>
        <v>-</v>
      </c>
      <c r="Q39" s="261">
        <f>IF(DK[[#This Row],[1]]="","",SUM(DK[[#This Row],[1]:[11]]))</f>
        <v>1421</v>
      </c>
      <c r="R39" s="263">
        <f>IF(DK[[#This Row],[Summe]]="","",AVERAGE(Q39/S39))</f>
        <v>177.625</v>
      </c>
      <c r="S39" s="261">
        <f>IF(DK[[#This Row],[1]]="","",COUNT(F39:P39))</f>
        <v>8</v>
      </c>
      <c r="T39" s="232"/>
    </row>
    <row r="40" spans="1:41" ht="15.95" customHeight="1">
      <c r="A40" s="197" t="s">
        <v>28</v>
      </c>
      <c r="B40" s="197" t="s">
        <v>554</v>
      </c>
      <c r="C40" s="197" t="s">
        <v>555</v>
      </c>
      <c r="D40" s="197" t="s">
        <v>10</v>
      </c>
      <c r="E40" s="197" t="s">
        <v>11</v>
      </c>
      <c r="F40" s="264" t="str" cm="1">
        <f t="array" ref="F40">_xlfn.IFNA(INDEX(SetupR1Tabelle[Ringe],MATCH($A40&amp;$B40&amp;$C40&amp;$E40,SetupR1Tabelle[Verein]&amp;SetupR1Tabelle[Vorname]&amp;SetupR1Tabelle[Name]&amp;SetupR1Tabelle[Disziplin],0)),"-")</f>
        <v>-</v>
      </c>
      <c r="G40" s="264" cm="1">
        <f t="array" ref="G40">_xlfn.IFNA(INDEX(SetupR2Tabelle[Ringe],MATCH($A40&amp;$B40&amp;$C40&amp;$E40,SetupR2Tabelle[Verein]&amp;SetupR2Tabelle[Vorname]&amp;SetupR2Tabelle[Name]&amp;SetupR2Tabelle[Disziplin],0)),"-")</f>
        <v>165</v>
      </c>
      <c r="H40" s="264" cm="1">
        <f t="array" ref="H40">_xlfn.IFNA(INDEX(SetupR3Tabelle[Ringe],MATCH($A40&amp;$B40&amp;$C40&amp;$E40,SetupR3Tabelle[Verein]&amp;SetupR3Tabelle[Vorname]&amp;SetupR3Tabelle[Name]&amp;SetupR3Tabelle[Disziplin],0)),"-")</f>
        <v>172</v>
      </c>
      <c r="I40" s="111" t="str" cm="1">
        <f t="array" ref="I40">_xlfn.IFNA(INDEX(SetupR4Tabelle[Ringe],MATCH($A40&amp;$B40&amp;$C40&amp;$E40,SetupR4Tabelle[Verein]&amp;SetupR4Tabelle[Vorname]&amp;SetupR4Tabelle[Name]&amp;SetupR4Tabelle[Disziplin],0)),"-")</f>
        <v>-</v>
      </c>
      <c r="J40" s="264" cm="1">
        <f t="array" ref="J40">_xlfn.IFNA(INDEX(SetupR5Tabelle[Ringe],MATCH($A40&amp;$B40&amp;$C40&amp;$E40,SetupR5Tabelle[Verein]&amp;SetupR5Tabelle[Vorname]&amp;SetupR5Tabelle[Name]&amp;SetupR5Tabelle[Disziplin],0)),"-")</f>
        <v>180</v>
      </c>
      <c r="K40" s="264" cm="1">
        <f t="array" ref="K40">_xlfn.IFNA(INDEX(SetupR6Tabelle[Ringe],MATCH($A40&amp;$B40&amp;$C40&amp;$E40,SetupR6Tabelle[Verein]&amp;SetupR6Tabelle[Vorname]&amp;SetupR6Tabelle[Name]&amp;SetupR6Tabelle[Disziplin],0)),"-")</f>
        <v>178</v>
      </c>
      <c r="L40" s="264" cm="1">
        <f t="array" ref="L40">_xlfn.IFNA(INDEX(SetupR7Tabelle[Ringe],MATCH($A40&amp;$B40&amp;$C40&amp;$E40,SetupR7Tabelle[Verein]&amp;SetupR7Tabelle[Vorname]&amp;SetupR7Tabelle[Name]&amp;SetupR7Tabelle[Disziplin],0)),"-")</f>
        <v>174</v>
      </c>
      <c r="M40" s="264" cm="1">
        <f t="array" ref="M40">_xlfn.IFNA(INDEX(SetupR8Tabelle[Ringe],MATCH($A40&amp;$B40&amp;$C40&amp;$E40,SetupR8Tabelle[Verein]&amp;SetupR8Tabelle[Vorname]&amp;SetupR8Tabelle[Name]&amp;SetupR8Tabelle[Disziplin],0)),"-")</f>
        <v>171</v>
      </c>
      <c r="N40" s="264" t="str" cm="1">
        <f t="array" ref="N40">_xlfn.IFNA(INDEX(SetupR9Tabelle[Ringe],MATCH($A40&amp;$B40&amp;$C40&amp;$E40,SetupR9Tabelle[Verein]&amp;SetupR9Tabelle[Vorname]&amp;SetupR9Tabelle[Name]&amp;SetupR9Tabelle[Disziplin],0)),"-")</f>
        <v>-</v>
      </c>
      <c r="O40" s="264" cm="1">
        <f t="array" ref="O40">_xlfn.IFNA(INDEX(SetupR10Tabelle[Ringe],MATCH($A40&amp;$B40&amp;$C40&amp;$E40,SetupR10Tabelle[Verein]&amp;SetupR10Tabelle[Vorname]&amp;SetupR10Tabelle[Name]&amp;SetupR10Tabelle[Disziplin],0)),"-")</f>
        <v>170</v>
      </c>
      <c r="P40" s="264" cm="1">
        <f t="array" ref="P40">_xlfn.IFNA(INDEX(SetupR11Tabelle[Ringe],MATCH($A40&amp;$B40&amp;$C40&amp;$E40,SetupR11Tabelle[Verein]&amp;SetupR11Tabelle[Vorname]&amp;SetupR11Tabelle[Name]&amp;SetupR11Tabelle[Disziplin],0)),"-")</f>
        <v>176</v>
      </c>
      <c r="Q40" s="264">
        <f>IF(DK[[#This Row],[1]]="","",SUM(DK[[#This Row],[1]:[11]]))</f>
        <v>1386</v>
      </c>
      <c r="R40" s="277">
        <f>IF(DK[[#This Row],[Summe]]="","",AVERAGE(Q40/S40))</f>
        <v>173.25</v>
      </c>
      <c r="S40" s="261">
        <f>IF(DK[[#This Row],[1]]="","",COUNT(F40:P40))</f>
        <v>8</v>
      </c>
      <c r="T40" s="232"/>
    </row>
    <row r="41" spans="1:41" ht="15.95" customHeight="1">
      <c r="A41" s="197" t="s">
        <v>15</v>
      </c>
      <c r="B41" s="197" t="s">
        <v>184</v>
      </c>
      <c r="C41" s="197" t="s">
        <v>185</v>
      </c>
      <c r="D41" s="197" t="s">
        <v>10</v>
      </c>
      <c r="E41" s="197" t="s">
        <v>11</v>
      </c>
      <c r="F41" s="264" cm="1">
        <f t="array" ref="F41">_xlfn.IFNA(INDEX(SetupR1Tabelle[Ringe],MATCH($A41&amp;$B41&amp;$C41&amp;$E41,SetupR1Tabelle[Verein]&amp;SetupR1Tabelle[Vorname]&amp;SetupR1Tabelle[Name]&amp;SetupR1Tabelle[Disziplin],0)),"-")</f>
        <v>181</v>
      </c>
      <c r="G41" s="264" t="str" cm="1">
        <f t="array" ref="G41">_xlfn.IFNA(INDEX(SetupR2Tabelle[Ringe],MATCH($A41&amp;$B41&amp;$C41&amp;$E41,SetupR2Tabelle[Verein]&amp;SetupR2Tabelle[Vorname]&amp;SetupR2Tabelle[Name]&amp;SetupR2Tabelle[Disziplin],0)),"-")</f>
        <v>-</v>
      </c>
      <c r="H41" s="264" cm="1">
        <f t="array" ref="H41">_xlfn.IFNA(INDEX(SetupR3Tabelle[Ringe],MATCH($A41&amp;$B41&amp;$C41&amp;$E41,SetupR3Tabelle[Verein]&amp;SetupR3Tabelle[Vorname]&amp;SetupR3Tabelle[Name]&amp;SetupR3Tabelle[Disziplin],0)),"-")</f>
        <v>177</v>
      </c>
      <c r="I41" s="111" cm="1">
        <f t="array" ref="I41">_xlfn.IFNA(INDEX(SetupR4Tabelle[Ringe],MATCH($A41&amp;$B41&amp;$C41&amp;$E41,SetupR4Tabelle[Verein]&amp;SetupR4Tabelle[Vorname]&amp;SetupR4Tabelle[Name]&amp;SetupR4Tabelle[Disziplin],0)),"-")</f>
        <v>184</v>
      </c>
      <c r="J41" s="264" t="str" cm="1">
        <f t="array" ref="J41">_xlfn.IFNA(INDEX(SetupR5Tabelle[Ringe],MATCH($A41&amp;$B41&amp;$C41&amp;$E41,SetupR5Tabelle[Verein]&amp;SetupR5Tabelle[Vorname]&amp;SetupR5Tabelle[Name]&amp;SetupR5Tabelle[Disziplin],0)),"-")</f>
        <v>-</v>
      </c>
      <c r="K41" s="264" cm="1">
        <f t="array" ref="K41">_xlfn.IFNA(INDEX(SetupR6Tabelle[Ringe],MATCH($A41&amp;$B41&amp;$C41&amp;$E41,SetupR6Tabelle[Verein]&amp;SetupR6Tabelle[Vorname]&amp;SetupR6Tabelle[Name]&amp;SetupR6Tabelle[Disziplin],0)),"-")</f>
        <v>189</v>
      </c>
      <c r="L41" s="264" cm="1">
        <f t="array" ref="L41">_xlfn.IFNA(INDEX(SetupR7Tabelle[Ringe],MATCH($A41&amp;$B41&amp;$C41&amp;$E41,SetupR7Tabelle[Verein]&amp;SetupR7Tabelle[Vorname]&amp;SetupR7Tabelle[Name]&amp;SetupR7Tabelle[Disziplin],0)),"-")</f>
        <v>183</v>
      </c>
      <c r="M41" s="264" cm="1">
        <f t="array" ref="M41">_xlfn.IFNA(INDEX(SetupR8Tabelle[Ringe],MATCH($A41&amp;$B41&amp;$C41&amp;$E41,SetupR8Tabelle[Verein]&amp;SetupR8Tabelle[Vorname]&amp;SetupR8Tabelle[Name]&amp;SetupR8Tabelle[Disziplin],0)),"-")</f>
        <v>181</v>
      </c>
      <c r="N41" s="264" t="str" cm="1">
        <f t="array" ref="N41">_xlfn.IFNA(INDEX(SetupR9Tabelle[Ringe],MATCH($A41&amp;$B41&amp;$C41&amp;$E41,SetupR9Tabelle[Verein]&amp;SetupR9Tabelle[Vorname]&amp;SetupR9Tabelle[Name]&amp;SetupR9Tabelle[Disziplin],0)),"-")</f>
        <v>-</v>
      </c>
      <c r="O41" s="264" cm="1">
        <f t="array" ref="O41">_xlfn.IFNA(INDEX(SetupR10Tabelle[Ringe],MATCH($A41&amp;$B41&amp;$C41&amp;$E41,SetupR10Tabelle[Verein]&amp;SetupR10Tabelle[Vorname]&amp;SetupR10Tabelle[Name]&amp;SetupR10Tabelle[Disziplin],0)),"-")</f>
        <v>179</v>
      </c>
      <c r="P41" s="264" t="str" cm="1">
        <f t="array" ref="P41">_xlfn.IFNA(INDEX(SetupR11Tabelle[Ringe],MATCH($A41&amp;$B41&amp;$C41&amp;$E41,SetupR11Tabelle[Verein]&amp;SetupR11Tabelle[Vorname]&amp;SetupR11Tabelle[Name]&amp;SetupR11Tabelle[Disziplin],0)),"-")</f>
        <v>-</v>
      </c>
      <c r="Q41" s="264">
        <f>IF(DK[[#This Row],[1]]="","",SUM(DK[[#This Row],[1]:[11]]))</f>
        <v>1274</v>
      </c>
      <c r="R41" s="277">
        <f>IF(DK[[#This Row],[Summe]]="","",AVERAGE(Q41/S41))</f>
        <v>182</v>
      </c>
      <c r="S41" s="261">
        <f>IF(DK[[#This Row],[1]]="","",COUNT(F41:P41))</f>
        <v>7</v>
      </c>
      <c r="T41" s="232"/>
    </row>
    <row r="42" spans="1:41" ht="15.95" customHeight="1">
      <c r="A42" s="197" t="s">
        <v>26</v>
      </c>
      <c r="B42" s="197" t="s">
        <v>191</v>
      </c>
      <c r="C42" s="197" t="s">
        <v>344</v>
      </c>
      <c r="D42" s="197" t="s">
        <v>10</v>
      </c>
      <c r="E42" s="197" t="s">
        <v>11</v>
      </c>
      <c r="F42" s="261" cm="1">
        <f t="array" ref="F42">_xlfn.IFNA(INDEX(SetupR1Tabelle[Ringe],MATCH($A42&amp;$B42&amp;$C42&amp;$E42,SetupR1Tabelle[Verein]&amp;SetupR1Tabelle[Vorname]&amp;SetupR1Tabelle[Name]&amp;SetupR1Tabelle[Disziplin],0)),"-")</f>
        <v>176</v>
      </c>
      <c r="G42" s="261" t="str" cm="1">
        <f t="array" ref="G42">_xlfn.IFNA(INDEX(SetupR2Tabelle[Ringe],MATCH($A42&amp;$B42&amp;$C42&amp;$E42,SetupR2Tabelle[Verein]&amp;SetupR2Tabelle[Vorname]&amp;SetupR2Tabelle[Name]&amp;SetupR2Tabelle[Disziplin],0)),"-")</f>
        <v>-</v>
      </c>
      <c r="H42" s="261" cm="1">
        <f t="array" ref="H42">_xlfn.IFNA(INDEX(SetupR3Tabelle[Ringe],MATCH($A42&amp;$B42&amp;$C42&amp;$E42,SetupR3Tabelle[Verein]&amp;SetupR3Tabelle[Vorname]&amp;SetupR3Tabelle[Name]&amp;SetupR3Tabelle[Disziplin],0)),"-")</f>
        <v>180</v>
      </c>
      <c r="I42" s="262" cm="1">
        <f t="array" ref="I42">_xlfn.IFNA(INDEX(SetupR4Tabelle[Ringe],MATCH($A42&amp;$B42&amp;$C42&amp;$E42,SetupR4Tabelle[Verein]&amp;SetupR4Tabelle[Vorname]&amp;SetupR4Tabelle[Name]&amp;SetupR4Tabelle[Disziplin],0)),"-")</f>
        <v>168</v>
      </c>
      <c r="J42" s="261" cm="1">
        <f t="array" ref="J42">_xlfn.IFNA(INDEX(SetupR5Tabelle[Ringe],MATCH($A42&amp;$B42&amp;$C42&amp;$E42,SetupR5Tabelle[Verein]&amp;SetupR5Tabelle[Vorname]&amp;SetupR5Tabelle[Name]&amp;SetupR5Tabelle[Disziplin],0)),"-")</f>
        <v>177</v>
      </c>
      <c r="K42" s="261" cm="1">
        <f t="array" ref="K42">_xlfn.IFNA(INDEX(SetupR6Tabelle[Ringe],MATCH($A42&amp;$B42&amp;$C42&amp;$E42,SetupR6Tabelle[Verein]&amp;SetupR6Tabelle[Vorname]&amp;SetupR6Tabelle[Name]&amp;SetupR6Tabelle[Disziplin],0)),"-")</f>
        <v>163</v>
      </c>
      <c r="L42" s="261" t="str" cm="1">
        <f t="array" ref="L42">_xlfn.IFNA(INDEX(SetupR7Tabelle[Ringe],MATCH($A42&amp;$B42&amp;$C42&amp;$E42,SetupR7Tabelle[Verein]&amp;SetupR7Tabelle[Vorname]&amp;SetupR7Tabelle[Name]&amp;SetupR7Tabelle[Disziplin],0)),"-")</f>
        <v>-</v>
      </c>
      <c r="M42" s="261" cm="1">
        <f t="array" ref="M42">_xlfn.IFNA(INDEX(SetupR8Tabelle[Ringe],MATCH($A42&amp;$B42&amp;$C42&amp;$E42,SetupR8Tabelle[Verein]&amp;SetupR8Tabelle[Vorname]&amp;SetupR8Tabelle[Name]&amp;SetupR8Tabelle[Disziplin],0)),"-")</f>
        <v>159</v>
      </c>
      <c r="N42" s="261" t="str" cm="1">
        <f t="array" ref="N42">_xlfn.IFNA(INDEX(SetupR9Tabelle[Ringe],MATCH($A42&amp;$B42&amp;$C42&amp;$E42,SetupR9Tabelle[Verein]&amp;SetupR9Tabelle[Vorname]&amp;SetupR9Tabelle[Name]&amp;SetupR9Tabelle[Disziplin],0)),"-")</f>
        <v>-</v>
      </c>
      <c r="O42" s="261" cm="1">
        <f t="array" ref="O42">_xlfn.IFNA(INDEX(SetupR10Tabelle[Ringe],MATCH($A42&amp;$B42&amp;$C42&amp;$E42,SetupR10Tabelle[Verein]&amp;SetupR10Tabelle[Vorname]&amp;SetupR10Tabelle[Name]&amp;SetupR10Tabelle[Disziplin],0)),"-")</f>
        <v>175</v>
      </c>
      <c r="P42" s="261" t="str" cm="1">
        <f t="array" ref="P42">_xlfn.IFNA(INDEX(SetupR11Tabelle[Ringe],MATCH($A42&amp;$B42&amp;$C42&amp;$E42,SetupR11Tabelle[Verein]&amp;SetupR11Tabelle[Vorname]&amp;SetupR11Tabelle[Name]&amp;SetupR11Tabelle[Disziplin],0)),"-")</f>
        <v>-</v>
      </c>
      <c r="Q42" s="261">
        <f>IF(DK[[#This Row],[1]]="","",SUM(DK[[#This Row],[1]:[11]]))</f>
        <v>1198</v>
      </c>
      <c r="R42" s="263">
        <f>IF(DK[[#This Row],[Summe]]="","",AVERAGE(Q42/S42))</f>
        <v>171.14285714285714</v>
      </c>
      <c r="S42" s="261">
        <f>IF(DK[[#This Row],[1]]="","",COUNT(F42:P42))</f>
        <v>7</v>
      </c>
      <c r="T42" s="232"/>
    </row>
    <row r="43" spans="1:41" ht="15.95" customHeight="1">
      <c r="A43" s="197" t="s">
        <v>20</v>
      </c>
      <c r="B43" s="197" t="s">
        <v>175</v>
      </c>
      <c r="C43" s="197" t="s">
        <v>584</v>
      </c>
      <c r="D43" s="197" t="s">
        <v>10</v>
      </c>
      <c r="E43" s="197" t="s">
        <v>11</v>
      </c>
      <c r="F43" s="264" t="str" cm="1">
        <f t="array" ref="F43">_xlfn.IFNA(INDEX(SetupR1Tabelle[Ringe],MATCH($A43&amp;$B43&amp;$C43&amp;$E43,SetupR1Tabelle[Verein]&amp;SetupR1Tabelle[Vorname]&amp;SetupR1Tabelle[Name]&amp;SetupR1Tabelle[Disziplin],0)),"-")</f>
        <v>-</v>
      </c>
      <c r="G43" s="264" cm="1">
        <f t="array" ref="G43">_xlfn.IFNA(INDEX(SetupR2Tabelle[Ringe],MATCH($A43&amp;$B43&amp;$C43&amp;$E43,SetupR2Tabelle[Verein]&amp;SetupR2Tabelle[Vorname]&amp;SetupR2Tabelle[Name]&amp;SetupR2Tabelle[Disziplin],0)),"-")</f>
        <v>154</v>
      </c>
      <c r="H43" s="264" t="str" cm="1">
        <f t="array" ref="H43">_xlfn.IFNA(INDEX(SetupR3Tabelle[Ringe],MATCH($A43&amp;$B43&amp;$C43&amp;$E43,SetupR3Tabelle[Verein]&amp;SetupR3Tabelle[Vorname]&amp;SetupR3Tabelle[Name]&amp;SetupR3Tabelle[Disziplin],0)),"-")</f>
        <v>-</v>
      </c>
      <c r="I43" s="111" t="str" cm="1">
        <f t="array" ref="I43">_xlfn.IFNA(INDEX(SetupR4Tabelle[Ringe],MATCH($A43&amp;$B43&amp;$C43&amp;$E43,SetupR4Tabelle[Verein]&amp;SetupR4Tabelle[Vorname]&amp;SetupR4Tabelle[Name]&amp;SetupR4Tabelle[Disziplin],0)),"-")</f>
        <v>-</v>
      </c>
      <c r="J43" s="264" cm="1">
        <f t="array" ref="J43">_xlfn.IFNA(INDEX(SetupR5Tabelle[Ringe],MATCH($A43&amp;$B43&amp;$C43&amp;$E43,SetupR5Tabelle[Verein]&amp;SetupR5Tabelle[Vorname]&amp;SetupR5Tabelle[Name]&amp;SetupR5Tabelle[Disziplin],0)),"-")</f>
        <v>147</v>
      </c>
      <c r="K43" s="264" cm="1">
        <f t="array" ref="K43">_xlfn.IFNA(INDEX(SetupR6Tabelle[Ringe],MATCH($A43&amp;$B43&amp;$C43&amp;$E43,SetupR6Tabelle[Verein]&amp;SetupR6Tabelle[Vorname]&amp;SetupR6Tabelle[Name]&amp;SetupR6Tabelle[Disziplin],0)),"-")</f>
        <v>131</v>
      </c>
      <c r="L43" s="264" cm="1">
        <f t="array" ref="L43">_xlfn.IFNA(INDEX(SetupR7Tabelle[Ringe],MATCH($A43&amp;$B43&amp;$C43&amp;$E43,SetupR7Tabelle[Verein]&amp;SetupR7Tabelle[Vorname]&amp;SetupR7Tabelle[Name]&amp;SetupR7Tabelle[Disziplin],0)),"-")</f>
        <v>128</v>
      </c>
      <c r="M43" s="264" cm="1">
        <f t="array" ref="M43">_xlfn.IFNA(INDEX(SetupR8Tabelle[Ringe],MATCH($A43&amp;$B43&amp;$C43&amp;$E43,SetupR8Tabelle[Verein]&amp;SetupR8Tabelle[Vorname]&amp;SetupR8Tabelle[Name]&amp;SetupR8Tabelle[Disziplin],0)),"-")</f>
        <v>142</v>
      </c>
      <c r="N43" s="264" cm="1">
        <f t="array" ref="N43">_xlfn.IFNA(INDEX(SetupR9Tabelle[Ringe],MATCH($A43&amp;$B43&amp;$C43&amp;$E43,SetupR9Tabelle[Verein]&amp;SetupR9Tabelle[Vorname]&amp;SetupR9Tabelle[Name]&amp;SetupR9Tabelle[Disziplin],0)),"-")</f>
        <v>148</v>
      </c>
      <c r="O43" s="264" cm="1">
        <f t="array" ref="O43">_xlfn.IFNA(INDEX(SetupR10Tabelle[Ringe],MATCH($A43&amp;$B43&amp;$C43&amp;$E43,SetupR10Tabelle[Verein]&amp;SetupR10Tabelle[Vorname]&amp;SetupR10Tabelle[Name]&amp;SetupR10Tabelle[Disziplin],0)),"-")</f>
        <v>144</v>
      </c>
      <c r="P43" s="264" t="str" cm="1">
        <f t="array" ref="P43">_xlfn.IFNA(INDEX(SetupR11Tabelle[Ringe],MATCH($A43&amp;$B43&amp;$C43&amp;$E43,SetupR11Tabelle[Verein]&amp;SetupR11Tabelle[Vorname]&amp;SetupR11Tabelle[Name]&amp;SetupR11Tabelle[Disziplin],0)),"-")</f>
        <v>-</v>
      </c>
      <c r="Q43" s="264">
        <f>IF(DK[[#This Row],[1]]="","",SUM(DK[[#This Row],[1]:[11]]))</f>
        <v>994</v>
      </c>
      <c r="R43" s="277">
        <f>IF(DK[[#This Row],[Summe]]="","",AVERAGE(Q43/S43))</f>
        <v>142</v>
      </c>
      <c r="S43" s="261">
        <f>IF(DK[[#This Row],[1]]="","",COUNT(F43:P43))</f>
        <v>7</v>
      </c>
      <c r="T43" s="232"/>
    </row>
    <row r="44" spans="1:41" ht="15.95" customHeight="1">
      <c r="A44" s="197" t="s">
        <v>6</v>
      </c>
      <c r="B44" s="197" t="s">
        <v>510</v>
      </c>
      <c r="C44" s="197" t="s">
        <v>243</v>
      </c>
      <c r="D44" s="197" t="s">
        <v>24</v>
      </c>
      <c r="E44" s="197" t="s">
        <v>11</v>
      </c>
      <c r="F44" s="261" cm="1">
        <f t="array" ref="F44">_xlfn.IFNA(INDEX(SetupR1Tabelle[Ringe],MATCH($A44&amp;$B44&amp;$C44&amp;$E44,SetupR1Tabelle[Verein]&amp;SetupR1Tabelle[Vorname]&amp;SetupR1Tabelle[Name]&amp;SetupR1Tabelle[Disziplin],0)),"-")</f>
        <v>124</v>
      </c>
      <c r="G44" s="261" cm="1">
        <f t="array" ref="G44">_xlfn.IFNA(INDEX(SetupR2Tabelle[Ringe],MATCH($A44&amp;$B44&amp;$C44&amp;$E44,SetupR2Tabelle[Verein]&amp;SetupR2Tabelle[Vorname]&amp;SetupR2Tabelle[Name]&amp;SetupR2Tabelle[Disziplin],0)),"-")</f>
        <v>110</v>
      </c>
      <c r="H44" s="261" t="str" cm="1">
        <f t="array" ref="H44">_xlfn.IFNA(INDEX(SetupR3Tabelle[Ringe],MATCH($A44&amp;$B44&amp;$C44&amp;$E44,SetupR3Tabelle[Verein]&amp;SetupR3Tabelle[Vorname]&amp;SetupR3Tabelle[Name]&amp;SetupR3Tabelle[Disziplin],0)),"-")</f>
        <v>-</v>
      </c>
      <c r="I44" s="262" t="str" cm="1">
        <f t="array" ref="I44">_xlfn.IFNA(INDEX(SetupR4Tabelle[Ringe],MATCH($A44&amp;$B44&amp;$C44&amp;$E44,SetupR4Tabelle[Verein]&amp;SetupR4Tabelle[Vorname]&amp;SetupR4Tabelle[Name]&amp;SetupR4Tabelle[Disziplin],0)),"-")</f>
        <v>-</v>
      </c>
      <c r="J44" s="261" t="str" cm="1">
        <f t="array" ref="J44">_xlfn.IFNA(INDEX(SetupR5Tabelle[Ringe],MATCH($A44&amp;$B44&amp;$C44&amp;$E44,SetupR5Tabelle[Verein]&amp;SetupR5Tabelle[Vorname]&amp;SetupR5Tabelle[Name]&amp;SetupR5Tabelle[Disziplin],0)),"-")</f>
        <v>-</v>
      </c>
      <c r="K44" s="261" cm="1">
        <f t="array" ref="K44">_xlfn.IFNA(INDEX(SetupR6Tabelle[Ringe],MATCH($A44&amp;$B44&amp;$C44&amp;$E44,SetupR6Tabelle[Verein]&amp;SetupR6Tabelle[Vorname]&amp;SetupR6Tabelle[Name]&amp;SetupR6Tabelle[Disziplin],0)),"-")</f>
        <v>113</v>
      </c>
      <c r="L44" s="261" cm="1">
        <f t="array" ref="L44">_xlfn.IFNA(INDEX(SetupR7Tabelle[Ringe],MATCH($A44&amp;$B44&amp;$C44&amp;$E44,SetupR7Tabelle[Verein]&amp;SetupR7Tabelle[Vorname]&amp;SetupR7Tabelle[Name]&amp;SetupR7Tabelle[Disziplin],0)),"-")</f>
        <v>148</v>
      </c>
      <c r="M44" s="261" t="str" cm="1">
        <f t="array" ref="M44">_xlfn.IFNA(INDEX(SetupR8Tabelle[Ringe],MATCH($A44&amp;$B44&amp;$C44&amp;$E44,SetupR8Tabelle[Verein]&amp;SetupR8Tabelle[Vorname]&amp;SetupR8Tabelle[Name]&amp;SetupR8Tabelle[Disziplin],0)),"-")</f>
        <v>-</v>
      </c>
      <c r="N44" s="261" cm="1">
        <f t="array" ref="N44">_xlfn.IFNA(INDEX(SetupR9Tabelle[Ringe],MATCH($A44&amp;$B44&amp;$C44&amp;$E44,SetupR9Tabelle[Verein]&amp;SetupR9Tabelle[Vorname]&amp;SetupR9Tabelle[Name]&amp;SetupR9Tabelle[Disziplin],0)),"-")</f>
        <v>137</v>
      </c>
      <c r="O44" s="261" cm="1">
        <f t="array" ref="O44">_xlfn.IFNA(INDEX(SetupR10Tabelle[Ringe],MATCH($A44&amp;$B44&amp;$C44&amp;$E44,SetupR10Tabelle[Verein]&amp;SetupR10Tabelle[Vorname]&amp;SetupR10Tabelle[Name]&amp;SetupR10Tabelle[Disziplin],0)),"-")</f>
        <v>148</v>
      </c>
      <c r="P44" s="261" cm="1">
        <f t="array" ref="P44">_xlfn.IFNA(INDEX(SetupR11Tabelle[Ringe],MATCH($A44&amp;$B44&amp;$C44&amp;$E44,SetupR11Tabelle[Verein]&amp;SetupR11Tabelle[Vorname]&amp;SetupR11Tabelle[Name]&amp;SetupR11Tabelle[Disziplin],0)),"-")</f>
        <v>133</v>
      </c>
      <c r="Q44" s="261">
        <f>IF(DK[[#This Row],[1]]="","",SUM(DK[[#This Row],[1]:[11]]))</f>
        <v>913</v>
      </c>
      <c r="R44" s="263">
        <f>IF(DK[[#This Row],[Summe]]="","",AVERAGE(Q44/S44))</f>
        <v>130.42857142857142</v>
      </c>
      <c r="S44" s="261">
        <f>IF(DK[[#This Row],[1]]="","",COUNT(F44:P44))</f>
        <v>7</v>
      </c>
      <c r="T44" s="232"/>
    </row>
    <row r="45" spans="1:41" ht="15.95" customHeight="1">
      <c r="A45" s="197" t="s">
        <v>26</v>
      </c>
      <c r="B45" s="197" t="s">
        <v>271</v>
      </c>
      <c r="C45" s="197" t="s">
        <v>272</v>
      </c>
      <c r="D45" s="197" t="s">
        <v>10</v>
      </c>
      <c r="E45" s="197" t="s">
        <v>11</v>
      </c>
      <c r="F45" s="261" cm="1">
        <f t="array" ref="F45">_xlfn.IFNA(INDEX(SetupR1Tabelle[Ringe],MATCH($A45&amp;$B45&amp;$C45&amp;$E45,SetupR1Tabelle[Verein]&amp;SetupR1Tabelle[Vorname]&amp;SetupR1Tabelle[Name]&amp;SetupR1Tabelle[Disziplin],0)),"-")</f>
        <v>188</v>
      </c>
      <c r="G45" s="261" t="str" cm="1">
        <f t="array" ref="G45">_xlfn.IFNA(INDEX(SetupR2Tabelle[Ringe],MATCH($A45&amp;$B45&amp;$C45&amp;$E45,SetupR2Tabelle[Verein]&amp;SetupR2Tabelle[Vorname]&amp;SetupR2Tabelle[Name]&amp;SetupR2Tabelle[Disziplin],0)),"-")</f>
        <v>-</v>
      </c>
      <c r="H45" s="261" cm="1">
        <f t="array" ref="H45">_xlfn.IFNA(INDEX(SetupR3Tabelle[Ringe],MATCH($A45&amp;$B45&amp;$C45&amp;$E45,SetupR3Tabelle[Verein]&amp;SetupR3Tabelle[Vorname]&amp;SetupR3Tabelle[Name]&amp;SetupR3Tabelle[Disziplin],0)),"-")</f>
        <v>182</v>
      </c>
      <c r="I45" s="262" cm="1">
        <f t="array" ref="I45">_xlfn.IFNA(INDEX(SetupR4Tabelle[Ringe],MATCH($A45&amp;$B45&amp;$C45&amp;$E45,SetupR4Tabelle[Verein]&amp;SetupR4Tabelle[Vorname]&amp;SetupR4Tabelle[Name]&amp;SetupR4Tabelle[Disziplin],0)),"-")</f>
        <v>179</v>
      </c>
      <c r="J45" s="261" cm="1">
        <f t="array" ref="J45">_xlfn.IFNA(INDEX(SetupR5Tabelle[Ringe],MATCH($A45&amp;$B45&amp;$C45&amp;$E45,SetupR5Tabelle[Verein]&amp;SetupR5Tabelle[Vorname]&amp;SetupR5Tabelle[Name]&amp;SetupR5Tabelle[Disziplin],0)),"-")</f>
        <v>182</v>
      </c>
      <c r="K45" s="261" cm="1">
        <f t="array" ref="K45">_xlfn.IFNA(INDEX(SetupR6Tabelle[Ringe],MATCH($A45&amp;$B45&amp;$C45&amp;$E45,SetupR6Tabelle[Verein]&amp;SetupR6Tabelle[Vorname]&amp;SetupR6Tabelle[Name]&amp;SetupR6Tabelle[Disziplin],0)),"-")</f>
        <v>186</v>
      </c>
      <c r="L45" s="261" cm="1">
        <f t="array" ref="L45">_xlfn.IFNA(INDEX(SetupR7Tabelle[Ringe],MATCH($A45&amp;$B45&amp;$C45&amp;$E45,SetupR7Tabelle[Verein]&amp;SetupR7Tabelle[Vorname]&amp;SetupR7Tabelle[Name]&amp;SetupR7Tabelle[Disziplin],0)),"-")</f>
        <v>183</v>
      </c>
      <c r="M45" s="261" t="str" cm="1">
        <f t="array" ref="M45">_xlfn.IFNA(INDEX(SetupR8Tabelle[Ringe],MATCH($A45&amp;$B45&amp;$C45&amp;$E45,SetupR8Tabelle[Verein]&amp;SetupR8Tabelle[Vorname]&amp;SetupR8Tabelle[Name]&amp;SetupR8Tabelle[Disziplin],0)),"-")</f>
        <v>-</v>
      </c>
      <c r="N45" s="261" t="str" cm="1">
        <f t="array" ref="N45">_xlfn.IFNA(INDEX(SetupR9Tabelle[Ringe],MATCH($A45&amp;$B45&amp;$C45&amp;$E45,SetupR9Tabelle[Verein]&amp;SetupR9Tabelle[Vorname]&amp;SetupR9Tabelle[Name]&amp;SetupR9Tabelle[Disziplin],0)),"-")</f>
        <v>-</v>
      </c>
      <c r="O45" s="261" t="str" cm="1">
        <f t="array" ref="O45">_xlfn.IFNA(INDEX(SetupR10Tabelle[Ringe],MATCH($A45&amp;$B45&amp;$C45&amp;$E45,SetupR10Tabelle[Verein]&amp;SetupR10Tabelle[Vorname]&amp;SetupR10Tabelle[Name]&amp;SetupR10Tabelle[Disziplin],0)),"-")</f>
        <v>-</v>
      </c>
      <c r="P45" s="261" t="str" cm="1">
        <f t="array" ref="P45">_xlfn.IFNA(INDEX(SetupR11Tabelle[Ringe],MATCH($A45&amp;$B45&amp;$C45&amp;$E45,SetupR11Tabelle[Verein]&amp;SetupR11Tabelle[Vorname]&amp;SetupR11Tabelle[Name]&amp;SetupR11Tabelle[Disziplin],0)),"-")</f>
        <v>-</v>
      </c>
      <c r="Q45" s="261">
        <f>IF(DK[[#This Row],[1]]="","",SUM(DK[[#This Row],[1]:[11]]))</f>
        <v>1100</v>
      </c>
      <c r="R45" s="263">
        <f>IF(DK[[#This Row],[Summe]]="","",AVERAGE(Q45/S45))</f>
        <v>183.33333333333334</v>
      </c>
      <c r="S45" s="261">
        <f>IF(DK[[#This Row],[1]]="","",COUNT(F45:P45))</f>
        <v>6</v>
      </c>
      <c r="T45" s="232"/>
    </row>
    <row r="46" spans="1:41" ht="15.95" customHeight="1">
      <c r="A46" s="197" t="s">
        <v>6</v>
      </c>
      <c r="B46" s="197" t="s">
        <v>565</v>
      </c>
      <c r="C46" s="197" t="s">
        <v>504</v>
      </c>
      <c r="D46" s="197" t="s">
        <v>24</v>
      </c>
      <c r="E46" s="197" t="s">
        <v>11</v>
      </c>
      <c r="F46" s="264" t="str" cm="1">
        <f t="array" ref="F46">_xlfn.IFNA(INDEX(SetupR1Tabelle[Ringe],MATCH($A46&amp;$B46&amp;$C46&amp;$E46,SetupR1Tabelle[Verein]&amp;SetupR1Tabelle[Vorname]&amp;SetupR1Tabelle[Name]&amp;SetupR1Tabelle[Disziplin],0)),"-")</f>
        <v>-</v>
      </c>
      <c r="G46" s="264" t="str" cm="1">
        <f t="array" ref="G46">_xlfn.IFNA(INDEX(SetupR2Tabelle[Ringe],MATCH($A46&amp;$B46&amp;$C46&amp;$E46,SetupR2Tabelle[Verein]&amp;SetupR2Tabelle[Vorname]&amp;SetupR2Tabelle[Name]&amp;SetupR2Tabelle[Disziplin],0)),"-")</f>
        <v>-</v>
      </c>
      <c r="H46" s="264" t="str" cm="1">
        <f t="array" ref="H46">_xlfn.IFNA(INDEX(SetupR3Tabelle[Ringe],MATCH($A46&amp;$B46&amp;$C46&amp;$E46,SetupR3Tabelle[Verein]&amp;SetupR3Tabelle[Vorname]&amp;SetupR3Tabelle[Name]&amp;SetupR3Tabelle[Disziplin],0)),"-")</f>
        <v>-</v>
      </c>
      <c r="I46" s="111" cm="1">
        <f t="array" ref="I46">_xlfn.IFNA(INDEX(SetupR4Tabelle[Ringe],MATCH($A46&amp;$B46&amp;$C46&amp;$E46,SetupR4Tabelle[Verein]&amp;SetupR4Tabelle[Vorname]&amp;SetupR4Tabelle[Name]&amp;SetupR4Tabelle[Disziplin],0)),"-")</f>
        <v>183</v>
      </c>
      <c r="J46" s="264" cm="1">
        <f t="array" ref="J46">_xlfn.IFNA(INDEX(SetupR5Tabelle[Ringe],MATCH($A46&amp;$B46&amp;$C46&amp;$E46,SetupR5Tabelle[Verein]&amp;SetupR5Tabelle[Vorname]&amp;SetupR5Tabelle[Name]&amp;SetupR5Tabelle[Disziplin],0)),"-")</f>
        <v>179</v>
      </c>
      <c r="K46" s="264" t="str" cm="1">
        <f t="array" ref="K46">_xlfn.IFNA(INDEX(SetupR6Tabelle[Ringe],MATCH($A46&amp;$B46&amp;$C46&amp;$E46,SetupR6Tabelle[Verein]&amp;SetupR6Tabelle[Vorname]&amp;SetupR6Tabelle[Name]&amp;SetupR6Tabelle[Disziplin],0)),"-")</f>
        <v>-</v>
      </c>
      <c r="L46" s="264" cm="1">
        <f t="array" ref="L46">_xlfn.IFNA(INDEX(SetupR7Tabelle[Ringe],MATCH($A46&amp;$B46&amp;$C46&amp;$E46,SetupR7Tabelle[Verein]&amp;SetupR7Tabelle[Vorname]&amp;SetupR7Tabelle[Name]&amp;SetupR7Tabelle[Disziplin],0)),"-")</f>
        <v>173</v>
      </c>
      <c r="M46" s="264" cm="1">
        <f t="array" ref="M46">_xlfn.IFNA(INDEX(SetupR8Tabelle[Ringe],MATCH($A46&amp;$B46&amp;$C46&amp;$E46,SetupR8Tabelle[Verein]&amp;SetupR8Tabelle[Vorname]&amp;SetupR8Tabelle[Name]&amp;SetupR8Tabelle[Disziplin],0)),"-")</f>
        <v>181</v>
      </c>
      <c r="N46" s="264" cm="1">
        <f t="array" ref="N46">_xlfn.IFNA(INDEX(SetupR9Tabelle[Ringe],MATCH($A46&amp;$B46&amp;$C46&amp;$E46,SetupR9Tabelle[Verein]&amp;SetupR9Tabelle[Vorname]&amp;SetupR9Tabelle[Name]&amp;SetupR9Tabelle[Disziplin],0)),"-")</f>
        <v>168</v>
      </c>
      <c r="O46" s="264" cm="1">
        <f t="array" ref="O46">_xlfn.IFNA(INDEX(SetupR10Tabelle[Ringe],MATCH($A46&amp;$B46&amp;$C46&amp;$E46,SetupR10Tabelle[Verein]&amp;SetupR10Tabelle[Vorname]&amp;SetupR10Tabelle[Name]&amp;SetupR10Tabelle[Disziplin],0)),"-")</f>
        <v>180</v>
      </c>
      <c r="P46" s="264" t="str" cm="1">
        <f t="array" ref="P46">_xlfn.IFNA(INDEX(SetupR11Tabelle[Ringe],MATCH($A46&amp;$B46&amp;$C46&amp;$E46,SetupR11Tabelle[Verein]&amp;SetupR11Tabelle[Vorname]&amp;SetupR11Tabelle[Name]&amp;SetupR11Tabelle[Disziplin],0)),"-")</f>
        <v>-</v>
      </c>
      <c r="Q46" s="264">
        <f>IF(DK[[#This Row],[1]]="","",SUM(DK[[#This Row],[1]:[11]]))</f>
        <v>1064</v>
      </c>
      <c r="R46" s="277">
        <f>IF(DK[[#This Row],[Summe]]="","",AVERAGE(Q46/S46))</f>
        <v>177.33333333333334</v>
      </c>
      <c r="S46" s="261">
        <f>IF(DK[[#This Row],[1]]="","",COUNT(F46:P46))</f>
        <v>6</v>
      </c>
      <c r="T46" s="232"/>
    </row>
    <row r="47" spans="1:41" ht="15.95" customHeight="1">
      <c r="A47" s="197" t="s">
        <v>26</v>
      </c>
      <c r="B47" s="197" t="s">
        <v>412</v>
      </c>
      <c r="C47" s="197" t="s">
        <v>413</v>
      </c>
      <c r="D47" s="197" t="s">
        <v>10</v>
      </c>
      <c r="E47" s="197" t="s">
        <v>11</v>
      </c>
      <c r="F47" s="261" cm="1">
        <f t="array" ref="F47">_xlfn.IFNA(INDEX(SetupR1Tabelle[Ringe],MATCH($A47&amp;$B47&amp;$C47&amp;$E47,SetupR1Tabelle[Verein]&amp;SetupR1Tabelle[Vorname]&amp;SetupR1Tabelle[Name]&amp;SetupR1Tabelle[Disziplin],0)),"-")</f>
        <v>178</v>
      </c>
      <c r="G47" s="261" t="str" cm="1">
        <f t="array" ref="G47">_xlfn.IFNA(INDEX(SetupR2Tabelle[Ringe],MATCH($A47&amp;$B47&amp;$C47&amp;$E47,SetupR2Tabelle[Verein]&amp;SetupR2Tabelle[Vorname]&amp;SetupR2Tabelle[Name]&amp;SetupR2Tabelle[Disziplin],0)),"-")</f>
        <v>-</v>
      </c>
      <c r="H47" s="261" t="str" cm="1">
        <f t="array" ref="H47">_xlfn.IFNA(INDEX(SetupR3Tabelle[Ringe],MATCH($A47&amp;$B47&amp;$C47&amp;$E47,SetupR3Tabelle[Verein]&amp;SetupR3Tabelle[Vorname]&amp;SetupR3Tabelle[Name]&amp;SetupR3Tabelle[Disziplin],0)),"-")</f>
        <v>-</v>
      </c>
      <c r="I47" s="262" cm="1">
        <f t="array" ref="I47">_xlfn.IFNA(INDEX(SetupR4Tabelle[Ringe],MATCH($A47&amp;$B47&amp;$C47&amp;$E47,SetupR4Tabelle[Verein]&amp;SetupR4Tabelle[Vorname]&amp;SetupR4Tabelle[Name]&amp;SetupR4Tabelle[Disziplin],0)),"-")</f>
        <v>175</v>
      </c>
      <c r="J47" s="261" t="str" cm="1">
        <f t="array" ref="J47">_xlfn.IFNA(INDEX(SetupR5Tabelle[Ringe],MATCH($A47&amp;$B47&amp;$C47&amp;$E47,SetupR5Tabelle[Verein]&amp;SetupR5Tabelle[Vorname]&amp;SetupR5Tabelle[Name]&amp;SetupR5Tabelle[Disziplin],0)),"-")</f>
        <v>-</v>
      </c>
      <c r="K47" s="261" t="str" cm="1">
        <f t="array" ref="K47">_xlfn.IFNA(INDEX(SetupR6Tabelle[Ringe],MATCH($A47&amp;$B47&amp;$C47&amp;$E47,SetupR6Tabelle[Verein]&amp;SetupR6Tabelle[Vorname]&amp;SetupR6Tabelle[Name]&amp;SetupR6Tabelle[Disziplin],0)),"-")</f>
        <v>-</v>
      </c>
      <c r="L47" s="261" cm="1">
        <f t="array" ref="L47">_xlfn.IFNA(INDEX(SetupR7Tabelle[Ringe],MATCH($A47&amp;$B47&amp;$C47&amp;$E47,SetupR7Tabelle[Verein]&amp;SetupR7Tabelle[Vorname]&amp;SetupR7Tabelle[Name]&amp;SetupR7Tabelle[Disziplin],0)),"-")</f>
        <v>181</v>
      </c>
      <c r="M47" s="261" cm="1">
        <f t="array" ref="M47">_xlfn.IFNA(INDEX(SetupR8Tabelle[Ringe],MATCH($A47&amp;$B47&amp;$C47&amp;$E47,SetupR8Tabelle[Verein]&amp;SetupR8Tabelle[Vorname]&amp;SetupR8Tabelle[Name]&amp;SetupR8Tabelle[Disziplin],0)),"-")</f>
        <v>181</v>
      </c>
      <c r="N47" s="261" cm="1">
        <f t="array" ref="N47">_xlfn.IFNA(INDEX(SetupR9Tabelle[Ringe],MATCH($A47&amp;$B47&amp;$C47&amp;$E47,SetupR9Tabelle[Verein]&amp;SetupR9Tabelle[Vorname]&amp;SetupR9Tabelle[Name]&amp;SetupR9Tabelle[Disziplin],0)),"-")</f>
        <v>180</v>
      </c>
      <c r="O47" s="261" t="str" cm="1">
        <f t="array" ref="O47">_xlfn.IFNA(INDEX(SetupR10Tabelle[Ringe],MATCH($A47&amp;$B47&amp;$C47&amp;$E47,SetupR10Tabelle[Verein]&amp;SetupR10Tabelle[Vorname]&amp;SetupR10Tabelle[Name]&amp;SetupR10Tabelle[Disziplin],0)),"-")</f>
        <v>-</v>
      </c>
      <c r="P47" s="261" t="str" cm="1">
        <f t="array" ref="P47">_xlfn.IFNA(INDEX(SetupR11Tabelle[Ringe],MATCH($A47&amp;$B47&amp;$C47&amp;$E47,SetupR11Tabelle[Verein]&amp;SetupR11Tabelle[Vorname]&amp;SetupR11Tabelle[Name]&amp;SetupR11Tabelle[Disziplin],0)),"-")</f>
        <v>-</v>
      </c>
      <c r="Q47" s="261">
        <f>IF(DK[[#This Row],[1]]="","",SUM(DK[[#This Row],[1]:[11]]))</f>
        <v>895</v>
      </c>
      <c r="R47" s="263">
        <f>IF(DK[[#This Row],[Summe]]="","",AVERAGE(Q47/S47))</f>
        <v>179</v>
      </c>
      <c r="S47" s="261">
        <f>IF(DK[[#This Row],[1]]="","",COUNT(F47:P47))</f>
        <v>5</v>
      </c>
      <c r="T47" s="232"/>
    </row>
    <row r="48" spans="1:41" ht="15.95" customHeight="1">
      <c r="A48" s="197" t="s">
        <v>17</v>
      </c>
      <c r="B48" s="197" t="s">
        <v>608</v>
      </c>
      <c r="C48" s="197" t="s">
        <v>303</v>
      </c>
      <c r="D48" s="279" t="s">
        <v>10</v>
      </c>
      <c r="E48" s="197" t="s">
        <v>11</v>
      </c>
      <c r="F48" s="264" t="str" cm="1">
        <f t="array" ref="F48">_xlfn.IFNA(INDEX(SetupR1Tabelle[Ringe],MATCH($A48&amp;$B48&amp;$C48&amp;$E48,SetupR1Tabelle[Verein]&amp;SetupR1Tabelle[Vorname]&amp;SetupR1Tabelle[Name]&amp;SetupR1Tabelle[Disziplin],0)),"-")</f>
        <v>-</v>
      </c>
      <c r="G48" s="264" t="str" cm="1">
        <f t="array" ref="G48">_xlfn.IFNA(INDEX(SetupR2Tabelle[Ringe],MATCH($A48&amp;$B48&amp;$C48&amp;$E48,SetupR2Tabelle[Verein]&amp;SetupR2Tabelle[Vorname]&amp;SetupR2Tabelle[Name]&amp;SetupR2Tabelle[Disziplin],0)),"-")</f>
        <v>-</v>
      </c>
      <c r="H48" s="264" t="str" cm="1">
        <f t="array" ref="H48">_xlfn.IFNA(INDEX(SetupR3Tabelle[Ringe],MATCH($A48&amp;$B48&amp;$C48&amp;$E48,SetupR3Tabelle[Verein]&amp;SetupR3Tabelle[Vorname]&amp;SetupR3Tabelle[Name]&amp;SetupR3Tabelle[Disziplin],0)),"-")</f>
        <v>-</v>
      </c>
      <c r="I48" s="111" t="str" cm="1">
        <f t="array" ref="I48">_xlfn.IFNA(INDEX(SetupR4Tabelle[Ringe],MATCH($A48&amp;$B48&amp;$C48&amp;$E48,SetupR4Tabelle[Verein]&amp;SetupR4Tabelle[Vorname]&amp;SetupR4Tabelle[Name]&amp;SetupR4Tabelle[Disziplin],0)),"-")</f>
        <v>-</v>
      </c>
      <c r="J48" s="264" t="str" cm="1">
        <f t="array" ref="J48">_xlfn.IFNA(INDEX(SetupR5Tabelle[Ringe],MATCH($A48&amp;$B48&amp;$C48&amp;$E48,SetupR5Tabelle[Verein]&amp;SetupR5Tabelle[Vorname]&amp;SetupR5Tabelle[Name]&amp;SetupR5Tabelle[Disziplin],0)),"-")</f>
        <v>-</v>
      </c>
      <c r="K48" s="264" t="str" cm="1">
        <f t="array" ref="K48">_xlfn.IFNA(INDEX(SetupR6Tabelle[Ringe],MATCH($A48&amp;$B48&amp;$C48&amp;$E48,SetupR6Tabelle[Verein]&amp;SetupR6Tabelle[Vorname]&amp;SetupR6Tabelle[Name]&amp;SetupR6Tabelle[Disziplin],0)),"-")</f>
        <v>-</v>
      </c>
      <c r="L48" s="264" t="str" cm="1">
        <f t="array" ref="L48">_xlfn.IFNA(INDEX(SetupR7Tabelle[Ringe],MATCH($A48&amp;$B48&amp;$C48&amp;$E48,SetupR7Tabelle[Verein]&amp;SetupR7Tabelle[Vorname]&amp;SetupR7Tabelle[Name]&amp;SetupR7Tabelle[Disziplin],0)),"-")</f>
        <v>-</v>
      </c>
      <c r="M48" s="264" cm="1">
        <f t="array" ref="M48">_xlfn.IFNA(INDEX(SetupR8Tabelle[Ringe],MATCH($A48&amp;$B48&amp;$C48&amp;$E48,SetupR8Tabelle[Verein]&amp;SetupR8Tabelle[Vorname]&amp;SetupR8Tabelle[Name]&amp;SetupR8Tabelle[Disziplin],0)),"-")</f>
        <v>182</v>
      </c>
      <c r="N48" s="264" cm="1">
        <f t="array" ref="N48">_xlfn.IFNA(INDEX(SetupR9Tabelle[Ringe],MATCH($A48&amp;$B48&amp;$C48&amp;$E48,SetupR9Tabelle[Verein]&amp;SetupR9Tabelle[Vorname]&amp;SetupR9Tabelle[Name]&amp;SetupR9Tabelle[Disziplin],0)),"-")</f>
        <v>186</v>
      </c>
      <c r="O48" s="264" cm="1">
        <f t="array" ref="O48">_xlfn.IFNA(INDEX(SetupR10Tabelle[Ringe],MATCH($A48&amp;$B48&amp;$C48&amp;$E48,SetupR10Tabelle[Verein]&amp;SetupR10Tabelle[Vorname]&amp;SetupR10Tabelle[Name]&amp;SetupR10Tabelle[Disziplin],0)),"-")</f>
        <v>183</v>
      </c>
      <c r="P48" s="264" cm="1">
        <f t="array" ref="P48">_xlfn.IFNA(INDEX(SetupR11Tabelle[Ringe],MATCH($A48&amp;$B48&amp;$C48&amp;$E48,SetupR11Tabelle[Verein]&amp;SetupR11Tabelle[Vorname]&amp;SetupR11Tabelle[Name]&amp;SetupR11Tabelle[Disziplin],0)),"-")</f>
        <v>190</v>
      </c>
      <c r="Q48" s="264">
        <f>IF(DK[[#This Row],[1]]="","",SUM(DK[[#This Row],[1]:[11]]))</f>
        <v>741</v>
      </c>
      <c r="R48" s="277">
        <f>IF(DK[[#This Row],[Summe]]="","",AVERAGE(Q48/S48))</f>
        <v>185.25</v>
      </c>
      <c r="S48" s="261">
        <f>IF(DK[[#This Row],[1]]="","",COUNT(F48:P48))</f>
        <v>4</v>
      </c>
      <c r="T48" s="232"/>
    </row>
    <row r="49" spans="1:20" ht="15.95" customHeight="1">
      <c r="A49" s="197" t="s">
        <v>29</v>
      </c>
      <c r="B49" s="197" t="s">
        <v>376</v>
      </c>
      <c r="C49" s="197" t="s">
        <v>375</v>
      </c>
      <c r="D49" s="197" t="s">
        <v>10</v>
      </c>
      <c r="E49" s="197" t="s">
        <v>11</v>
      </c>
      <c r="F49" s="264" cm="1">
        <f t="array" ref="F49">_xlfn.IFNA(INDEX(SetupR1Tabelle[Ringe],MATCH($A49&amp;$B49&amp;$C49&amp;$E49,SetupR1Tabelle[Verein]&amp;SetupR1Tabelle[Vorname]&amp;SetupR1Tabelle[Name]&amp;SetupR1Tabelle[Disziplin],0)),"-")</f>
        <v>151</v>
      </c>
      <c r="G49" s="264" t="str" cm="1">
        <f t="array" ref="G49">_xlfn.IFNA(INDEX(SetupR2Tabelle[Ringe],MATCH($A49&amp;$B49&amp;$C49&amp;$E49,SetupR2Tabelle[Verein]&amp;SetupR2Tabelle[Vorname]&amp;SetupR2Tabelle[Name]&amp;SetupR2Tabelle[Disziplin],0)),"-")</f>
        <v>-</v>
      </c>
      <c r="H49" s="264" cm="1">
        <f t="array" ref="H49">_xlfn.IFNA(INDEX(SetupR3Tabelle[Ringe],MATCH($A49&amp;$B49&amp;$C49&amp;$E49,SetupR3Tabelle[Verein]&amp;SetupR3Tabelle[Vorname]&amp;SetupR3Tabelle[Name]&amp;SetupR3Tabelle[Disziplin],0)),"-")</f>
        <v>150</v>
      </c>
      <c r="I49" s="111" t="str" cm="1">
        <f t="array" ref="I49">_xlfn.IFNA(INDEX(SetupR4Tabelle[Ringe],MATCH($A49&amp;$B49&amp;$C49&amp;$E49,SetupR4Tabelle[Verein]&amp;SetupR4Tabelle[Vorname]&amp;SetupR4Tabelle[Name]&amp;SetupR4Tabelle[Disziplin],0)),"-")</f>
        <v>-</v>
      </c>
      <c r="J49" s="264" t="str" cm="1">
        <f t="array" ref="J49">_xlfn.IFNA(INDEX(SetupR5Tabelle[Ringe],MATCH($A49&amp;$B49&amp;$C49&amp;$E49,SetupR5Tabelle[Verein]&amp;SetupR5Tabelle[Vorname]&amp;SetupR5Tabelle[Name]&amp;SetupR5Tabelle[Disziplin],0)),"-")</f>
        <v>-</v>
      </c>
      <c r="K49" s="264" cm="1">
        <f t="array" ref="K49">_xlfn.IFNA(INDEX(SetupR6Tabelle[Ringe],MATCH($A49&amp;$B49&amp;$C49&amp;$E49,SetupR6Tabelle[Verein]&amp;SetupR6Tabelle[Vorname]&amp;SetupR6Tabelle[Name]&amp;SetupR6Tabelle[Disziplin],0)),"-")</f>
        <v>150</v>
      </c>
      <c r="L49" s="264" t="str" cm="1">
        <f t="array" ref="L49">_xlfn.IFNA(INDEX(SetupR7Tabelle[Ringe],MATCH($A49&amp;$B49&amp;$C49&amp;$E49,SetupR7Tabelle[Verein]&amp;SetupR7Tabelle[Vorname]&amp;SetupR7Tabelle[Name]&amp;SetupR7Tabelle[Disziplin],0)),"-")</f>
        <v>-</v>
      </c>
      <c r="M49" s="264" t="str" cm="1">
        <f t="array" ref="M49">_xlfn.IFNA(INDEX(SetupR8Tabelle[Ringe],MATCH($A49&amp;$B49&amp;$C49&amp;$E49,SetupR8Tabelle[Verein]&amp;SetupR8Tabelle[Vorname]&amp;SetupR8Tabelle[Name]&amp;SetupR8Tabelle[Disziplin],0)),"-")</f>
        <v>-</v>
      </c>
      <c r="N49" s="264" cm="1">
        <f t="array" ref="N49">_xlfn.IFNA(INDEX(SetupR9Tabelle[Ringe],MATCH($A49&amp;$B49&amp;$C49&amp;$E49,SetupR9Tabelle[Verein]&amp;SetupR9Tabelle[Vorname]&amp;SetupR9Tabelle[Name]&amp;SetupR9Tabelle[Disziplin],0)),"-")</f>
        <v>136</v>
      </c>
      <c r="O49" s="264" t="str" cm="1">
        <f t="array" ref="O49">_xlfn.IFNA(INDEX(SetupR10Tabelle[Ringe],MATCH($A49&amp;$B49&amp;$C49&amp;$E49,SetupR10Tabelle[Verein]&amp;SetupR10Tabelle[Vorname]&amp;SetupR10Tabelle[Name]&amp;SetupR10Tabelle[Disziplin],0)),"-")</f>
        <v>-</v>
      </c>
      <c r="P49" s="264" t="str" cm="1">
        <f t="array" ref="P49">_xlfn.IFNA(INDEX(SetupR11Tabelle[Ringe],MATCH($A49&amp;$B49&amp;$C49&amp;$E49,SetupR11Tabelle[Verein]&amp;SetupR11Tabelle[Vorname]&amp;SetupR11Tabelle[Name]&amp;SetupR11Tabelle[Disziplin],0)),"-")</f>
        <v>-</v>
      </c>
      <c r="Q49" s="264">
        <f>IF(DK[[#This Row],[1]]="","",SUM(DK[[#This Row],[1]:[11]]))</f>
        <v>587</v>
      </c>
      <c r="R49" s="277">
        <f>IF(DK[[#This Row],[Summe]]="","",AVERAGE(Q49/S49))</f>
        <v>146.75</v>
      </c>
      <c r="S49" s="261">
        <f>IF(DK[[#This Row],[1]]="","",COUNT(F49:P49))</f>
        <v>4</v>
      </c>
      <c r="T49" s="232"/>
    </row>
    <row r="50" spans="1:20" ht="15.95" customHeight="1">
      <c r="A50" s="197" t="s">
        <v>29</v>
      </c>
      <c r="B50" s="197" t="s">
        <v>389</v>
      </c>
      <c r="C50" s="197" t="s">
        <v>390</v>
      </c>
      <c r="D50" s="197" t="s">
        <v>10</v>
      </c>
      <c r="E50" s="197" t="s">
        <v>11</v>
      </c>
      <c r="F50" s="261" cm="1">
        <f t="array" ref="F50">_xlfn.IFNA(INDEX(SetupR1Tabelle[Ringe],MATCH($A50&amp;$B50&amp;$C50&amp;$E50,SetupR1Tabelle[Verein]&amp;SetupR1Tabelle[Vorname]&amp;SetupR1Tabelle[Name]&amp;SetupR1Tabelle[Disziplin],0)),"-")</f>
        <v>148</v>
      </c>
      <c r="G50" s="261" t="str" cm="1">
        <f t="array" ref="G50">_xlfn.IFNA(INDEX(SetupR2Tabelle[Ringe],MATCH($A50&amp;$B50&amp;$C50&amp;$E50,SetupR2Tabelle[Verein]&amp;SetupR2Tabelle[Vorname]&amp;SetupR2Tabelle[Name]&amp;SetupR2Tabelle[Disziplin],0)),"-")</f>
        <v>-</v>
      </c>
      <c r="H50" s="261" t="str" cm="1">
        <f t="array" ref="H50">_xlfn.IFNA(INDEX(SetupR3Tabelle[Ringe],MATCH($A50&amp;$B50&amp;$C50&amp;$E50,SetupR3Tabelle[Verein]&amp;SetupR3Tabelle[Vorname]&amp;SetupR3Tabelle[Name]&amp;SetupR3Tabelle[Disziplin],0)),"-")</f>
        <v>-</v>
      </c>
      <c r="I50" s="262" t="str" cm="1">
        <f t="array" ref="I50">_xlfn.IFNA(INDEX(SetupR4Tabelle[Ringe],MATCH($A50&amp;$B50&amp;$C50&amp;$E50,SetupR4Tabelle[Verein]&amp;SetupR4Tabelle[Vorname]&amp;SetupR4Tabelle[Name]&amp;SetupR4Tabelle[Disziplin],0)),"-")</f>
        <v>-</v>
      </c>
      <c r="J50" s="261" cm="1">
        <f t="array" ref="J50">_xlfn.IFNA(INDEX(SetupR5Tabelle[Ringe],MATCH($A50&amp;$B50&amp;$C50&amp;$E50,SetupR5Tabelle[Verein]&amp;SetupR5Tabelle[Vorname]&amp;SetupR5Tabelle[Name]&amp;SetupR5Tabelle[Disziplin],0)),"-")</f>
        <v>150</v>
      </c>
      <c r="K50" s="261" t="str" cm="1">
        <f t="array" ref="K50">_xlfn.IFNA(INDEX(SetupR6Tabelle[Ringe],MATCH($A50&amp;$B50&amp;$C50&amp;$E50,SetupR6Tabelle[Verein]&amp;SetupR6Tabelle[Vorname]&amp;SetupR6Tabelle[Name]&amp;SetupR6Tabelle[Disziplin],0)),"-")</f>
        <v>-</v>
      </c>
      <c r="L50" s="261" cm="1">
        <f t="array" ref="L50">_xlfn.IFNA(INDEX(SetupR7Tabelle[Ringe],MATCH($A50&amp;$B50&amp;$C50&amp;$E50,SetupR7Tabelle[Verein]&amp;SetupR7Tabelle[Vorname]&amp;SetupR7Tabelle[Name]&amp;SetupR7Tabelle[Disziplin],0)),"-")</f>
        <v>151</v>
      </c>
      <c r="M50" s="261" t="str" cm="1">
        <f t="array" ref="M50">_xlfn.IFNA(INDEX(SetupR8Tabelle[Ringe],MATCH($A50&amp;$B50&amp;$C50&amp;$E50,SetupR8Tabelle[Verein]&amp;SetupR8Tabelle[Vorname]&amp;SetupR8Tabelle[Name]&amp;SetupR8Tabelle[Disziplin],0)),"-")</f>
        <v>-</v>
      </c>
      <c r="N50" s="261" t="str" cm="1">
        <f t="array" ref="N50">_xlfn.IFNA(INDEX(SetupR9Tabelle[Ringe],MATCH($A50&amp;$B50&amp;$C50&amp;$E50,SetupR9Tabelle[Verein]&amp;SetupR9Tabelle[Vorname]&amp;SetupR9Tabelle[Name]&amp;SetupR9Tabelle[Disziplin],0)),"-")</f>
        <v>-</v>
      </c>
      <c r="O50" s="261" t="str" cm="1">
        <f t="array" ref="O50">_xlfn.IFNA(INDEX(SetupR10Tabelle[Ringe],MATCH($A50&amp;$B50&amp;$C50&amp;$E50,SetupR10Tabelle[Verein]&amp;SetupR10Tabelle[Vorname]&amp;SetupR10Tabelle[Name]&amp;SetupR10Tabelle[Disziplin],0)),"-")</f>
        <v>-</v>
      </c>
      <c r="P50" s="261" t="str" cm="1">
        <f t="array" ref="P50">_xlfn.IFNA(INDEX(SetupR11Tabelle[Ringe],MATCH($A50&amp;$B50&amp;$C50&amp;$E50,SetupR11Tabelle[Verein]&amp;SetupR11Tabelle[Vorname]&amp;SetupR11Tabelle[Name]&amp;SetupR11Tabelle[Disziplin],0)),"-")</f>
        <v>-</v>
      </c>
      <c r="Q50" s="261">
        <f>IF(DK[[#This Row],[1]]="","",SUM(DK[[#This Row],[1]:[11]]))</f>
        <v>449</v>
      </c>
      <c r="R50" s="263">
        <f>IF(DK[[#This Row],[Summe]]="","",AVERAGE(Q50/S50))</f>
        <v>149.66666666666666</v>
      </c>
      <c r="S50" s="261">
        <f>IF(DK[[#This Row],[1]]="","",COUNT(F50:P50))</f>
        <v>3</v>
      </c>
      <c r="T50" s="232"/>
    </row>
    <row r="51" spans="1:20" ht="15.95" customHeight="1">
      <c r="A51" s="197" t="s">
        <v>33</v>
      </c>
      <c r="B51" s="197" t="s">
        <v>289</v>
      </c>
      <c r="C51" s="197" t="s">
        <v>533</v>
      </c>
      <c r="D51" s="197" t="s">
        <v>10</v>
      </c>
      <c r="E51" s="197" t="s">
        <v>11</v>
      </c>
      <c r="F51" s="264" t="str" cm="1">
        <f t="array" ref="F51">_xlfn.IFNA(INDEX(SetupR1Tabelle[Ringe],MATCH($A51&amp;$B51&amp;$C51&amp;$E51,SetupR1Tabelle[Verein]&amp;SetupR1Tabelle[Vorname]&amp;SetupR1Tabelle[Name]&amp;SetupR1Tabelle[Disziplin],0)),"-")</f>
        <v>-</v>
      </c>
      <c r="G51" s="264" t="str" cm="1">
        <f t="array" ref="G51">_xlfn.IFNA(INDEX(SetupR2Tabelle[Ringe],MATCH($A51&amp;$B51&amp;$C51&amp;$E51,SetupR2Tabelle[Verein]&amp;SetupR2Tabelle[Vorname]&amp;SetupR2Tabelle[Name]&amp;SetupR2Tabelle[Disziplin],0)),"-")</f>
        <v>-</v>
      </c>
      <c r="H51" s="264" t="str" cm="1">
        <f t="array" ref="H51">_xlfn.IFNA(INDEX(SetupR3Tabelle[Ringe],MATCH($A51&amp;$B51&amp;$C51&amp;$E51,SetupR3Tabelle[Verein]&amp;SetupR3Tabelle[Vorname]&amp;SetupR3Tabelle[Name]&amp;SetupR3Tabelle[Disziplin],0)),"-")</f>
        <v>-</v>
      </c>
      <c r="I51" s="111" cm="1">
        <f t="array" ref="I51">_xlfn.IFNA(INDEX(SetupR4Tabelle[Ringe],MATCH($A51&amp;$B51&amp;$C51&amp;$E51,SetupR4Tabelle[Verein]&amp;SetupR4Tabelle[Vorname]&amp;SetupR4Tabelle[Name]&amp;SetupR4Tabelle[Disziplin],0)),"-")</f>
        <v>152</v>
      </c>
      <c r="J51" s="264" t="str" cm="1">
        <f t="array" ref="J51">_xlfn.IFNA(INDEX(SetupR5Tabelle[Ringe],MATCH($A51&amp;$B51&amp;$C51&amp;$E51,SetupR5Tabelle[Verein]&amp;SetupR5Tabelle[Vorname]&amp;SetupR5Tabelle[Name]&amp;SetupR5Tabelle[Disziplin],0)),"-")</f>
        <v>-</v>
      </c>
      <c r="K51" s="264" cm="1">
        <f t="array" ref="K51">_xlfn.IFNA(INDEX(SetupR6Tabelle[Ringe],MATCH($A51&amp;$B51&amp;$C51&amp;$E51,SetupR6Tabelle[Verein]&amp;SetupR6Tabelle[Vorname]&amp;SetupR6Tabelle[Name]&amp;SetupR6Tabelle[Disziplin],0)),"-")</f>
        <v>141</v>
      </c>
      <c r="L51" s="264" t="str" cm="1">
        <f t="array" ref="L51">_xlfn.IFNA(INDEX(SetupR7Tabelle[Ringe],MATCH($A51&amp;$B51&amp;$C51&amp;$E51,SetupR7Tabelle[Verein]&amp;SetupR7Tabelle[Vorname]&amp;SetupR7Tabelle[Name]&amp;SetupR7Tabelle[Disziplin],0)),"-")</f>
        <v>-</v>
      </c>
      <c r="M51" s="264" cm="1">
        <f t="array" ref="M51">_xlfn.IFNA(INDEX(SetupR8Tabelle[Ringe],MATCH($A51&amp;$B51&amp;$C51&amp;$E51,SetupR8Tabelle[Verein]&amp;SetupR8Tabelle[Vorname]&amp;SetupR8Tabelle[Name]&amp;SetupR8Tabelle[Disziplin],0)),"-")</f>
        <v>141</v>
      </c>
      <c r="N51" s="264" t="str" cm="1">
        <f t="array" ref="N51">_xlfn.IFNA(INDEX(SetupR9Tabelle[Ringe],MATCH($A51&amp;$B51&amp;$C51&amp;$E51,SetupR9Tabelle[Verein]&amp;SetupR9Tabelle[Vorname]&amp;SetupR9Tabelle[Name]&amp;SetupR9Tabelle[Disziplin],0)),"-")</f>
        <v>-</v>
      </c>
      <c r="O51" s="264" t="str" cm="1">
        <f t="array" ref="O51">_xlfn.IFNA(INDEX(SetupR10Tabelle[Ringe],MATCH($A51&amp;$B51&amp;$C51&amp;$E51,SetupR10Tabelle[Verein]&amp;SetupR10Tabelle[Vorname]&amp;SetupR10Tabelle[Name]&amp;SetupR10Tabelle[Disziplin],0)),"-")</f>
        <v>-</v>
      </c>
      <c r="P51" s="264" t="str" cm="1">
        <f t="array" ref="P51">_xlfn.IFNA(INDEX(SetupR11Tabelle[Ringe],MATCH($A51&amp;$B51&amp;$C51&amp;$E51,SetupR11Tabelle[Verein]&amp;SetupR11Tabelle[Vorname]&amp;SetupR11Tabelle[Name]&amp;SetupR11Tabelle[Disziplin],0)),"-")</f>
        <v>-</v>
      </c>
      <c r="Q51" s="264">
        <f>IF(DK[[#This Row],[1]]="","",SUM(DK[[#This Row],[1]:[11]]))</f>
        <v>434</v>
      </c>
      <c r="R51" s="277">
        <f>IF(DK[[#This Row],[Summe]]="","",AVERAGE(Q51/S51))</f>
        <v>144.66666666666666</v>
      </c>
      <c r="S51" s="261">
        <f>IF(DK[[#This Row],[1]]="","",COUNT(F51:P51))</f>
        <v>3</v>
      </c>
      <c r="T51" s="232"/>
    </row>
    <row r="52" spans="1:20" ht="15.95" customHeight="1">
      <c r="A52" s="197" t="s">
        <v>26</v>
      </c>
      <c r="B52" s="197" t="s">
        <v>383</v>
      </c>
      <c r="C52" s="197" t="s">
        <v>601</v>
      </c>
      <c r="D52" s="279" t="s">
        <v>10</v>
      </c>
      <c r="E52" s="197" t="s">
        <v>11</v>
      </c>
      <c r="F52" s="264" t="str" cm="1">
        <f t="array" ref="F52">_xlfn.IFNA(INDEX(SetupR1Tabelle[Ringe],MATCH($A52&amp;$B52&amp;$C52&amp;$E52,SetupR1Tabelle[Verein]&amp;SetupR1Tabelle[Vorname]&amp;SetupR1Tabelle[Name]&amp;SetupR1Tabelle[Disziplin],0)),"-")</f>
        <v>-</v>
      </c>
      <c r="G52" s="264" t="str" cm="1">
        <f t="array" ref="G52">_xlfn.IFNA(INDEX(SetupR2Tabelle[Ringe],MATCH($A52&amp;$B52&amp;$C52&amp;$E52,SetupR2Tabelle[Verein]&amp;SetupR2Tabelle[Vorname]&amp;SetupR2Tabelle[Name]&amp;SetupR2Tabelle[Disziplin],0)),"-")</f>
        <v>-</v>
      </c>
      <c r="H52" s="264" t="str" cm="1">
        <f t="array" ref="H52">_xlfn.IFNA(INDEX(SetupR3Tabelle[Ringe],MATCH($A52&amp;$B52&amp;$C52&amp;$E52,SetupR3Tabelle[Verein]&amp;SetupR3Tabelle[Vorname]&amp;SetupR3Tabelle[Name]&amp;SetupR3Tabelle[Disziplin],0)),"-")</f>
        <v>-</v>
      </c>
      <c r="I52" s="111" t="str" cm="1">
        <f t="array" ref="I52">_xlfn.IFNA(INDEX(SetupR4Tabelle[Ringe],MATCH($A52&amp;$B52&amp;$C52&amp;$E52,SetupR4Tabelle[Verein]&amp;SetupR4Tabelle[Vorname]&amp;SetupR4Tabelle[Name]&amp;SetupR4Tabelle[Disziplin],0)),"-")</f>
        <v>-</v>
      </c>
      <c r="J52" s="264" cm="1">
        <f t="array" ref="J52">_xlfn.IFNA(INDEX(SetupR5Tabelle[Ringe],MATCH($A52&amp;$B52&amp;$C52&amp;$E52,SetupR5Tabelle[Verein]&amp;SetupR5Tabelle[Vorname]&amp;SetupR5Tabelle[Name]&amp;SetupR5Tabelle[Disziplin],0)),"-")</f>
        <v>136</v>
      </c>
      <c r="K52" s="264" t="str" cm="1">
        <f t="array" ref="K52">_xlfn.IFNA(INDEX(SetupR6Tabelle[Ringe],MATCH($A52&amp;$B52&amp;$C52&amp;$E52,SetupR6Tabelle[Verein]&amp;SetupR6Tabelle[Vorname]&amp;SetupR6Tabelle[Name]&amp;SetupR6Tabelle[Disziplin],0)),"-")</f>
        <v>-</v>
      </c>
      <c r="L52" s="264" t="str" cm="1">
        <f t="array" ref="L52">_xlfn.IFNA(INDEX(SetupR7Tabelle[Ringe],MATCH($A52&amp;$B52&amp;$C52&amp;$E52,SetupR7Tabelle[Verein]&amp;SetupR7Tabelle[Vorname]&amp;SetupR7Tabelle[Name]&amp;SetupR7Tabelle[Disziplin],0)),"-")</f>
        <v>-</v>
      </c>
      <c r="M52" s="264" cm="1">
        <f t="array" ref="M52">_xlfn.IFNA(INDEX(SetupR8Tabelle[Ringe],MATCH($A52&amp;$B52&amp;$C52&amp;$E52,SetupR8Tabelle[Verein]&amp;SetupR8Tabelle[Vorname]&amp;SetupR8Tabelle[Name]&amp;SetupR8Tabelle[Disziplin],0)),"-")</f>
        <v>131</v>
      </c>
      <c r="N52" s="264" t="str" cm="1">
        <f t="array" ref="N52">_xlfn.IFNA(INDEX(SetupR9Tabelle[Ringe],MATCH($A52&amp;$B52&amp;$C52&amp;$E52,SetupR9Tabelle[Verein]&amp;SetupR9Tabelle[Vorname]&amp;SetupR9Tabelle[Name]&amp;SetupR9Tabelle[Disziplin],0)),"-")</f>
        <v>-</v>
      </c>
      <c r="O52" s="264" t="str" cm="1">
        <f t="array" ref="O52">_xlfn.IFNA(INDEX(SetupR10Tabelle[Ringe],MATCH($A52&amp;$B52&amp;$C52&amp;$E52,SetupR10Tabelle[Verein]&amp;SetupR10Tabelle[Vorname]&amp;SetupR10Tabelle[Name]&amp;SetupR10Tabelle[Disziplin],0)),"-")</f>
        <v>-</v>
      </c>
      <c r="P52" s="264" cm="1">
        <f t="array" ref="P52">_xlfn.IFNA(INDEX(SetupR11Tabelle[Ringe],MATCH($A52&amp;$B52&amp;$C52&amp;$E52,SetupR11Tabelle[Verein]&amp;SetupR11Tabelle[Vorname]&amp;SetupR11Tabelle[Name]&amp;SetupR11Tabelle[Disziplin],0)),"-")</f>
        <v>148</v>
      </c>
      <c r="Q52" s="264">
        <f>IF(DK[[#This Row],[1]]="","",SUM(DK[[#This Row],[1]:[11]]))</f>
        <v>415</v>
      </c>
      <c r="R52" s="277">
        <f>IF(DK[[#This Row],[Summe]]="","",AVERAGE(Q52/S52))</f>
        <v>138.33333333333334</v>
      </c>
      <c r="S52" s="261">
        <f>IF(DK[[#This Row],[1]]="","",COUNT(F52:P52))</f>
        <v>3</v>
      </c>
      <c r="T52" s="232"/>
    </row>
    <row r="53" spans="1:20" ht="15.95" customHeight="1">
      <c r="A53" s="197" t="s">
        <v>29</v>
      </c>
      <c r="B53" s="197" t="s">
        <v>593</v>
      </c>
      <c r="C53" s="197" t="s">
        <v>204</v>
      </c>
      <c r="D53" s="279" t="s">
        <v>10</v>
      </c>
      <c r="E53" s="197" t="s">
        <v>11</v>
      </c>
      <c r="F53" s="264" t="str" cm="1">
        <f t="array" ref="F53">_xlfn.IFNA(INDEX(SetupR1Tabelle[Ringe],MATCH($A53&amp;$B53&amp;$C53&amp;$E53,SetupR1Tabelle[Verein]&amp;SetupR1Tabelle[Vorname]&amp;SetupR1Tabelle[Name]&amp;SetupR1Tabelle[Disziplin],0)),"-")</f>
        <v>-</v>
      </c>
      <c r="G53" s="264" t="str" cm="1">
        <f t="array" ref="G53">_xlfn.IFNA(INDEX(SetupR2Tabelle[Ringe],MATCH($A53&amp;$B53&amp;$C53&amp;$E53,SetupR2Tabelle[Verein]&amp;SetupR2Tabelle[Vorname]&amp;SetupR2Tabelle[Name]&amp;SetupR2Tabelle[Disziplin],0)),"-")</f>
        <v>-</v>
      </c>
      <c r="H53" s="264" t="str" cm="1">
        <f t="array" ref="H53">_xlfn.IFNA(INDEX(SetupR3Tabelle[Ringe],MATCH($A53&amp;$B53&amp;$C53&amp;$E53,SetupR3Tabelle[Verein]&amp;SetupR3Tabelle[Vorname]&amp;SetupR3Tabelle[Name]&amp;SetupR3Tabelle[Disziplin],0)),"-")</f>
        <v>-</v>
      </c>
      <c r="I53" s="111" t="str" cm="1">
        <f t="array" ref="I53">_xlfn.IFNA(INDEX(SetupR4Tabelle[Ringe],MATCH($A53&amp;$B53&amp;$C53&amp;$E53,SetupR4Tabelle[Verein]&amp;SetupR4Tabelle[Vorname]&amp;SetupR4Tabelle[Name]&amp;SetupR4Tabelle[Disziplin],0)),"-")</f>
        <v>-</v>
      </c>
      <c r="J53" s="264" cm="1">
        <f t="array" ref="J53">_xlfn.IFNA(INDEX(SetupR5Tabelle[Ringe],MATCH($A53&amp;$B53&amp;$C53&amp;$E53,SetupR5Tabelle[Verein]&amp;SetupR5Tabelle[Vorname]&amp;SetupR5Tabelle[Name]&amp;SetupR5Tabelle[Disziplin],0)),"-")</f>
        <v>168</v>
      </c>
      <c r="K53" s="264" cm="1">
        <f t="array" ref="K53">_xlfn.IFNA(INDEX(SetupR6Tabelle[Ringe],MATCH($A53&amp;$B53&amp;$C53&amp;$E53,SetupR6Tabelle[Verein]&amp;SetupR6Tabelle[Vorname]&amp;SetupR6Tabelle[Name]&amp;SetupR6Tabelle[Disziplin],0)),"-")</f>
        <v>183</v>
      </c>
      <c r="L53" s="264" t="str" cm="1">
        <f t="array" ref="L53">_xlfn.IFNA(INDEX(SetupR7Tabelle[Ringe],MATCH($A53&amp;$B53&amp;$C53&amp;$E53,SetupR7Tabelle[Verein]&amp;SetupR7Tabelle[Vorname]&amp;SetupR7Tabelle[Name]&amp;SetupR7Tabelle[Disziplin],0)),"-")</f>
        <v>-</v>
      </c>
      <c r="M53" s="264" t="str" cm="1">
        <f t="array" ref="M53">_xlfn.IFNA(INDEX(SetupR8Tabelle[Ringe],MATCH($A53&amp;$B53&amp;$C53&amp;$E53,SetupR8Tabelle[Verein]&amp;SetupR8Tabelle[Vorname]&amp;SetupR8Tabelle[Name]&amp;SetupR8Tabelle[Disziplin],0)),"-")</f>
        <v>-</v>
      </c>
      <c r="N53" s="264" t="str" cm="1">
        <f t="array" ref="N53">_xlfn.IFNA(INDEX(SetupR9Tabelle[Ringe],MATCH($A53&amp;$B53&amp;$C53&amp;$E53,SetupR9Tabelle[Verein]&amp;SetupR9Tabelle[Vorname]&amp;SetupR9Tabelle[Name]&amp;SetupR9Tabelle[Disziplin],0)),"-")</f>
        <v>-</v>
      </c>
      <c r="O53" s="264" t="str" cm="1">
        <f t="array" ref="O53">_xlfn.IFNA(INDEX(SetupR10Tabelle[Ringe],MATCH($A53&amp;$B53&amp;$C53&amp;$E53,SetupR10Tabelle[Verein]&amp;SetupR10Tabelle[Vorname]&amp;SetupR10Tabelle[Name]&amp;SetupR10Tabelle[Disziplin],0)),"-")</f>
        <v>-</v>
      </c>
      <c r="P53" s="264" t="str" cm="1">
        <f t="array" ref="P53">_xlfn.IFNA(INDEX(SetupR11Tabelle[Ringe],MATCH($A53&amp;$B53&amp;$C53&amp;$E53,SetupR11Tabelle[Verein]&amp;SetupR11Tabelle[Vorname]&amp;SetupR11Tabelle[Name]&amp;SetupR11Tabelle[Disziplin],0)),"-")</f>
        <v>-</v>
      </c>
      <c r="Q53" s="264">
        <f>IF(DK[[#This Row],[1]]="","",SUM(DK[[#This Row],[1]:[11]]))</f>
        <v>351</v>
      </c>
      <c r="R53" s="277">
        <f>IF(DK[[#This Row],[Summe]]="","",AVERAGE(Q53/S53))</f>
        <v>175.5</v>
      </c>
      <c r="S53" s="261">
        <f>IF(DK[[#This Row],[1]]="","",COUNT(F53:P53))</f>
        <v>2</v>
      </c>
      <c r="T53" s="232"/>
    </row>
    <row r="54" spans="1:20" ht="15.95" customHeight="1">
      <c r="A54" s="197" t="s">
        <v>6</v>
      </c>
      <c r="B54" s="197" t="s">
        <v>415</v>
      </c>
      <c r="C54" s="197" t="s">
        <v>416</v>
      </c>
      <c r="D54" s="197" t="s">
        <v>10</v>
      </c>
      <c r="E54" s="197" t="s">
        <v>11</v>
      </c>
      <c r="F54" s="264" cm="1">
        <f t="array" ref="F54">_xlfn.IFNA(INDEX(SetupR1Tabelle[Ringe],MATCH($A54&amp;$B54&amp;$C54&amp;$E54,SetupR1Tabelle[Verein]&amp;SetupR1Tabelle[Vorname]&amp;SetupR1Tabelle[Name]&amp;SetupR1Tabelle[Disziplin],0)),"-")</f>
        <v>170</v>
      </c>
      <c r="G54" s="264" cm="1">
        <f t="array" ref="G54">_xlfn.IFNA(INDEX(SetupR2Tabelle[Ringe],MATCH($A54&amp;$B54&amp;$C54&amp;$E54,SetupR2Tabelle[Verein]&amp;SetupR2Tabelle[Vorname]&amp;SetupR2Tabelle[Name]&amp;SetupR2Tabelle[Disziplin],0)),"-")</f>
        <v>168</v>
      </c>
      <c r="H54" s="264" t="str" cm="1">
        <f t="array" ref="H54">_xlfn.IFNA(INDEX(SetupR3Tabelle[Ringe],MATCH($A54&amp;$B54&amp;$C54&amp;$E54,SetupR3Tabelle[Verein]&amp;SetupR3Tabelle[Vorname]&amp;SetupR3Tabelle[Name]&amp;SetupR3Tabelle[Disziplin],0)),"-")</f>
        <v>-</v>
      </c>
      <c r="I54" s="111" t="str" cm="1">
        <f t="array" ref="I54">_xlfn.IFNA(INDEX(SetupR4Tabelle[Ringe],MATCH($A54&amp;$B54&amp;$C54&amp;$E54,SetupR4Tabelle[Verein]&amp;SetupR4Tabelle[Vorname]&amp;SetupR4Tabelle[Name]&amp;SetupR4Tabelle[Disziplin],0)),"-")</f>
        <v>-</v>
      </c>
      <c r="J54" s="264" t="str" cm="1">
        <f t="array" ref="J54">_xlfn.IFNA(INDEX(SetupR5Tabelle[Ringe],MATCH($A54&amp;$B54&amp;$C54&amp;$E54,SetupR5Tabelle[Verein]&amp;SetupR5Tabelle[Vorname]&amp;SetupR5Tabelle[Name]&amp;SetupR5Tabelle[Disziplin],0)),"-")</f>
        <v>-</v>
      </c>
      <c r="K54" s="264" t="str" cm="1">
        <f t="array" ref="K54">_xlfn.IFNA(INDEX(SetupR6Tabelle[Ringe],MATCH($A54&amp;$B54&amp;$C54&amp;$E54,SetupR6Tabelle[Verein]&amp;SetupR6Tabelle[Vorname]&amp;SetupR6Tabelle[Name]&amp;SetupR6Tabelle[Disziplin],0)),"-")</f>
        <v>-</v>
      </c>
      <c r="L54" s="264" t="str" cm="1">
        <f t="array" ref="L54">_xlfn.IFNA(INDEX(SetupR7Tabelle[Ringe],MATCH($A54&amp;$B54&amp;$C54&amp;$E54,SetupR7Tabelle[Verein]&amp;SetupR7Tabelle[Vorname]&amp;SetupR7Tabelle[Name]&amp;SetupR7Tabelle[Disziplin],0)),"-")</f>
        <v>-</v>
      </c>
      <c r="M54" s="264" t="str" cm="1">
        <f t="array" ref="M54">_xlfn.IFNA(INDEX(SetupR8Tabelle[Ringe],MATCH($A54&amp;$B54&amp;$C54&amp;$E54,SetupR8Tabelle[Verein]&amp;SetupR8Tabelle[Vorname]&amp;SetupR8Tabelle[Name]&amp;SetupR8Tabelle[Disziplin],0)),"-")</f>
        <v>-</v>
      </c>
      <c r="N54" s="264" t="str" cm="1">
        <f t="array" ref="N54">_xlfn.IFNA(INDEX(SetupR9Tabelle[Ringe],MATCH($A54&amp;$B54&amp;$C54&amp;$E54,SetupR9Tabelle[Verein]&amp;SetupR9Tabelle[Vorname]&amp;SetupR9Tabelle[Name]&amp;SetupR9Tabelle[Disziplin],0)),"-")</f>
        <v>-</v>
      </c>
      <c r="O54" s="264" t="str" cm="1">
        <f t="array" ref="O54">_xlfn.IFNA(INDEX(SetupR10Tabelle[Ringe],MATCH($A54&amp;$B54&amp;$C54&amp;$E54,SetupR10Tabelle[Verein]&amp;SetupR10Tabelle[Vorname]&amp;SetupR10Tabelle[Name]&amp;SetupR10Tabelle[Disziplin],0)),"-")</f>
        <v>-</v>
      </c>
      <c r="P54" s="264" t="str" cm="1">
        <f t="array" ref="P54">_xlfn.IFNA(INDEX(SetupR11Tabelle[Ringe],MATCH($A54&amp;$B54&amp;$C54&amp;$E54,SetupR11Tabelle[Verein]&amp;SetupR11Tabelle[Vorname]&amp;SetupR11Tabelle[Name]&amp;SetupR11Tabelle[Disziplin],0)),"-")</f>
        <v>-</v>
      </c>
      <c r="Q54" s="264">
        <f>IF(DK[[#This Row],[1]]="","",SUM(DK[[#This Row],[1]:[11]]))</f>
        <v>338</v>
      </c>
      <c r="R54" s="277">
        <f>IF(DK[[#This Row],[Summe]]="","",AVERAGE(Q54/S54))</f>
        <v>169</v>
      </c>
      <c r="S54" s="261">
        <f>IF(DK[[#This Row],[1]]="","",COUNT(F54:P54))</f>
        <v>2</v>
      </c>
      <c r="T54" s="232"/>
    </row>
    <row r="55" spans="1:20" ht="15.95" customHeight="1">
      <c r="A55" s="197" t="s">
        <v>33</v>
      </c>
      <c r="B55" s="197" t="s">
        <v>613</v>
      </c>
      <c r="C55" s="197" t="s">
        <v>614</v>
      </c>
      <c r="D55" s="279" t="s">
        <v>10</v>
      </c>
      <c r="E55" s="197" t="s">
        <v>11</v>
      </c>
      <c r="F55" s="264" t="str" cm="1">
        <f t="array" ref="F55">_xlfn.IFNA(INDEX(SetupR1Tabelle[Ringe],MATCH($A55&amp;$B55&amp;$C55&amp;$E55,SetupR1Tabelle[Verein]&amp;SetupR1Tabelle[Vorname]&amp;SetupR1Tabelle[Name]&amp;SetupR1Tabelle[Disziplin],0)),"-")</f>
        <v>-</v>
      </c>
      <c r="G55" s="264" t="str" cm="1">
        <f t="array" ref="G55">_xlfn.IFNA(INDEX(SetupR2Tabelle[Ringe],MATCH($A55&amp;$B55&amp;$C55&amp;$E55,SetupR2Tabelle[Verein]&amp;SetupR2Tabelle[Vorname]&amp;SetupR2Tabelle[Name]&amp;SetupR2Tabelle[Disziplin],0)),"-")</f>
        <v>-</v>
      </c>
      <c r="H55" s="264" t="str" cm="1">
        <f t="array" ref="H55">_xlfn.IFNA(INDEX(SetupR3Tabelle[Ringe],MATCH($A55&amp;$B55&amp;$C55&amp;$E55,SetupR3Tabelle[Verein]&amp;SetupR3Tabelle[Vorname]&amp;SetupR3Tabelle[Name]&amp;SetupR3Tabelle[Disziplin],0)),"-")</f>
        <v>-</v>
      </c>
      <c r="I55" s="111" t="str" cm="1">
        <f t="array" ref="I55">_xlfn.IFNA(INDEX(SetupR4Tabelle[Ringe],MATCH($A55&amp;$B55&amp;$C55&amp;$E55,SetupR4Tabelle[Verein]&amp;SetupR4Tabelle[Vorname]&amp;SetupR4Tabelle[Name]&amp;SetupR4Tabelle[Disziplin],0)),"-")</f>
        <v>-</v>
      </c>
      <c r="J55" s="264" t="str" cm="1">
        <f t="array" ref="J55">_xlfn.IFNA(INDEX(SetupR5Tabelle[Ringe],MATCH($A55&amp;$B55&amp;$C55&amp;$E55,SetupR5Tabelle[Verein]&amp;SetupR5Tabelle[Vorname]&amp;SetupR5Tabelle[Name]&amp;SetupR5Tabelle[Disziplin],0)),"-")</f>
        <v>-</v>
      </c>
      <c r="K55" s="264" t="str" cm="1">
        <f t="array" ref="K55">_xlfn.IFNA(INDEX(SetupR6Tabelle[Ringe],MATCH($A55&amp;$B55&amp;$C55&amp;$E55,SetupR6Tabelle[Verein]&amp;SetupR6Tabelle[Vorname]&amp;SetupR6Tabelle[Name]&amp;SetupR6Tabelle[Disziplin],0)),"-")</f>
        <v>-</v>
      </c>
      <c r="L55" s="264" t="str" cm="1">
        <f t="array" ref="L55">_xlfn.IFNA(INDEX(SetupR7Tabelle[Ringe],MATCH($A55&amp;$B55&amp;$C55&amp;$E55,SetupR7Tabelle[Verein]&amp;SetupR7Tabelle[Vorname]&amp;SetupR7Tabelle[Name]&amp;SetupR7Tabelle[Disziplin],0)),"-")</f>
        <v>-</v>
      </c>
      <c r="M55" s="264" t="str" cm="1">
        <f t="array" ref="M55">_xlfn.IFNA(INDEX(SetupR8Tabelle[Ringe],MATCH($A55&amp;$B55&amp;$C55&amp;$E55,SetupR8Tabelle[Verein]&amp;SetupR8Tabelle[Vorname]&amp;SetupR8Tabelle[Name]&amp;SetupR8Tabelle[Disziplin],0)),"-")</f>
        <v>-</v>
      </c>
      <c r="N55" s="264" cm="1">
        <f t="array" ref="N55">_xlfn.IFNA(INDEX(SetupR9Tabelle[Ringe],MATCH($A55&amp;$B55&amp;$C55&amp;$E55,SetupR9Tabelle[Verein]&amp;SetupR9Tabelle[Vorname]&amp;SetupR9Tabelle[Name]&amp;SetupR9Tabelle[Disziplin],0)),"-")</f>
        <v>122</v>
      </c>
      <c r="O55" s="264" t="str" cm="1">
        <f t="array" ref="O55">_xlfn.IFNA(INDEX(SetupR10Tabelle[Ringe],MATCH($A55&amp;$B55&amp;$C55&amp;$E55,SetupR10Tabelle[Verein]&amp;SetupR10Tabelle[Vorname]&amp;SetupR10Tabelle[Name]&amp;SetupR10Tabelle[Disziplin],0)),"-")</f>
        <v>-</v>
      </c>
      <c r="P55" s="264" cm="1">
        <f t="array" ref="P55">_xlfn.IFNA(INDEX(SetupR11Tabelle[Ringe],MATCH($A55&amp;$B55&amp;$C55&amp;$E55,SetupR11Tabelle[Verein]&amp;SetupR11Tabelle[Vorname]&amp;SetupR11Tabelle[Name]&amp;SetupR11Tabelle[Disziplin],0)),"-")</f>
        <v>127</v>
      </c>
      <c r="Q55" s="264">
        <f>IF(DK[[#This Row],[1]]="","",SUM(DK[[#This Row],[1]:[11]]))</f>
        <v>249</v>
      </c>
      <c r="R55" s="277">
        <f>IF(DK[[#This Row],[Summe]]="","",AVERAGE(Q55/S55))</f>
        <v>124.5</v>
      </c>
      <c r="S55" s="261">
        <f>IF(DK[[#This Row],[1]]="","",COUNT(F55:P55))</f>
        <v>2</v>
      </c>
      <c r="T55" s="232"/>
    </row>
    <row r="56" spans="1:20" ht="15.75" customHeight="1">
      <c r="A56" s="197" t="s">
        <v>17</v>
      </c>
      <c r="B56" s="197" t="s">
        <v>383</v>
      </c>
      <c r="C56" s="197" t="s">
        <v>393</v>
      </c>
      <c r="D56" s="197" t="s">
        <v>10</v>
      </c>
      <c r="E56" s="197" t="s">
        <v>11</v>
      </c>
      <c r="F56" s="264" cm="1">
        <f t="array" ref="F56">_xlfn.IFNA(INDEX(SetupR1Tabelle[Ringe],MATCH($A56&amp;$B56&amp;$C56&amp;$E56,SetupR1Tabelle[Verein]&amp;SetupR1Tabelle[Vorname]&amp;SetupR1Tabelle[Name]&amp;SetupR1Tabelle[Disziplin],0)),"-")</f>
        <v>184</v>
      </c>
      <c r="G56" s="264" t="str" cm="1">
        <f t="array" ref="G56">_xlfn.IFNA(INDEX(SetupR2Tabelle[Ringe],MATCH($A56&amp;$B56&amp;$C56&amp;$E56,SetupR2Tabelle[Verein]&amp;SetupR2Tabelle[Vorname]&amp;SetupR2Tabelle[Name]&amp;SetupR2Tabelle[Disziplin],0)),"-")</f>
        <v>-</v>
      </c>
      <c r="H56" s="264" t="str" cm="1">
        <f t="array" ref="H56">_xlfn.IFNA(INDEX(SetupR3Tabelle[Ringe],MATCH($A56&amp;$B56&amp;$C56&amp;$E56,SetupR3Tabelle[Verein]&amp;SetupR3Tabelle[Vorname]&amp;SetupR3Tabelle[Name]&amp;SetupR3Tabelle[Disziplin],0)),"-")</f>
        <v>-</v>
      </c>
      <c r="I56" s="111" t="str" cm="1">
        <f t="array" ref="I56">_xlfn.IFNA(INDEX(SetupR4Tabelle[Ringe],MATCH($A56&amp;$B56&amp;$C56&amp;$E56,SetupR4Tabelle[Verein]&amp;SetupR4Tabelle[Vorname]&amp;SetupR4Tabelle[Name]&amp;SetupR4Tabelle[Disziplin],0)),"-")</f>
        <v>-</v>
      </c>
      <c r="J56" s="264" t="str" cm="1">
        <f t="array" ref="J56">_xlfn.IFNA(INDEX(SetupR5Tabelle[Ringe],MATCH($A56&amp;$B56&amp;$C56&amp;$E56,SetupR5Tabelle[Verein]&amp;SetupR5Tabelle[Vorname]&amp;SetupR5Tabelle[Name]&amp;SetupR5Tabelle[Disziplin],0)),"-")</f>
        <v>-</v>
      </c>
      <c r="K56" s="264" t="str" cm="1">
        <f t="array" ref="K56">_xlfn.IFNA(INDEX(SetupR6Tabelle[Ringe],MATCH($A56&amp;$B56&amp;$C56&amp;$E56,SetupR6Tabelle[Verein]&amp;SetupR6Tabelle[Vorname]&amp;SetupR6Tabelle[Name]&amp;SetupR6Tabelle[Disziplin],0)),"-")</f>
        <v>-</v>
      </c>
      <c r="L56" s="264" t="str" cm="1">
        <f t="array" ref="L56">_xlfn.IFNA(INDEX(SetupR7Tabelle[Ringe],MATCH($A56&amp;$B56&amp;$C56&amp;$E56,SetupR7Tabelle[Verein]&amp;SetupR7Tabelle[Vorname]&amp;SetupR7Tabelle[Name]&amp;SetupR7Tabelle[Disziplin],0)),"-")</f>
        <v>-</v>
      </c>
      <c r="M56" s="264" t="str" cm="1">
        <f t="array" ref="M56">_xlfn.IFNA(INDEX(SetupR8Tabelle[Ringe],MATCH($A56&amp;$B56&amp;$C56&amp;$E56,SetupR8Tabelle[Verein]&amp;SetupR8Tabelle[Vorname]&amp;SetupR8Tabelle[Name]&amp;SetupR8Tabelle[Disziplin],0)),"-")</f>
        <v>-</v>
      </c>
      <c r="N56" s="264" t="str" cm="1">
        <f t="array" ref="N56">_xlfn.IFNA(INDEX(SetupR9Tabelle[Ringe],MATCH($A56&amp;$B56&amp;$C56&amp;$E56,SetupR9Tabelle[Verein]&amp;SetupR9Tabelle[Vorname]&amp;SetupR9Tabelle[Name]&amp;SetupR9Tabelle[Disziplin],0)),"-")</f>
        <v>-</v>
      </c>
      <c r="O56" s="264" t="str" cm="1">
        <f t="array" ref="O56">_xlfn.IFNA(INDEX(SetupR10Tabelle[Ringe],MATCH($A56&amp;$B56&amp;$C56&amp;$E56,SetupR10Tabelle[Verein]&amp;SetupR10Tabelle[Vorname]&amp;SetupR10Tabelle[Name]&amp;SetupR10Tabelle[Disziplin],0)),"-")</f>
        <v>-</v>
      </c>
      <c r="P56" s="264" t="str" cm="1">
        <f t="array" ref="P56">_xlfn.IFNA(INDEX(SetupR11Tabelle[Ringe],MATCH($A56&amp;$B56&amp;$C56&amp;$E56,SetupR11Tabelle[Verein]&amp;SetupR11Tabelle[Vorname]&amp;SetupR11Tabelle[Name]&amp;SetupR11Tabelle[Disziplin],0)),"-")</f>
        <v>-</v>
      </c>
      <c r="Q56" s="264">
        <f>IF(DK[[#This Row],[1]]="","",SUM(DK[[#This Row],[1]:[11]]))</f>
        <v>184</v>
      </c>
      <c r="R56" s="277">
        <f>IF(DK[[#This Row],[Summe]]="","",AVERAGE(Q56/S56))</f>
        <v>184</v>
      </c>
      <c r="S56" s="261">
        <f>IF(DK[[#This Row],[1]]="","",COUNT(F56:P56))</f>
        <v>1</v>
      </c>
      <c r="T56" s="232"/>
    </row>
    <row r="57" spans="1:20">
      <c r="A57" s="197" t="s">
        <v>6</v>
      </c>
      <c r="B57" s="197" t="s">
        <v>206</v>
      </c>
      <c r="C57" s="197" t="s">
        <v>414</v>
      </c>
      <c r="D57" s="197" t="s">
        <v>10</v>
      </c>
      <c r="E57" s="197" t="s">
        <v>11</v>
      </c>
      <c r="F57" s="264" cm="1">
        <f t="array" ref="F57">_xlfn.IFNA(INDEX(SetupR1Tabelle[Ringe],MATCH($A57&amp;$B57&amp;$C57&amp;$E57,SetupR1Tabelle[Verein]&amp;SetupR1Tabelle[Vorname]&amp;SetupR1Tabelle[Name]&amp;SetupR1Tabelle[Disziplin],0)),"-")</f>
        <v>180</v>
      </c>
      <c r="G57" s="264" t="str" cm="1">
        <f t="array" ref="G57">_xlfn.IFNA(INDEX(SetupR2Tabelle[Ringe],MATCH($A57&amp;$B57&amp;$C57&amp;$E57,SetupR2Tabelle[Verein]&amp;SetupR2Tabelle[Vorname]&amp;SetupR2Tabelle[Name]&amp;SetupR2Tabelle[Disziplin],0)),"-")</f>
        <v>-</v>
      </c>
      <c r="H57" s="264" t="str" cm="1">
        <f t="array" ref="H57">_xlfn.IFNA(INDEX(SetupR3Tabelle[Ringe],MATCH($A57&amp;$B57&amp;$C57&amp;$E57,SetupR3Tabelle[Verein]&amp;SetupR3Tabelle[Vorname]&amp;SetupR3Tabelle[Name]&amp;SetupR3Tabelle[Disziplin],0)),"-")</f>
        <v>-</v>
      </c>
      <c r="I57" s="111" t="str" cm="1">
        <f t="array" ref="I57">_xlfn.IFNA(INDEX(SetupR4Tabelle[Ringe],MATCH($A57&amp;$B57&amp;$C57&amp;$E57,SetupR4Tabelle[Verein]&amp;SetupR4Tabelle[Vorname]&amp;SetupR4Tabelle[Name]&amp;SetupR4Tabelle[Disziplin],0)),"-")</f>
        <v>-</v>
      </c>
      <c r="J57" s="264" t="str" cm="1">
        <f t="array" ref="J57">_xlfn.IFNA(INDEX(SetupR5Tabelle[Ringe],MATCH($A57&amp;$B57&amp;$C57&amp;$E57,SetupR5Tabelle[Verein]&amp;SetupR5Tabelle[Vorname]&amp;SetupR5Tabelle[Name]&amp;SetupR5Tabelle[Disziplin],0)),"-")</f>
        <v>-</v>
      </c>
      <c r="K57" s="264" t="str" cm="1">
        <f t="array" ref="K57">_xlfn.IFNA(INDEX(SetupR6Tabelle[Ringe],MATCH($A57&amp;$B57&amp;$C57&amp;$E57,SetupR6Tabelle[Verein]&amp;SetupR6Tabelle[Vorname]&amp;SetupR6Tabelle[Name]&amp;SetupR6Tabelle[Disziplin],0)),"-")</f>
        <v>-</v>
      </c>
      <c r="L57" s="264" t="str" cm="1">
        <f t="array" ref="L57">_xlfn.IFNA(INDEX(SetupR7Tabelle[Ringe],MATCH($A57&amp;$B57&amp;$C57&amp;$E57,SetupR7Tabelle[Verein]&amp;SetupR7Tabelle[Vorname]&amp;SetupR7Tabelle[Name]&amp;SetupR7Tabelle[Disziplin],0)),"-")</f>
        <v>-</v>
      </c>
      <c r="M57" s="264" t="str" cm="1">
        <f t="array" ref="M57">_xlfn.IFNA(INDEX(SetupR8Tabelle[Ringe],MATCH($A57&amp;$B57&amp;$C57&amp;$E57,SetupR8Tabelle[Verein]&amp;SetupR8Tabelle[Vorname]&amp;SetupR8Tabelle[Name]&amp;SetupR8Tabelle[Disziplin],0)),"-")</f>
        <v>-</v>
      </c>
      <c r="N57" s="264" t="str" cm="1">
        <f t="array" ref="N57">_xlfn.IFNA(INDEX(SetupR9Tabelle[Ringe],MATCH($A57&amp;$B57&amp;$C57&amp;$E57,SetupR9Tabelle[Verein]&amp;SetupR9Tabelle[Vorname]&amp;SetupR9Tabelle[Name]&amp;SetupR9Tabelle[Disziplin],0)),"-")</f>
        <v>-</v>
      </c>
      <c r="O57" s="264" t="str" cm="1">
        <f t="array" ref="O57">_xlfn.IFNA(INDEX(SetupR10Tabelle[Ringe],MATCH($A57&amp;$B57&amp;$C57&amp;$E57,SetupR10Tabelle[Verein]&amp;SetupR10Tabelle[Vorname]&amp;SetupR10Tabelle[Name]&amp;SetupR10Tabelle[Disziplin],0)),"-")</f>
        <v>-</v>
      </c>
      <c r="P57" s="264" t="str" cm="1">
        <f t="array" ref="P57">_xlfn.IFNA(INDEX(SetupR11Tabelle[Ringe],MATCH($A57&amp;$B57&amp;$C57&amp;$E57,SetupR11Tabelle[Verein]&amp;SetupR11Tabelle[Vorname]&amp;SetupR11Tabelle[Name]&amp;SetupR11Tabelle[Disziplin],0)),"-")</f>
        <v>-</v>
      </c>
      <c r="Q57" s="264">
        <f>IF(DK[[#This Row],[1]]="","",SUM(DK[[#This Row],[1]:[11]]))</f>
        <v>180</v>
      </c>
      <c r="R57" s="277">
        <f>IF(DK[[#This Row],[Summe]]="","",AVERAGE(Q57/S57))</f>
        <v>180</v>
      </c>
      <c r="S57" s="261">
        <f>IF(DK[[#This Row],[1]]="","",COUNT(F57:P57))</f>
        <v>1</v>
      </c>
      <c r="T57" s="232"/>
    </row>
    <row r="58" spans="1:20">
      <c r="A58" s="197" t="s">
        <v>21</v>
      </c>
      <c r="B58" s="197" t="s">
        <v>310</v>
      </c>
      <c r="C58" s="197" t="s">
        <v>368</v>
      </c>
      <c r="D58" s="197" t="s">
        <v>10</v>
      </c>
      <c r="E58" s="197" t="s">
        <v>11</v>
      </c>
      <c r="F58" s="264" cm="1">
        <f t="array" ref="F58">_xlfn.IFNA(INDEX(SetupR1Tabelle[Ringe],MATCH($A58&amp;$B58&amp;$C58&amp;$E58,SetupR1Tabelle[Verein]&amp;SetupR1Tabelle[Vorname]&amp;SetupR1Tabelle[Name]&amp;SetupR1Tabelle[Disziplin],0)),"-")</f>
        <v>179</v>
      </c>
      <c r="G58" s="264" t="str" cm="1">
        <f t="array" ref="G58">_xlfn.IFNA(INDEX(SetupR2Tabelle[Ringe],MATCH($A58&amp;$B58&amp;$C58&amp;$E58,SetupR2Tabelle[Verein]&amp;SetupR2Tabelle[Vorname]&amp;SetupR2Tabelle[Name]&amp;SetupR2Tabelle[Disziplin],0)),"-")</f>
        <v>-</v>
      </c>
      <c r="H58" s="264" t="str" cm="1">
        <f t="array" ref="H58">_xlfn.IFNA(INDEX(SetupR3Tabelle[Ringe],MATCH($A58&amp;$B58&amp;$C58&amp;$E58,SetupR3Tabelle[Verein]&amp;SetupR3Tabelle[Vorname]&amp;SetupR3Tabelle[Name]&amp;SetupR3Tabelle[Disziplin],0)),"-")</f>
        <v>-</v>
      </c>
      <c r="I58" s="111" t="str" cm="1">
        <f t="array" ref="I58">_xlfn.IFNA(INDEX(SetupR4Tabelle[Ringe],MATCH($A58&amp;$B58&amp;$C58&amp;$E58,SetupR4Tabelle[Verein]&amp;SetupR4Tabelle[Vorname]&amp;SetupR4Tabelle[Name]&amp;SetupR4Tabelle[Disziplin],0)),"-")</f>
        <v>-</v>
      </c>
      <c r="J58" s="264" t="str" cm="1">
        <f t="array" ref="J58">_xlfn.IFNA(INDEX(SetupR5Tabelle[Ringe],MATCH($A58&amp;$B58&amp;$C58&amp;$E58,SetupR5Tabelle[Verein]&amp;SetupR5Tabelle[Vorname]&amp;SetupR5Tabelle[Name]&amp;SetupR5Tabelle[Disziplin],0)),"-")</f>
        <v>-</v>
      </c>
      <c r="K58" s="264" t="str" cm="1">
        <f t="array" ref="K58">_xlfn.IFNA(INDEX(SetupR6Tabelle[Ringe],MATCH($A58&amp;$B58&amp;$C58&amp;$E58,SetupR6Tabelle[Verein]&amp;SetupR6Tabelle[Vorname]&amp;SetupR6Tabelle[Name]&amp;SetupR6Tabelle[Disziplin],0)),"-")</f>
        <v>-</v>
      </c>
      <c r="L58" s="264" t="str" cm="1">
        <f t="array" ref="L58">_xlfn.IFNA(INDEX(SetupR7Tabelle[Ringe],MATCH($A58&amp;$B58&amp;$C58&amp;$E58,SetupR7Tabelle[Verein]&amp;SetupR7Tabelle[Vorname]&amp;SetupR7Tabelle[Name]&amp;SetupR7Tabelle[Disziplin],0)),"-")</f>
        <v>-</v>
      </c>
      <c r="M58" s="264" t="str" cm="1">
        <f t="array" ref="M58">_xlfn.IFNA(INDEX(SetupR8Tabelle[Ringe],MATCH($A58&amp;$B58&amp;$C58&amp;$E58,SetupR8Tabelle[Verein]&amp;SetupR8Tabelle[Vorname]&amp;SetupR8Tabelle[Name]&amp;SetupR8Tabelle[Disziplin],0)),"-")</f>
        <v>-</v>
      </c>
      <c r="N58" s="264" t="str" cm="1">
        <f t="array" ref="N58">_xlfn.IFNA(INDEX(SetupR9Tabelle[Ringe],MATCH($A58&amp;$B58&amp;$C58&amp;$E58,SetupR9Tabelle[Verein]&amp;SetupR9Tabelle[Vorname]&amp;SetupR9Tabelle[Name]&amp;SetupR9Tabelle[Disziplin],0)),"-")</f>
        <v>-</v>
      </c>
      <c r="O58" s="264" t="str" cm="1">
        <f t="array" ref="O58">_xlfn.IFNA(INDEX(SetupR10Tabelle[Ringe],MATCH($A58&amp;$B58&amp;$C58&amp;$E58,SetupR10Tabelle[Verein]&amp;SetupR10Tabelle[Vorname]&amp;SetupR10Tabelle[Name]&amp;SetupR10Tabelle[Disziplin],0)),"-")</f>
        <v>-</v>
      </c>
      <c r="P58" s="264" t="str" cm="1">
        <f t="array" ref="P58">_xlfn.IFNA(INDEX(SetupR11Tabelle[Ringe],MATCH($A58&amp;$B58&amp;$C58&amp;$E58,SetupR11Tabelle[Verein]&amp;SetupR11Tabelle[Vorname]&amp;SetupR11Tabelle[Name]&amp;SetupR11Tabelle[Disziplin],0)),"-")</f>
        <v>-</v>
      </c>
      <c r="Q58" s="264">
        <f>IF(DK[[#This Row],[1]]="","",SUM(DK[[#This Row],[1]:[11]]))</f>
        <v>179</v>
      </c>
      <c r="R58" s="277">
        <f>IF(DK[[#This Row],[Summe]]="","",AVERAGE(Q58/S58))</f>
        <v>179</v>
      </c>
      <c r="S58" s="261">
        <f>IF(DK[[#This Row],[1]]="","",COUNT(F58:P58))</f>
        <v>1</v>
      </c>
      <c r="T58" s="232"/>
    </row>
    <row r="59" spans="1:20">
      <c r="A59" s="197" t="s">
        <v>6</v>
      </c>
      <c r="B59" s="197" t="s">
        <v>283</v>
      </c>
      <c r="C59" s="197" t="s">
        <v>277</v>
      </c>
      <c r="D59" s="279" t="s">
        <v>24</v>
      </c>
      <c r="E59" s="197" t="s">
        <v>11</v>
      </c>
      <c r="F59" s="264" t="str" cm="1">
        <f t="array" ref="F59">_xlfn.IFNA(INDEX(SetupR1Tabelle[Ringe],MATCH($A59&amp;$B59&amp;$C59&amp;$E59,SetupR1Tabelle[Verein]&amp;SetupR1Tabelle[Vorname]&amp;SetupR1Tabelle[Name]&amp;SetupR1Tabelle[Disziplin],0)),"-")</f>
        <v>-</v>
      </c>
      <c r="G59" s="264" t="str" cm="1">
        <f t="array" ref="G59">_xlfn.IFNA(INDEX(SetupR2Tabelle[Ringe],MATCH($A59&amp;$B59&amp;$C59&amp;$E59,SetupR2Tabelle[Verein]&amp;SetupR2Tabelle[Vorname]&amp;SetupR2Tabelle[Name]&amp;SetupR2Tabelle[Disziplin],0)),"-")</f>
        <v>-</v>
      </c>
      <c r="H59" s="264" t="str" cm="1">
        <f t="array" ref="H59">_xlfn.IFNA(INDEX(SetupR3Tabelle[Ringe],MATCH($A59&amp;$B59&amp;$C59&amp;$E59,SetupR3Tabelle[Verein]&amp;SetupR3Tabelle[Vorname]&amp;SetupR3Tabelle[Name]&amp;SetupR3Tabelle[Disziplin],0)),"-")</f>
        <v>-</v>
      </c>
      <c r="I59" s="111" t="str" cm="1">
        <f t="array" ref="I59">_xlfn.IFNA(INDEX(SetupR4Tabelle[Ringe],MATCH($A59&amp;$B59&amp;$C59&amp;$E59,SetupR4Tabelle[Verein]&amp;SetupR4Tabelle[Vorname]&amp;SetupR4Tabelle[Name]&amp;SetupR4Tabelle[Disziplin],0)),"-")</f>
        <v>-</v>
      </c>
      <c r="J59" s="264" cm="1">
        <f t="array" ref="J59">_xlfn.IFNA(INDEX(SetupR5Tabelle[Ringe],MATCH($A59&amp;$B59&amp;$C59&amp;$E59,SetupR5Tabelle[Verein]&amp;SetupR5Tabelle[Vorname]&amp;SetupR5Tabelle[Name]&amp;SetupR5Tabelle[Disziplin],0)),"-")</f>
        <v>160</v>
      </c>
      <c r="K59" s="264" t="str" cm="1">
        <f t="array" ref="K59">_xlfn.IFNA(INDEX(SetupR6Tabelle[Ringe],MATCH($A59&amp;$B59&amp;$C59&amp;$E59,SetupR6Tabelle[Verein]&amp;SetupR6Tabelle[Vorname]&amp;SetupR6Tabelle[Name]&amp;SetupR6Tabelle[Disziplin],0)),"-")</f>
        <v>-</v>
      </c>
      <c r="L59" s="264" t="str" cm="1">
        <f t="array" ref="L59">_xlfn.IFNA(INDEX(SetupR7Tabelle[Ringe],MATCH($A59&amp;$B59&amp;$C59&amp;$E59,SetupR7Tabelle[Verein]&amp;SetupR7Tabelle[Vorname]&amp;SetupR7Tabelle[Name]&amp;SetupR7Tabelle[Disziplin],0)),"-")</f>
        <v>-</v>
      </c>
      <c r="M59" s="264" t="str" cm="1">
        <f t="array" ref="M59">_xlfn.IFNA(INDEX(SetupR8Tabelle[Ringe],MATCH($A59&amp;$B59&amp;$C59&amp;$E59,SetupR8Tabelle[Verein]&amp;SetupR8Tabelle[Vorname]&amp;SetupR8Tabelle[Name]&amp;SetupR8Tabelle[Disziplin],0)),"-")</f>
        <v>-</v>
      </c>
      <c r="N59" s="264" t="str" cm="1">
        <f t="array" ref="N59">_xlfn.IFNA(INDEX(SetupR9Tabelle[Ringe],MATCH($A59&amp;$B59&amp;$C59&amp;$E59,SetupR9Tabelle[Verein]&amp;SetupR9Tabelle[Vorname]&amp;SetupR9Tabelle[Name]&amp;SetupR9Tabelle[Disziplin],0)),"-")</f>
        <v>-</v>
      </c>
      <c r="O59" s="264" t="str" cm="1">
        <f t="array" ref="O59">_xlfn.IFNA(INDEX(SetupR10Tabelle[Ringe],MATCH($A59&amp;$B59&amp;$C59&amp;$E59,SetupR10Tabelle[Verein]&amp;SetupR10Tabelle[Vorname]&amp;SetupR10Tabelle[Name]&amp;SetupR10Tabelle[Disziplin],0)),"-")</f>
        <v>-</v>
      </c>
      <c r="P59" s="264" t="str" cm="1">
        <f t="array" ref="P59">_xlfn.IFNA(INDEX(SetupR11Tabelle[Ringe],MATCH($A59&amp;$B59&amp;$C59&amp;$E59,SetupR11Tabelle[Verein]&amp;SetupR11Tabelle[Vorname]&amp;SetupR11Tabelle[Name]&amp;SetupR11Tabelle[Disziplin],0)),"-")</f>
        <v>-</v>
      </c>
      <c r="Q59" s="264">
        <f>IF(DK[[#This Row],[1]]="","",SUM(DK[[#This Row],[1]:[11]]))</f>
        <v>160</v>
      </c>
      <c r="R59" s="277">
        <f>IF(DK[[#This Row],[Summe]]="","",AVERAGE(Q59/S59))</f>
        <v>160</v>
      </c>
      <c r="S59" s="261">
        <f>IF(DK[[#This Row],[1]]="","",COUNT(F59:P59))</f>
        <v>1</v>
      </c>
      <c r="T59" s="232"/>
    </row>
    <row r="60" spans="1:20">
      <c r="A60" s="197" t="s">
        <v>6</v>
      </c>
      <c r="B60" s="197" t="s">
        <v>517</v>
      </c>
      <c r="C60" s="197" t="s">
        <v>509</v>
      </c>
      <c r="D60" s="197" t="s">
        <v>10</v>
      </c>
      <c r="E60" s="197" t="s">
        <v>11</v>
      </c>
      <c r="F60" s="264" t="str" cm="1">
        <f t="array" ref="F60">_xlfn.IFNA(INDEX(SetupR1Tabelle[Ringe],MATCH($A60&amp;$B60&amp;$C60&amp;$E60,SetupR1Tabelle[Verein]&amp;SetupR1Tabelle[Vorname]&amp;SetupR1Tabelle[Name]&amp;SetupR1Tabelle[Disziplin],0)),"-")</f>
        <v>-</v>
      </c>
      <c r="G60" s="264" cm="1">
        <f t="array" ref="G60">_xlfn.IFNA(INDEX(SetupR2Tabelle[Ringe],MATCH($A60&amp;$B60&amp;$C60&amp;$E60,SetupR2Tabelle[Verein]&amp;SetupR2Tabelle[Vorname]&amp;SetupR2Tabelle[Name]&amp;SetupR2Tabelle[Disziplin],0)),"-")</f>
        <v>131</v>
      </c>
      <c r="H60" s="264" t="str" cm="1">
        <f t="array" ref="H60">_xlfn.IFNA(INDEX(SetupR3Tabelle[Ringe],MATCH($A60&amp;$B60&amp;$C60&amp;$E60,SetupR3Tabelle[Verein]&amp;SetupR3Tabelle[Vorname]&amp;SetupR3Tabelle[Name]&amp;SetupR3Tabelle[Disziplin],0)),"-")</f>
        <v>-</v>
      </c>
      <c r="I60" s="111" t="str" cm="1">
        <f t="array" ref="I60">_xlfn.IFNA(INDEX(SetupR4Tabelle[Ringe],MATCH($A60&amp;$B60&amp;$C60&amp;$E60,SetupR4Tabelle[Verein]&amp;SetupR4Tabelle[Vorname]&amp;SetupR4Tabelle[Name]&amp;SetupR4Tabelle[Disziplin],0)),"-")</f>
        <v>-</v>
      </c>
      <c r="J60" s="264" t="str" cm="1">
        <f t="array" ref="J60">_xlfn.IFNA(INDEX(SetupR5Tabelle[Ringe],MATCH($A60&amp;$B60&amp;$C60&amp;$E60,SetupR5Tabelle[Verein]&amp;SetupR5Tabelle[Vorname]&amp;SetupR5Tabelle[Name]&amp;SetupR5Tabelle[Disziplin],0)),"-")</f>
        <v>-</v>
      </c>
      <c r="K60" s="264" t="str" cm="1">
        <f t="array" ref="K60">_xlfn.IFNA(INDEX(SetupR6Tabelle[Ringe],MATCH($A60&amp;$B60&amp;$C60&amp;$E60,SetupR6Tabelle[Verein]&amp;SetupR6Tabelle[Vorname]&amp;SetupR6Tabelle[Name]&amp;SetupR6Tabelle[Disziplin],0)),"-")</f>
        <v>-</v>
      </c>
      <c r="L60" s="264" t="str" cm="1">
        <f t="array" ref="L60">_xlfn.IFNA(INDEX(SetupR7Tabelle[Ringe],MATCH($A60&amp;$B60&amp;$C60&amp;$E60,SetupR7Tabelle[Verein]&amp;SetupR7Tabelle[Vorname]&amp;SetupR7Tabelle[Name]&amp;SetupR7Tabelle[Disziplin],0)),"-")</f>
        <v>-</v>
      </c>
      <c r="M60" s="264" t="str" cm="1">
        <f t="array" ref="M60">_xlfn.IFNA(INDEX(SetupR8Tabelle[Ringe],MATCH($A60&amp;$B60&amp;$C60&amp;$E60,SetupR8Tabelle[Verein]&amp;SetupR8Tabelle[Vorname]&amp;SetupR8Tabelle[Name]&amp;SetupR8Tabelle[Disziplin],0)),"-")</f>
        <v>-</v>
      </c>
      <c r="N60" s="264" t="str" cm="1">
        <f t="array" ref="N60">_xlfn.IFNA(INDEX(SetupR9Tabelle[Ringe],MATCH($A60&amp;$B60&amp;$C60&amp;$E60,SetupR9Tabelle[Verein]&amp;SetupR9Tabelle[Vorname]&amp;SetupR9Tabelle[Name]&amp;SetupR9Tabelle[Disziplin],0)),"-")</f>
        <v>-</v>
      </c>
      <c r="O60" s="264" t="str" cm="1">
        <f t="array" ref="O60">_xlfn.IFNA(INDEX(SetupR10Tabelle[Ringe],MATCH($A60&amp;$B60&amp;$C60&amp;$E60,SetupR10Tabelle[Verein]&amp;SetupR10Tabelle[Vorname]&amp;SetupR10Tabelle[Name]&amp;SetupR10Tabelle[Disziplin],0)),"-")</f>
        <v>-</v>
      </c>
      <c r="P60" s="264" t="str" cm="1">
        <f t="array" ref="P60">_xlfn.IFNA(INDEX(SetupR11Tabelle[Ringe],MATCH($A60&amp;$B60&amp;$C60&amp;$E60,SetupR11Tabelle[Verein]&amp;SetupR11Tabelle[Vorname]&amp;SetupR11Tabelle[Name]&amp;SetupR11Tabelle[Disziplin],0)),"-")</f>
        <v>-</v>
      </c>
      <c r="Q60" s="264">
        <f>IF(DK[[#This Row],[1]]="","",SUM(DK[[#This Row],[1]:[11]]))</f>
        <v>131</v>
      </c>
      <c r="R60" s="277">
        <f>IF(DK[[#This Row],[Summe]]="","",AVERAGE(Q60/S60))</f>
        <v>131</v>
      </c>
      <c r="S60" s="261">
        <f>IF(DK[[#This Row],[1]]="","",COUNT(F60:P60))</f>
        <v>1</v>
      </c>
      <c r="T60" s="232"/>
    </row>
    <row r="61" spans="1:20">
      <c r="A61" s="197" t="s">
        <v>21</v>
      </c>
      <c r="B61" s="197" t="s">
        <v>430</v>
      </c>
      <c r="C61" s="197" t="s">
        <v>181</v>
      </c>
      <c r="D61" s="197" t="s">
        <v>10</v>
      </c>
      <c r="E61" s="197" t="s">
        <v>11</v>
      </c>
      <c r="F61" s="264" t="str" cm="1">
        <f t="array" ref="F61">_xlfn.IFNA(INDEX(SetupR1Tabelle[Ringe],MATCH($A61&amp;$B61&amp;$C61&amp;$E61,SetupR1Tabelle[Verein]&amp;SetupR1Tabelle[Vorname]&amp;SetupR1Tabelle[Name]&amp;SetupR1Tabelle[Disziplin],0)),"-")</f>
        <v>-</v>
      </c>
      <c r="G61" s="264" cm="1">
        <f t="array" ref="G61">_xlfn.IFNA(INDEX(SetupR2Tabelle[Ringe],MATCH($A61&amp;$B61&amp;$C61&amp;$E61,SetupR2Tabelle[Verein]&amp;SetupR2Tabelle[Vorname]&amp;SetupR2Tabelle[Name]&amp;SetupR2Tabelle[Disziplin],0)),"-")</f>
        <v>131</v>
      </c>
      <c r="H61" s="264" t="str" cm="1">
        <f t="array" ref="H61">_xlfn.IFNA(INDEX(SetupR3Tabelle[Ringe],MATCH($A61&amp;$B61&amp;$C61&amp;$E61,SetupR3Tabelle[Verein]&amp;SetupR3Tabelle[Vorname]&amp;SetupR3Tabelle[Name]&amp;SetupR3Tabelle[Disziplin],0)),"-")</f>
        <v>-</v>
      </c>
      <c r="I61" s="111" t="str" cm="1">
        <f t="array" ref="I61">_xlfn.IFNA(INDEX(SetupR4Tabelle[Ringe],MATCH($A61&amp;$B61&amp;$C61&amp;$E61,SetupR4Tabelle[Verein]&amp;SetupR4Tabelle[Vorname]&amp;SetupR4Tabelle[Name]&amp;SetupR4Tabelle[Disziplin],0)),"-")</f>
        <v>-</v>
      </c>
      <c r="J61" s="264" t="str" cm="1">
        <f t="array" ref="J61">_xlfn.IFNA(INDEX(SetupR5Tabelle[Ringe],MATCH($A61&amp;$B61&amp;$C61&amp;$E61,SetupR5Tabelle[Verein]&amp;SetupR5Tabelle[Vorname]&amp;SetupR5Tabelle[Name]&amp;SetupR5Tabelle[Disziplin],0)),"-")</f>
        <v>-</v>
      </c>
      <c r="K61" s="264" t="str" cm="1">
        <f t="array" ref="K61">_xlfn.IFNA(INDEX(SetupR6Tabelle[Ringe],MATCH($A61&amp;$B61&amp;$C61&amp;$E61,SetupR6Tabelle[Verein]&amp;SetupR6Tabelle[Vorname]&amp;SetupR6Tabelle[Name]&amp;SetupR6Tabelle[Disziplin],0)),"-")</f>
        <v>-</v>
      </c>
      <c r="L61" s="264" t="str" cm="1">
        <f t="array" ref="L61">_xlfn.IFNA(INDEX(SetupR7Tabelle[Ringe],MATCH($A61&amp;$B61&amp;$C61&amp;$E61,SetupR7Tabelle[Verein]&amp;SetupR7Tabelle[Vorname]&amp;SetupR7Tabelle[Name]&amp;SetupR7Tabelle[Disziplin],0)),"-")</f>
        <v>-</v>
      </c>
      <c r="M61" s="264" t="str" cm="1">
        <f t="array" ref="M61">_xlfn.IFNA(INDEX(SetupR8Tabelle[Ringe],MATCH($A61&amp;$B61&amp;$C61&amp;$E61,SetupR8Tabelle[Verein]&amp;SetupR8Tabelle[Vorname]&amp;SetupR8Tabelle[Name]&amp;SetupR8Tabelle[Disziplin],0)),"-")</f>
        <v>-</v>
      </c>
      <c r="N61" s="264" t="str" cm="1">
        <f t="array" ref="N61">_xlfn.IFNA(INDEX(SetupR9Tabelle[Ringe],MATCH($A61&amp;$B61&amp;$C61&amp;$E61,SetupR9Tabelle[Verein]&amp;SetupR9Tabelle[Vorname]&amp;SetupR9Tabelle[Name]&amp;SetupR9Tabelle[Disziplin],0)),"-")</f>
        <v>-</v>
      </c>
      <c r="O61" s="264" t="str" cm="1">
        <f t="array" ref="O61">_xlfn.IFNA(INDEX(SetupR10Tabelle[Ringe],MATCH($A61&amp;$B61&amp;$C61&amp;$E61,SetupR10Tabelle[Verein]&amp;SetupR10Tabelle[Vorname]&amp;SetupR10Tabelle[Name]&amp;SetupR10Tabelle[Disziplin],0)),"-")</f>
        <v>-</v>
      </c>
      <c r="P61" s="264" t="str" cm="1">
        <f t="array" ref="P61">_xlfn.IFNA(INDEX(SetupR11Tabelle[Ringe],MATCH($A61&amp;$B61&amp;$C61&amp;$E61,SetupR11Tabelle[Verein]&amp;SetupR11Tabelle[Vorname]&amp;SetupR11Tabelle[Name]&amp;SetupR11Tabelle[Disziplin],0)),"-")</f>
        <v>-</v>
      </c>
      <c r="Q61" s="264">
        <f>IF(DK[[#This Row],[1]]="","",SUM(DK[[#This Row],[1]:[11]]))</f>
        <v>131</v>
      </c>
      <c r="R61" s="277">
        <f>IF(DK[[#This Row],[Summe]]="","",AVERAGE(Q61/S61))</f>
        <v>131</v>
      </c>
      <c r="S61" s="261">
        <f>IF(DK[[#This Row],[1]]="","",COUNT(F61:P61))</f>
        <v>1</v>
      </c>
      <c r="T61" s="232"/>
    </row>
    <row r="62" spans="1:20" hidden="1">
      <c r="A62" s="22"/>
      <c r="B62" s="22"/>
      <c r="C62" s="22"/>
      <c r="D62" s="22"/>
      <c r="E62" s="22"/>
      <c r="F62" s="264" cm="1">
        <f t="array" ref="F62">_xlfn.IFNA(INDEX(SetupR1Tabelle[Ringe],MATCH($A62&amp;$B62&amp;$C62&amp;$E62,SetupR1Tabelle[Verein]&amp;SetupR1Tabelle[Vorname]&amp;SetupR1Tabelle[Name]&amp;SetupR1Tabelle[Disziplin],0)),"-")</f>
        <v>0</v>
      </c>
      <c r="G62" s="264" cm="1">
        <f t="array" ref="G62">_xlfn.IFNA(INDEX(SetupR2Tabelle[Ringe],MATCH($A62&amp;$B62&amp;$C62&amp;$E62,SetupR2Tabelle[Verein]&amp;SetupR2Tabelle[Vorname]&amp;SetupR2Tabelle[Name]&amp;SetupR2Tabelle[Disziplin],0)),"-")</f>
        <v>0</v>
      </c>
      <c r="H62" s="264" cm="1">
        <f t="array" ref="H62">_xlfn.IFNA(INDEX(SetupR3Tabelle[Ringe],MATCH($A62&amp;$B62&amp;$C62&amp;$E62,SetupR3Tabelle[Verein]&amp;SetupR3Tabelle[Vorname]&amp;SetupR3Tabelle[Name]&amp;SetupR3Tabelle[Disziplin],0)),"-")</f>
        <v>0</v>
      </c>
      <c r="I62" s="111" t="str" cm="1">
        <f t="array" ref="I62">_xlfn.IFNA(INDEX(SetupR4Tabelle[Ringe],MATCH($A62&amp;$B62&amp;$C62&amp;$E62,SetupR4Tabelle[Verein]&amp;SetupR4Tabelle[Vorname]&amp;SetupR4Tabelle[Name]&amp;SetupR4Tabelle[Disziplin],0)),"-")</f>
        <v>-</v>
      </c>
      <c r="J62" s="264" t="str" cm="1">
        <f t="array" ref="J62">_xlfn.IFNA(INDEX(SetupR5Tabelle[Ringe],MATCH($A62&amp;$B62&amp;$C62&amp;$E62,SetupR5Tabelle[Verein]&amp;SetupR5Tabelle[Vorname]&amp;SetupR5Tabelle[Name]&amp;SetupR5Tabelle[Disziplin],0)),"-")</f>
        <v>-</v>
      </c>
      <c r="K62" s="264" cm="1">
        <f t="array" ref="K62">_xlfn.IFNA(INDEX(SetupR6Tabelle[Ringe],MATCH($A62&amp;$B62&amp;$C62&amp;$E62,SetupR6Tabelle[Verein]&amp;SetupR6Tabelle[Vorname]&amp;SetupR6Tabelle[Name]&amp;SetupR6Tabelle[Disziplin],0)),"-")</f>
        <v>0</v>
      </c>
      <c r="L62" s="264" cm="1">
        <f t="array" ref="L62">_xlfn.IFNA(INDEX(SetupR7Tabelle[Ringe],MATCH($A62&amp;$B62&amp;$C62&amp;$E62,SetupR7Tabelle[Verein]&amp;SetupR7Tabelle[Vorname]&amp;SetupR7Tabelle[Name]&amp;SetupR7Tabelle[Disziplin],0)),"-")</f>
        <v>0</v>
      </c>
      <c r="M62" s="264" cm="1">
        <f t="array" ref="M62">_xlfn.IFNA(INDEX(SetupR8Tabelle[Ringe],MATCH($A62&amp;$B62&amp;$C62&amp;$E62,SetupR8Tabelle[Verein]&amp;SetupR8Tabelle[Vorname]&amp;SetupR8Tabelle[Name]&amp;SetupR8Tabelle[Disziplin],0)),"-")</f>
        <v>0</v>
      </c>
      <c r="N62" s="264" cm="1">
        <f t="array" ref="N62">_xlfn.IFNA(INDEX(SetupR9Tabelle[Ringe],MATCH($A62&amp;$B62&amp;$C62&amp;$E62,SetupR9Tabelle[Verein]&amp;SetupR9Tabelle[Vorname]&amp;SetupR9Tabelle[Name]&amp;SetupR9Tabelle[Disziplin],0)),"-")</f>
        <v>0</v>
      </c>
      <c r="O62" s="264" cm="1">
        <f t="array" ref="O62">_xlfn.IFNA(INDEX(SetupR10Tabelle[Ringe],MATCH($A62&amp;$B62&amp;$C62&amp;$E62,SetupR10Tabelle[Verein]&amp;SetupR10Tabelle[Vorname]&amp;SetupR10Tabelle[Name]&amp;SetupR10Tabelle[Disziplin],0)),"-")</f>
        <v>0</v>
      </c>
      <c r="P62" s="264" cm="1">
        <f t="array" ref="P62">_xlfn.IFNA(INDEX(SetupR11Tabelle[Ringe],MATCH($A62&amp;$B62&amp;$C62&amp;$E62,SetupR11Tabelle[Verein]&amp;SetupR11Tabelle[Vorname]&amp;SetupR11Tabelle[Name]&amp;SetupR11Tabelle[Disziplin],0)),"-")</f>
        <v>0</v>
      </c>
      <c r="Q62" s="264">
        <f>IF(DK[[#This Row],[1]]="","",SUM(DK[[#This Row],[1]:[11]]))</f>
        <v>0</v>
      </c>
      <c r="R62" s="277">
        <f>IF(DK[[#This Row],[Summe]]="","",AVERAGE(Q62/S62))</f>
        <v>0</v>
      </c>
      <c r="S62" s="261">
        <f>IF(DK[[#This Row],[1]]="","",COUNT(F62:P62))</f>
        <v>9</v>
      </c>
      <c r="T62" s="232"/>
    </row>
    <row r="63" spans="1:20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32"/>
    </row>
    <row r="64" spans="1:20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32"/>
    </row>
    <row r="65" spans="1:20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32"/>
    </row>
    <row r="66" spans="1:20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32"/>
    </row>
    <row r="67" spans="1:20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32"/>
    </row>
    <row r="68" spans="1:20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32"/>
    </row>
    <row r="69" spans="1:20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32"/>
    </row>
    <row r="70" spans="1:20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32"/>
    </row>
    <row r="71" spans="1:20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32"/>
    </row>
    <row r="72" spans="1:20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32"/>
    </row>
    <row r="73" spans="1:20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32"/>
    </row>
    <row r="74" spans="1:20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32"/>
    </row>
    <row r="75" spans="1:20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32"/>
    </row>
    <row r="76" spans="1:20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32"/>
    </row>
    <row r="77" spans="1:20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32"/>
    </row>
    <row r="78" spans="1:20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32"/>
    </row>
    <row r="79" spans="1:20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32"/>
    </row>
    <row r="80" spans="1:20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32"/>
    </row>
    <row r="81" spans="1:20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32"/>
    </row>
    <row r="82" spans="1:20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32"/>
    </row>
    <row r="83" spans="1:20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32"/>
    </row>
    <row r="84" spans="1:20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32"/>
    </row>
    <row r="85" spans="1:20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32"/>
    </row>
    <row r="86" spans="1:20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32"/>
    </row>
    <row r="87" spans="1:20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32"/>
    </row>
    <row r="88" spans="1:20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32"/>
    </row>
    <row r="89" spans="1:20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32"/>
    </row>
    <row r="90" spans="1:20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32"/>
    </row>
    <row r="91" spans="1:20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32"/>
    </row>
    <row r="92" spans="1:20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32"/>
    </row>
    <row r="93" spans="1:20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32"/>
    </row>
    <row r="94" spans="1:20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32"/>
    </row>
    <row r="95" spans="1:20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32"/>
    </row>
    <row r="96" spans="1:20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32"/>
    </row>
    <row r="97" spans="1:20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32"/>
    </row>
    <row r="98" spans="1:20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32"/>
    </row>
    <row r="99" spans="1:20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32"/>
    </row>
    <row r="100" spans="1:20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32"/>
    </row>
    <row r="101" spans="1:20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32"/>
    </row>
    <row r="102" spans="1:20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32"/>
    </row>
    <row r="103" spans="1:20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32"/>
    </row>
    <row r="104" spans="1:20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32"/>
    </row>
    <row r="105" spans="1:20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32"/>
    </row>
    <row r="106" spans="1:20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32"/>
    </row>
    <row r="107" spans="1:20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32"/>
    </row>
    <row r="108" spans="1:20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32"/>
    </row>
    <row r="109" spans="1:20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32"/>
    </row>
    <row r="110" spans="1:20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32"/>
    </row>
    <row r="111" spans="1:20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32"/>
    </row>
    <row r="112" spans="1:20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32"/>
    </row>
    <row r="113" spans="1:20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32"/>
    </row>
    <row r="114" spans="1:20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32"/>
    </row>
    <row r="115" spans="1:20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32"/>
    </row>
    <row r="116" spans="1:20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32"/>
    </row>
    <row r="117" spans="1:20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32"/>
    </row>
    <row r="118" spans="1:20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32"/>
    </row>
    <row r="119" spans="1:20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32"/>
    </row>
    <row r="120" spans="1:20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32"/>
    </row>
    <row r="121" spans="1:20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32"/>
    </row>
    <row r="122" spans="1:20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32"/>
    </row>
    <row r="123" spans="1:20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32"/>
    </row>
    <row r="124" spans="1:20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32"/>
    </row>
    <row r="125" spans="1:20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32"/>
    </row>
    <row r="126" spans="1:20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32"/>
    </row>
    <row r="127" spans="1:20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32"/>
    </row>
    <row r="128" spans="1:20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32"/>
    </row>
    <row r="129" spans="1:20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32"/>
    </row>
    <row r="130" spans="1:20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32"/>
    </row>
    <row r="131" spans="1:20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32"/>
    </row>
    <row r="132" spans="1:20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32"/>
    </row>
    <row r="133" spans="1:20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32"/>
    </row>
    <row r="134" spans="1:20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32"/>
    </row>
    <row r="135" spans="1:20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32"/>
    </row>
    <row r="136" spans="1:20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32"/>
    </row>
    <row r="137" spans="1:20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32"/>
    </row>
    <row r="138" spans="1:20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32"/>
    </row>
    <row r="139" spans="1:20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32"/>
    </row>
    <row r="140" spans="1:20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32"/>
    </row>
    <row r="141" spans="1:20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32"/>
    </row>
    <row r="142" spans="1:20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32"/>
    </row>
    <row r="143" spans="1:20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32"/>
    </row>
    <row r="144" spans="1:20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32"/>
    </row>
    <row r="145" spans="1:20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32"/>
    </row>
    <row r="146" spans="1:20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32"/>
    </row>
    <row r="147" spans="1:20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32"/>
    </row>
    <row r="148" spans="1:20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32"/>
    </row>
    <row r="149" spans="1:20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32"/>
    </row>
    <row r="150" spans="1:20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32"/>
    </row>
    <row r="151" spans="1:20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32"/>
    </row>
    <row r="152" spans="1:20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32"/>
    </row>
    <row r="153" spans="1:20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32"/>
    </row>
    <row r="154" spans="1:20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32"/>
    </row>
    <row r="155" spans="1:20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32"/>
    </row>
    <row r="156" spans="1:20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</row>
    <row r="157" spans="1:20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</row>
    <row r="158" spans="1:20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</row>
    <row r="159" spans="1:20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</row>
    <row r="160" spans="1:20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</row>
    <row r="161" spans="1:19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</row>
    <row r="162" spans="1:19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</row>
    <row r="163" spans="1:19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</row>
    <row r="164" spans="1:19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</row>
    <row r="165" spans="1:19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</row>
    <row r="166" spans="1:19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</row>
    <row r="167" spans="1:19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</row>
    <row r="168" spans="1:19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</row>
    <row r="169" spans="1:19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</row>
    <row r="170" spans="1:19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</row>
    <row r="171" spans="1:19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</row>
    <row r="172" spans="1:19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</row>
    <row r="173" spans="1:19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</row>
    <row r="174" spans="1:19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</row>
    <row r="175" spans="1:19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</row>
    <row r="176" spans="1:19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</row>
    <row r="177" spans="1:19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</row>
    <row r="178" spans="1:19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</row>
    <row r="179" spans="1:19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</row>
    <row r="180" spans="1:19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</row>
    <row r="181" spans="1:19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</row>
    <row r="182" spans="1:19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</row>
    <row r="183" spans="1:19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</row>
    <row r="184" spans="1:19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</row>
    <row r="185" spans="1:19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</row>
    <row r="186" spans="1:19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</row>
    <row r="187" spans="1:19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</row>
    <row r="188" spans="1:19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</row>
    <row r="189" spans="1:19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</row>
    <row r="190" spans="1:19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</row>
    <row r="191" spans="1:19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</row>
    <row r="192" spans="1:19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</row>
    <row r="193" spans="1:19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</row>
    <row r="194" spans="1:19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</row>
    <row r="195" spans="1:19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</row>
    <row r="196" spans="1:19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</row>
    <row r="197" spans="1:19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</row>
    <row r="198" spans="1:19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</row>
    <row r="199" spans="1:19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</row>
    <row r="200" spans="1:19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</row>
    <row r="201" spans="1:19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</row>
    <row r="202" spans="1:19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</row>
    <row r="203" spans="1:19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</row>
    <row r="204" spans="1:19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</row>
    <row r="205" spans="1:19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</row>
    <row r="206" spans="1:19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</row>
    <row r="207" spans="1:19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</row>
    <row r="208" spans="1:19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</row>
    <row r="209" spans="1:19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</row>
    <row r="210" spans="1:19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</row>
    <row r="211" spans="1:19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</row>
    <row r="212" spans="1:19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</row>
    <row r="213" spans="1:19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</row>
    <row r="214" spans="1:19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</row>
    <row r="215" spans="1:19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</row>
    <row r="216" spans="1:19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</row>
    <row r="217" spans="1:19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</row>
    <row r="218" spans="1:19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</row>
    <row r="219" spans="1:19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</row>
    <row r="220" spans="1:19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</row>
    <row r="221" spans="1:19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</row>
    <row r="222" spans="1:19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</row>
    <row r="223" spans="1:19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</row>
    <row r="224" spans="1:19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</row>
    <row r="225" spans="1:19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</row>
    <row r="226" spans="1:19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</row>
    <row r="227" spans="1:19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</row>
    <row r="228" spans="1:19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</row>
    <row r="229" spans="1:19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</row>
    <row r="230" spans="1:19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</row>
    <row r="231" spans="1:19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</row>
    <row r="232" spans="1:19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</row>
    <row r="233" spans="1:19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</row>
    <row r="234" spans="1:19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</row>
    <row r="235" spans="1:19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</row>
    <row r="236" spans="1:19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</row>
    <row r="237" spans="1:19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</row>
    <row r="238" spans="1:19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</row>
    <row r="239" spans="1:19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</row>
    <row r="240" spans="1:19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</row>
    <row r="241" spans="1:19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</row>
    <row r="242" spans="1:19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</row>
    <row r="243" spans="1:19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</row>
    <row r="244" spans="1:19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</row>
    <row r="245" spans="1:19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</row>
    <row r="246" spans="1:19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</row>
    <row r="247" spans="1:19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</row>
    <row r="248" spans="1:19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</row>
    <row r="249" spans="1:19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</row>
    <row r="250" spans="1:19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</row>
    <row r="251" spans="1:19">
      <c r="A251" s="22"/>
      <c r="B251" s="22"/>
      <c r="C251" s="22"/>
      <c r="D251" s="22"/>
      <c r="E251" s="22"/>
    </row>
    <row r="252" spans="1:19">
      <c r="A252" s="22"/>
      <c r="B252" s="22"/>
      <c r="C252" s="22"/>
      <c r="D252" s="22"/>
      <c r="E252" s="22"/>
    </row>
    <row r="253" spans="1:19">
      <c r="A253" s="22"/>
      <c r="B253" s="22"/>
      <c r="C253" s="22"/>
      <c r="D253" s="22"/>
      <c r="E253" s="22"/>
    </row>
    <row r="254" spans="1:19">
      <c r="A254" s="22"/>
      <c r="B254" s="22"/>
      <c r="C254" s="22"/>
      <c r="D254" s="22"/>
      <c r="E254" s="22"/>
    </row>
    <row r="255" spans="1:19">
      <c r="A255" s="22"/>
      <c r="B255" s="22"/>
      <c r="C255" s="22"/>
      <c r="D255" s="22"/>
      <c r="E255" s="22"/>
    </row>
    <row r="256" spans="1:19">
      <c r="A256" s="22"/>
      <c r="B256" s="22"/>
      <c r="C256" s="22"/>
      <c r="D256" s="22"/>
      <c r="E256" s="22"/>
    </row>
    <row r="257" spans="1:5">
      <c r="A257" s="22"/>
      <c r="B257" s="22"/>
      <c r="C257" s="22"/>
      <c r="D257" s="22"/>
      <c r="E257" s="22"/>
    </row>
    <row r="258" spans="1:5">
      <c r="A258" s="22"/>
      <c r="B258" s="22"/>
      <c r="C258" s="22"/>
      <c r="D258" s="22"/>
      <c r="E258" s="22"/>
    </row>
    <row r="259" spans="1:5">
      <c r="A259" s="22"/>
      <c r="B259" s="22"/>
      <c r="C259" s="22"/>
      <c r="D259" s="22"/>
      <c r="E259" s="22"/>
    </row>
    <row r="260" spans="1:5">
      <c r="A260" s="22"/>
      <c r="B260" s="22"/>
      <c r="C260" s="22"/>
      <c r="D260" s="22"/>
      <c r="E260" s="22"/>
    </row>
    <row r="261" spans="1:5">
      <c r="A261" s="22"/>
      <c r="B261" s="22"/>
      <c r="C261" s="22"/>
      <c r="D261" s="22"/>
      <c r="E261" s="22"/>
    </row>
    <row r="262" spans="1:5">
      <c r="A262" s="22"/>
      <c r="B262" s="22"/>
      <c r="C262" s="22"/>
      <c r="D262" s="22"/>
      <c r="E262" s="22"/>
    </row>
    <row r="263" spans="1:5">
      <c r="A263" s="22"/>
      <c r="B263" s="22"/>
      <c r="C263" s="22"/>
      <c r="D263" s="22"/>
      <c r="E263" s="22"/>
    </row>
    <row r="264" spans="1:5">
      <c r="A264" s="22"/>
      <c r="B264" s="22"/>
      <c r="C264" s="22"/>
      <c r="D264" s="22"/>
      <c r="E264" s="22"/>
    </row>
    <row r="265" spans="1:5">
      <c r="A265" s="22"/>
      <c r="B265" s="22"/>
      <c r="C265" s="22"/>
      <c r="D265" s="22"/>
      <c r="E265" s="22"/>
    </row>
    <row r="266" spans="1:5">
      <c r="A266" s="22"/>
      <c r="B266" s="22"/>
      <c r="C266" s="22"/>
      <c r="D266" s="22"/>
      <c r="E266" s="22"/>
    </row>
    <row r="267" spans="1:5">
      <c r="A267" s="22"/>
      <c r="B267" s="22"/>
      <c r="C267" s="22"/>
      <c r="D267" s="22"/>
      <c r="E267" s="22"/>
    </row>
    <row r="268" spans="1:5">
      <c r="A268" s="22"/>
      <c r="B268" s="22"/>
      <c r="C268" s="22"/>
      <c r="D268" s="22"/>
      <c r="E268" s="22"/>
    </row>
    <row r="269" spans="1:5">
      <c r="A269" s="22"/>
      <c r="B269" s="22"/>
      <c r="C269" s="22"/>
      <c r="D269" s="22"/>
      <c r="E269" s="22"/>
    </row>
    <row r="270" spans="1:5">
      <c r="A270" s="22"/>
      <c r="B270" s="22"/>
      <c r="C270" s="22"/>
      <c r="D270" s="22"/>
      <c r="E270" s="22"/>
    </row>
    <row r="271" spans="1:5">
      <c r="A271" s="22"/>
      <c r="B271" s="22"/>
      <c r="C271" s="22"/>
      <c r="D271" s="22"/>
      <c r="E271" s="22"/>
    </row>
    <row r="272" spans="1:5">
      <c r="A272" s="22"/>
      <c r="B272" s="22"/>
      <c r="C272" s="22"/>
      <c r="D272" s="22"/>
      <c r="E272" s="22"/>
    </row>
    <row r="273" spans="1:5">
      <c r="A273" s="22"/>
      <c r="B273" s="22"/>
      <c r="C273" s="22"/>
      <c r="D273" s="22"/>
      <c r="E273" s="22"/>
    </row>
    <row r="274" spans="1:5">
      <c r="A274" s="22"/>
      <c r="B274" s="22"/>
      <c r="C274" s="22"/>
      <c r="D274" s="22"/>
      <c r="E274" s="22"/>
    </row>
    <row r="275" spans="1:5">
      <c r="A275" s="22"/>
      <c r="B275" s="22"/>
      <c r="C275" s="22"/>
      <c r="D275" s="22"/>
      <c r="E275" s="22"/>
    </row>
    <row r="276" spans="1:5">
      <c r="A276" s="22"/>
      <c r="B276" s="22"/>
      <c r="C276" s="22"/>
      <c r="D276" s="22"/>
      <c r="E276" s="22"/>
    </row>
    <row r="277" spans="1:5">
      <c r="A277" s="22"/>
      <c r="B277" s="22"/>
      <c r="C277" s="22"/>
      <c r="D277" s="22"/>
      <c r="E277" s="22"/>
    </row>
    <row r="278" spans="1:5">
      <c r="A278" s="22"/>
      <c r="B278" s="22"/>
      <c r="C278" s="22"/>
      <c r="D278" s="22"/>
      <c r="E278" s="22"/>
    </row>
    <row r="279" spans="1:5">
      <c r="A279" s="22"/>
      <c r="B279" s="22"/>
      <c r="C279" s="22"/>
      <c r="D279" s="22"/>
      <c r="E279" s="22"/>
    </row>
    <row r="280" spans="1:5">
      <c r="A280" s="22"/>
      <c r="B280" s="22"/>
      <c r="C280" s="22"/>
      <c r="D280" s="22"/>
      <c r="E280" s="22"/>
    </row>
    <row r="281" spans="1:5">
      <c r="A281" s="22"/>
      <c r="B281" s="22"/>
      <c r="C281" s="22"/>
      <c r="D281" s="22"/>
      <c r="E281" s="22"/>
    </row>
    <row r="282" spans="1:5">
      <c r="A282" s="22"/>
      <c r="B282" s="22"/>
      <c r="C282" s="22"/>
      <c r="D282" s="22"/>
      <c r="E282" s="22"/>
    </row>
    <row r="283" spans="1:5">
      <c r="A283" s="22"/>
      <c r="B283" s="22"/>
      <c r="C283" s="22"/>
      <c r="D283" s="22"/>
      <c r="E283" s="22"/>
    </row>
    <row r="284" spans="1:5">
      <c r="A284" s="22"/>
      <c r="B284" s="22"/>
      <c r="C284" s="22"/>
      <c r="D284" s="22"/>
      <c r="E284" s="22"/>
    </row>
    <row r="285" spans="1:5">
      <c r="A285" s="22"/>
      <c r="B285" s="22"/>
      <c r="C285" s="22"/>
      <c r="D285" s="22"/>
      <c r="E285" s="22"/>
    </row>
    <row r="286" spans="1:5">
      <c r="A286" s="22"/>
      <c r="B286" s="22"/>
      <c r="C286" s="22"/>
      <c r="D286" s="22"/>
      <c r="E286" s="22"/>
    </row>
    <row r="287" spans="1:5">
      <c r="A287" s="22"/>
      <c r="B287" s="22"/>
      <c r="C287" s="22"/>
      <c r="D287" s="22"/>
      <c r="E287" s="22"/>
    </row>
    <row r="288" spans="1:5">
      <c r="A288" s="22"/>
      <c r="B288" s="22"/>
      <c r="C288" s="22"/>
      <c r="D288" s="22"/>
      <c r="E288" s="22"/>
    </row>
    <row r="289" spans="1:5">
      <c r="A289" s="22"/>
      <c r="B289" s="22"/>
      <c r="C289" s="22"/>
      <c r="D289" s="22"/>
      <c r="E289" s="22"/>
    </row>
    <row r="290" spans="1:5">
      <c r="A290" s="22"/>
      <c r="B290" s="22"/>
      <c r="C290" s="22"/>
      <c r="D290" s="22"/>
      <c r="E290" s="22"/>
    </row>
    <row r="291" spans="1:5">
      <c r="A291" s="22"/>
      <c r="B291" s="22"/>
      <c r="C291" s="22"/>
      <c r="D291" s="22"/>
      <c r="E291" s="22"/>
    </row>
    <row r="292" spans="1:5">
      <c r="A292" s="22"/>
      <c r="B292" s="22"/>
      <c r="C292" s="22"/>
      <c r="D292" s="22"/>
      <c r="E292" s="22"/>
    </row>
    <row r="293" spans="1:5">
      <c r="A293" s="22"/>
      <c r="B293" s="22"/>
      <c r="C293" s="22"/>
      <c r="D293" s="22"/>
      <c r="E293" s="22"/>
    </row>
    <row r="294" spans="1:5">
      <c r="A294" s="22"/>
      <c r="B294" s="22"/>
      <c r="C294" s="22"/>
      <c r="D294" s="22"/>
      <c r="E294" s="22"/>
    </row>
    <row r="295" spans="1:5">
      <c r="A295" s="22"/>
      <c r="B295" s="22"/>
      <c r="C295" s="22"/>
      <c r="D295" s="22"/>
      <c r="E295" s="22"/>
    </row>
    <row r="296" spans="1:5">
      <c r="A296" s="22"/>
      <c r="B296" s="22"/>
      <c r="C296" s="22"/>
      <c r="D296" s="22"/>
      <c r="E296" s="22"/>
    </row>
    <row r="297" spans="1:5">
      <c r="A297" s="22"/>
      <c r="B297" s="22"/>
      <c r="C297" s="22"/>
      <c r="D297" s="22"/>
      <c r="E297" s="22"/>
    </row>
    <row r="298" spans="1:5">
      <c r="A298" s="22"/>
      <c r="B298" s="22"/>
      <c r="C298" s="22"/>
      <c r="D298" s="22"/>
      <c r="E298" s="22"/>
    </row>
    <row r="299" spans="1:5">
      <c r="A299" s="22"/>
      <c r="B299" s="22"/>
      <c r="C299" s="22"/>
      <c r="D299" s="22"/>
      <c r="E299" s="22"/>
    </row>
    <row r="300" spans="1:5">
      <c r="A300" s="22"/>
      <c r="B300" s="22"/>
      <c r="C300" s="22"/>
      <c r="D300" s="22"/>
      <c r="E300" s="22"/>
    </row>
    <row r="301" spans="1:5">
      <c r="A301" s="22"/>
      <c r="B301" s="22"/>
      <c r="C301" s="22"/>
      <c r="D301" s="22"/>
      <c r="E301" s="22"/>
    </row>
    <row r="302" spans="1:5">
      <c r="A302" s="22"/>
      <c r="B302" s="22"/>
      <c r="C302" s="22"/>
      <c r="D302" s="22"/>
      <c r="E302" s="22"/>
    </row>
    <row r="303" spans="1:5">
      <c r="A303" s="22"/>
      <c r="B303" s="22"/>
      <c r="C303" s="22"/>
      <c r="D303" s="22"/>
      <c r="E303" s="22"/>
    </row>
    <row r="304" spans="1:5">
      <c r="A304" s="22"/>
      <c r="B304" s="22"/>
      <c r="C304" s="22"/>
      <c r="D304" s="22"/>
      <c r="E304" s="22"/>
    </row>
    <row r="305" spans="1:5">
      <c r="A305" s="22"/>
      <c r="B305" s="22"/>
      <c r="C305" s="22"/>
      <c r="D305" s="22"/>
      <c r="E305" s="22"/>
    </row>
    <row r="306" spans="1:5">
      <c r="A306" s="22"/>
      <c r="B306" s="22"/>
      <c r="C306" s="22"/>
      <c r="D306" s="22"/>
      <c r="E306" s="22"/>
    </row>
    <row r="307" spans="1:5">
      <c r="A307" s="22"/>
      <c r="B307" s="22"/>
      <c r="C307" s="22"/>
      <c r="D307" s="22"/>
      <c r="E307" s="22"/>
    </row>
    <row r="308" spans="1:5">
      <c r="A308" s="22"/>
      <c r="B308" s="22"/>
      <c r="C308" s="22"/>
      <c r="D308" s="22"/>
      <c r="E308" s="22"/>
    </row>
    <row r="309" spans="1:5">
      <c r="A309" s="22"/>
      <c r="B309" s="22"/>
      <c r="C309" s="22"/>
      <c r="D309" s="22"/>
      <c r="E309" s="22"/>
    </row>
    <row r="310" spans="1:5">
      <c r="A310" s="22"/>
      <c r="B310" s="22"/>
      <c r="C310" s="22"/>
      <c r="D310" s="22"/>
      <c r="E310" s="22"/>
    </row>
    <row r="311" spans="1:5">
      <c r="A311" s="22"/>
      <c r="B311" s="22"/>
      <c r="C311" s="22"/>
      <c r="D311" s="22"/>
      <c r="E311" s="22"/>
    </row>
    <row r="312" spans="1:5">
      <c r="A312" s="22"/>
      <c r="B312" s="22"/>
      <c r="C312" s="22"/>
      <c r="D312" s="22"/>
      <c r="E312" s="22"/>
    </row>
    <row r="313" spans="1:5">
      <c r="A313" s="22"/>
      <c r="B313" s="22"/>
      <c r="C313" s="22"/>
      <c r="D313" s="22"/>
      <c r="E313" s="22"/>
    </row>
    <row r="314" spans="1:5">
      <c r="A314" s="22"/>
      <c r="B314" s="22"/>
      <c r="C314" s="22"/>
      <c r="D314" s="22"/>
      <c r="E314" s="22"/>
    </row>
    <row r="315" spans="1:5">
      <c r="A315" s="22"/>
      <c r="B315" s="22"/>
      <c r="C315" s="22"/>
      <c r="D315" s="22"/>
      <c r="E315" s="22"/>
    </row>
    <row r="316" spans="1:5">
      <c r="A316" s="22"/>
      <c r="B316" s="22"/>
      <c r="C316" s="22"/>
      <c r="D316" s="22"/>
      <c r="E316" s="22"/>
    </row>
    <row r="317" spans="1:5">
      <c r="A317" s="22"/>
      <c r="B317" s="22"/>
      <c r="C317" s="22"/>
      <c r="D317" s="22"/>
      <c r="E317" s="22"/>
    </row>
    <row r="318" spans="1:5">
      <c r="A318" s="22"/>
      <c r="B318" s="22"/>
      <c r="C318" s="22"/>
      <c r="D318" s="22"/>
      <c r="E318" s="22"/>
    </row>
    <row r="319" spans="1:5">
      <c r="A319" s="22"/>
      <c r="B319" s="22"/>
      <c r="C319" s="22"/>
      <c r="D319" s="22"/>
      <c r="E319" s="22"/>
    </row>
    <row r="320" spans="1:5">
      <c r="A320" s="22"/>
      <c r="B320" s="22"/>
      <c r="C320" s="22"/>
      <c r="D320" s="22"/>
      <c r="E320" s="22"/>
    </row>
    <row r="321" spans="1:5">
      <c r="A321" s="22"/>
      <c r="B321" s="22"/>
      <c r="C321" s="22"/>
      <c r="D321" s="22"/>
      <c r="E321" s="22"/>
    </row>
    <row r="322" spans="1:5">
      <c r="A322" s="22"/>
      <c r="B322" s="22"/>
      <c r="C322" s="22"/>
      <c r="D322" s="22"/>
      <c r="E322" s="22"/>
    </row>
    <row r="323" spans="1:5">
      <c r="A323" s="22"/>
      <c r="B323" s="22"/>
      <c r="C323" s="22"/>
      <c r="D323" s="22"/>
      <c r="E323" s="22"/>
    </row>
    <row r="324" spans="1:5">
      <c r="A324" s="22"/>
      <c r="B324" s="22"/>
      <c r="C324" s="22"/>
      <c r="D324" s="22"/>
      <c r="E324" s="22"/>
    </row>
    <row r="325" spans="1:5">
      <c r="A325" s="22"/>
      <c r="B325" s="22"/>
      <c r="C325" s="22"/>
      <c r="D325" s="22"/>
      <c r="E325" s="22"/>
    </row>
    <row r="326" spans="1:5">
      <c r="A326" s="22"/>
      <c r="B326" s="22"/>
      <c r="C326" s="22"/>
      <c r="D326" s="22"/>
      <c r="E326" s="22"/>
    </row>
    <row r="327" spans="1:5">
      <c r="A327" s="22"/>
      <c r="B327" s="22"/>
      <c r="C327" s="22"/>
      <c r="D327" s="22"/>
      <c r="E327" s="22"/>
    </row>
    <row r="328" spans="1:5">
      <c r="A328" s="22"/>
      <c r="B328" s="22"/>
      <c r="C328" s="22"/>
      <c r="D328" s="22"/>
      <c r="E328" s="22"/>
    </row>
    <row r="329" spans="1:5">
      <c r="A329" s="22"/>
      <c r="B329" s="22"/>
      <c r="C329" s="22"/>
      <c r="D329" s="22"/>
      <c r="E329" s="22"/>
    </row>
    <row r="330" spans="1:5">
      <c r="A330" s="22"/>
      <c r="B330" s="22"/>
      <c r="C330" s="22"/>
      <c r="D330" s="22"/>
      <c r="E330" s="22"/>
    </row>
    <row r="331" spans="1:5">
      <c r="A331" s="22"/>
      <c r="B331" s="22"/>
      <c r="C331" s="22"/>
      <c r="D331" s="22"/>
      <c r="E331" s="22"/>
    </row>
    <row r="332" spans="1:5">
      <c r="A332" s="22"/>
      <c r="B332" s="22"/>
      <c r="C332" s="22"/>
      <c r="D332" s="22"/>
      <c r="E332" s="22"/>
    </row>
    <row r="333" spans="1:5">
      <c r="A333" s="22"/>
      <c r="B333" s="22"/>
      <c r="C333" s="22"/>
      <c r="D333" s="22"/>
      <c r="E333" s="22"/>
    </row>
    <row r="334" spans="1:5">
      <c r="A334" s="22"/>
      <c r="B334" s="22"/>
      <c r="C334" s="22"/>
      <c r="D334" s="22"/>
      <c r="E334" s="22"/>
    </row>
    <row r="335" spans="1:5">
      <c r="A335" s="22"/>
      <c r="B335" s="22"/>
      <c r="C335" s="22"/>
      <c r="D335" s="22"/>
      <c r="E335" s="22"/>
    </row>
    <row r="336" spans="1:5">
      <c r="A336" s="22"/>
      <c r="B336" s="22"/>
      <c r="C336" s="22"/>
      <c r="D336" s="22"/>
      <c r="E336" s="22"/>
    </row>
    <row r="337" spans="1:5">
      <c r="A337" s="22"/>
      <c r="B337" s="22"/>
      <c r="C337" s="22"/>
      <c r="D337" s="22"/>
      <c r="E337" s="22"/>
    </row>
    <row r="338" spans="1:5">
      <c r="A338" s="22"/>
      <c r="B338" s="22"/>
      <c r="C338" s="22"/>
      <c r="D338" s="22"/>
      <c r="E338" s="22"/>
    </row>
    <row r="339" spans="1:5">
      <c r="A339" s="22"/>
      <c r="B339" s="22"/>
      <c r="C339" s="22"/>
      <c r="D339" s="22"/>
      <c r="E339" s="22"/>
    </row>
    <row r="340" spans="1:5">
      <c r="A340" s="22"/>
      <c r="B340" s="22"/>
      <c r="C340" s="22"/>
      <c r="D340" s="22"/>
      <c r="E340" s="22"/>
    </row>
    <row r="341" spans="1:5">
      <c r="A341" s="22"/>
      <c r="B341" s="22"/>
      <c r="C341" s="22"/>
      <c r="D341" s="22"/>
      <c r="E341" s="22"/>
    </row>
    <row r="342" spans="1:5">
      <c r="A342" s="22"/>
      <c r="B342" s="22"/>
      <c r="C342" s="22"/>
      <c r="D342" s="22"/>
      <c r="E342" s="22"/>
    </row>
    <row r="343" spans="1:5">
      <c r="A343" s="22"/>
      <c r="B343" s="22"/>
      <c r="C343" s="22"/>
      <c r="D343" s="22"/>
      <c r="E343" s="22"/>
    </row>
    <row r="344" spans="1:5">
      <c r="A344" s="22"/>
      <c r="B344" s="22"/>
      <c r="C344" s="22"/>
      <c r="D344" s="22"/>
      <c r="E344" s="22"/>
    </row>
    <row r="345" spans="1:5">
      <c r="A345" s="22"/>
      <c r="B345" s="22"/>
      <c r="C345" s="22"/>
      <c r="D345" s="22"/>
      <c r="E345" s="22"/>
    </row>
    <row r="346" spans="1:5">
      <c r="A346" s="22"/>
      <c r="B346" s="22"/>
      <c r="C346" s="22"/>
      <c r="D346" s="22"/>
      <c r="E346" s="22"/>
    </row>
    <row r="347" spans="1:5">
      <c r="A347" s="22"/>
      <c r="B347" s="22"/>
      <c r="C347" s="22"/>
      <c r="D347" s="22"/>
      <c r="E347" s="22"/>
    </row>
    <row r="348" spans="1:5">
      <c r="A348" s="22"/>
      <c r="B348" s="22"/>
      <c r="C348" s="22"/>
      <c r="D348" s="22"/>
      <c r="E348" s="22"/>
    </row>
    <row r="349" spans="1:5">
      <c r="A349" s="22"/>
      <c r="B349" s="22"/>
      <c r="C349" s="22"/>
      <c r="D349" s="22"/>
      <c r="E349" s="22"/>
    </row>
    <row r="350" spans="1:5">
      <c r="A350" s="22"/>
      <c r="B350" s="22"/>
      <c r="C350" s="22"/>
      <c r="D350" s="22"/>
      <c r="E350" s="22"/>
    </row>
    <row r="351" spans="1:5">
      <c r="A351" s="22"/>
      <c r="B351" s="22"/>
      <c r="C351" s="22"/>
      <c r="D351" s="22"/>
      <c r="E351" s="22"/>
    </row>
    <row r="352" spans="1:5">
      <c r="A352" s="22"/>
      <c r="B352" s="22"/>
      <c r="C352" s="22"/>
      <c r="D352" s="22"/>
      <c r="E352" s="22"/>
    </row>
    <row r="353" spans="1:5">
      <c r="A353" s="22"/>
      <c r="B353" s="22"/>
      <c r="C353" s="22"/>
      <c r="D353" s="22"/>
      <c r="E353" s="22"/>
    </row>
    <row r="354" spans="1:5">
      <c r="A354" s="22"/>
      <c r="B354" s="22"/>
      <c r="C354" s="22"/>
      <c r="D354" s="22"/>
      <c r="E354" s="22"/>
    </row>
    <row r="355" spans="1:5">
      <c r="A355" s="22"/>
      <c r="B355" s="22"/>
      <c r="C355" s="22"/>
      <c r="D355" s="22"/>
      <c r="E355" s="22"/>
    </row>
    <row r="356" spans="1:5">
      <c r="A356" s="22"/>
      <c r="B356" s="22"/>
      <c r="C356" s="22"/>
      <c r="D356" s="22"/>
      <c r="E356" s="22"/>
    </row>
    <row r="357" spans="1:5">
      <c r="A357" s="22"/>
      <c r="B357" s="22"/>
      <c r="C357" s="22"/>
      <c r="D357" s="22"/>
      <c r="E357" s="22"/>
    </row>
    <row r="358" spans="1:5">
      <c r="A358" s="22"/>
      <c r="B358" s="22"/>
      <c r="C358" s="22"/>
      <c r="D358" s="22"/>
      <c r="E358" s="22"/>
    </row>
    <row r="359" spans="1:5">
      <c r="A359" s="22"/>
      <c r="B359" s="22"/>
      <c r="C359" s="22"/>
      <c r="D359" s="22"/>
      <c r="E359" s="22"/>
    </row>
    <row r="360" spans="1:5">
      <c r="A360" s="22"/>
      <c r="B360" s="22"/>
      <c r="C360" s="22"/>
      <c r="D360" s="22"/>
      <c r="E360" s="22"/>
    </row>
    <row r="361" spans="1:5">
      <c r="A361" s="22"/>
      <c r="B361" s="22"/>
      <c r="C361" s="22"/>
      <c r="D361" s="22"/>
      <c r="E361" s="22"/>
    </row>
    <row r="362" spans="1:5">
      <c r="A362" s="22"/>
      <c r="B362" s="22"/>
      <c r="C362" s="22"/>
      <c r="D362" s="22"/>
      <c r="E362" s="22"/>
    </row>
    <row r="363" spans="1:5">
      <c r="A363" s="22"/>
      <c r="B363" s="22"/>
      <c r="C363" s="22"/>
      <c r="D363" s="22"/>
      <c r="E363" s="22"/>
    </row>
    <row r="364" spans="1:5">
      <c r="A364" s="22"/>
      <c r="B364" s="22"/>
      <c r="C364" s="22"/>
      <c r="D364" s="22"/>
      <c r="E364" s="22"/>
    </row>
    <row r="365" spans="1:5">
      <c r="A365" s="22"/>
      <c r="B365" s="22"/>
      <c r="C365" s="22"/>
      <c r="D365" s="22"/>
      <c r="E365" s="22"/>
    </row>
    <row r="366" spans="1:5">
      <c r="A366" s="22"/>
      <c r="B366" s="22"/>
      <c r="C366" s="22"/>
      <c r="D366" s="22"/>
      <c r="E366" s="22"/>
    </row>
    <row r="367" spans="1:5">
      <c r="A367" s="22"/>
      <c r="B367" s="22"/>
      <c r="C367" s="22"/>
      <c r="D367" s="22"/>
      <c r="E367" s="22"/>
    </row>
    <row r="368" spans="1:5">
      <c r="A368" s="22"/>
      <c r="B368" s="22"/>
      <c r="C368" s="22"/>
      <c r="D368" s="22"/>
      <c r="E368" s="22"/>
    </row>
    <row r="369" spans="1:5">
      <c r="A369" s="22"/>
      <c r="B369" s="22"/>
      <c r="C369" s="22"/>
      <c r="D369" s="22"/>
      <c r="E369" s="22"/>
    </row>
    <row r="370" spans="1:5">
      <c r="A370" s="22"/>
      <c r="B370" s="22"/>
      <c r="C370" s="22"/>
      <c r="D370" s="22"/>
      <c r="E370" s="22"/>
    </row>
    <row r="371" spans="1:5">
      <c r="A371" s="22"/>
      <c r="B371" s="22"/>
      <c r="C371" s="22"/>
      <c r="D371" s="22"/>
      <c r="E371" s="22"/>
    </row>
    <row r="372" spans="1:5">
      <c r="A372" s="22"/>
      <c r="B372" s="22"/>
      <c r="C372" s="22"/>
      <c r="D372" s="22"/>
      <c r="E372" s="22"/>
    </row>
    <row r="373" spans="1:5">
      <c r="A373" s="22"/>
      <c r="B373" s="22"/>
      <c r="C373" s="22"/>
      <c r="D373" s="22"/>
      <c r="E373" s="22"/>
    </row>
    <row r="374" spans="1:5">
      <c r="A374" s="22"/>
      <c r="B374" s="22"/>
      <c r="C374" s="22"/>
      <c r="D374" s="22"/>
      <c r="E374" s="22"/>
    </row>
    <row r="375" spans="1:5">
      <c r="A375" s="22"/>
      <c r="B375" s="22"/>
      <c r="C375" s="22"/>
      <c r="D375" s="22"/>
      <c r="E375" s="22"/>
    </row>
    <row r="376" spans="1:5">
      <c r="A376" s="22"/>
      <c r="B376" s="22"/>
      <c r="C376" s="22"/>
      <c r="D376" s="22"/>
      <c r="E376" s="22"/>
    </row>
    <row r="377" spans="1:5">
      <c r="A377" s="22"/>
      <c r="B377" s="22"/>
      <c r="C377" s="22"/>
      <c r="D377" s="22"/>
      <c r="E377" s="22"/>
    </row>
    <row r="378" spans="1:5">
      <c r="A378" s="22"/>
      <c r="B378" s="22"/>
      <c r="C378" s="22"/>
      <c r="D378" s="22"/>
      <c r="E378" s="22"/>
    </row>
    <row r="379" spans="1:5">
      <c r="A379" s="22"/>
      <c r="B379" s="22"/>
      <c r="C379" s="22"/>
      <c r="D379" s="22"/>
      <c r="E379" s="22"/>
    </row>
    <row r="380" spans="1:5">
      <c r="A380" s="22"/>
      <c r="B380" s="22"/>
      <c r="C380" s="22"/>
      <c r="D380" s="22"/>
      <c r="E380" s="22"/>
    </row>
    <row r="381" spans="1:5">
      <c r="A381" s="22"/>
      <c r="B381" s="22"/>
      <c r="C381" s="22"/>
      <c r="D381" s="22"/>
      <c r="E381" s="22"/>
    </row>
    <row r="382" spans="1:5">
      <c r="A382" s="22"/>
      <c r="B382" s="22"/>
      <c r="C382" s="22"/>
      <c r="D382" s="22"/>
      <c r="E382" s="22"/>
    </row>
    <row r="383" spans="1:5">
      <c r="A383" s="22"/>
      <c r="B383" s="22"/>
      <c r="C383" s="22"/>
      <c r="D383" s="22"/>
      <c r="E383" s="22"/>
    </row>
    <row r="384" spans="1:5">
      <c r="A384" s="22"/>
      <c r="B384" s="22"/>
      <c r="C384" s="22"/>
      <c r="D384" s="22"/>
      <c r="E384" s="22"/>
    </row>
    <row r="385" spans="1:5">
      <c r="A385" s="22"/>
      <c r="B385" s="22"/>
      <c r="C385" s="22"/>
      <c r="D385" s="22"/>
      <c r="E385" s="22"/>
    </row>
    <row r="386" spans="1:5">
      <c r="A386" s="22"/>
      <c r="B386" s="22"/>
      <c r="C386" s="22"/>
      <c r="D386" s="22"/>
      <c r="E386" s="22"/>
    </row>
    <row r="387" spans="1:5">
      <c r="A387" s="22"/>
      <c r="B387" s="22"/>
      <c r="C387" s="22"/>
      <c r="D387" s="22"/>
      <c r="E387" s="22"/>
    </row>
    <row r="388" spans="1:5">
      <c r="A388" s="22"/>
      <c r="B388" s="22"/>
      <c r="C388" s="22"/>
      <c r="D388" s="22"/>
      <c r="E388" s="22"/>
    </row>
    <row r="389" spans="1:5">
      <c r="A389" s="22"/>
      <c r="B389" s="22"/>
      <c r="C389" s="22"/>
      <c r="D389" s="22"/>
      <c r="E389" s="22"/>
    </row>
    <row r="390" spans="1:5">
      <c r="A390" s="22"/>
      <c r="B390" s="22"/>
      <c r="C390" s="22"/>
      <c r="D390" s="22"/>
      <c r="E390" s="22"/>
    </row>
    <row r="391" spans="1:5">
      <c r="A391" s="22"/>
      <c r="B391" s="22"/>
      <c r="C391" s="22"/>
      <c r="D391" s="22"/>
      <c r="E391" s="22"/>
    </row>
    <row r="392" spans="1:5">
      <c r="A392" s="22"/>
      <c r="B392" s="22"/>
      <c r="C392" s="22"/>
      <c r="D392" s="22"/>
      <c r="E392" s="22"/>
    </row>
    <row r="393" spans="1:5">
      <c r="A393" s="22"/>
      <c r="B393" s="22"/>
      <c r="C393" s="22"/>
      <c r="D393" s="22"/>
      <c r="E393" s="22"/>
    </row>
    <row r="394" spans="1:5">
      <c r="A394" s="22"/>
      <c r="B394" s="22"/>
      <c r="C394" s="22"/>
      <c r="D394" s="22"/>
      <c r="E394" s="22"/>
    </row>
    <row r="395" spans="1:5">
      <c r="A395" s="22"/>
      <c r="B395" s="22"/>
      <c r="C395" s="22"/>
      <c r="D395" s="22"/>
      <c r="E395" s="22"/>
    </row>
    <row r="396" spans="1:5">
      <c r="A396" s="22"/>
      <c r="B396" s="22"/>
      <c r="C396" s="22"/>
      <c r="D396" s="22"/>
      <c r="E396" s="22"/>
    </row>
    <row r="397" spans="1:5">
      <c r="A397" s="22"/>
      <c r="B397" s="22"/>
      <c r="C397" s="22"/>
      <c r="D397" s="22"/>
      <c r="E397" s="22"/>
    </row>
    <row r="398" spans="1:5">
      <c r="A398" s="22"/>
      <c r="B398" s="22"/>
      <c r="C398" s="22"/>
      <c r="D398" s="22"/>
      <c r="E398" s="22"/>
    </row>
    <row r="399" spans="1:5">
      <c r="A399" s="22"/>
      <c r="B399" s="22"/>
      <c r="C399" s="22"/>
      <c r="D399" s="22"/>
      <c r="E399" s="22"/>
    </row>
    <row r="400" spans="1:5">
      <c r="A400" s="22"/>
      <c r="B400" s="22"/>
      <c r="C400" s="22"/>
      <c r="D400" s="22"/>
      <c r="E400" s="22"/>
    </row>
    <row r="401" spans="1:5">
      <c r="A401" s="22"/>
      <c r="B401" s="22"/>
      <c r="C401" s="22"/>
      <c r="D401" s="22"/>
      <c r="E401" s="22"/>
    </row>
    <row r="402" spans="1:5">
      <c r="A402" s="22"/>
      <c r="B402" s="22"/>
      <c r="C402" s="22"/>
      <c r="D402" s="22"/>
      <c r="E402" s="22"/>
    </row>
    <row r="403" spans="1:5">
      <c r="A403" s="22"/>
      <c r="B403" s="22"/>
      <c r="C403" s="22"/>
      <c r="D403" s="22"/>
      <c r="E403" s="22"/>
    </row>
    <row r="404" spans="1:5">
      <c r="A404" s="22"/>
      <c r="B404" s="22"/>
      <c r="C404" s="22"/>
      <c r="D404" s="22"/>
      <c r="E404" s="22"/>
    </row>
    <row r="405" spans="1:5">
      <c r="A405" s="22"/>
      <c r="B405" s="22"/>
      <c r="C405" s="22"/>
      <c r="D405" s="22"/>
      <c r="E405" s="22"/>
    </row>
    <row r="406" spans="1:5">
      <c r="A406" s="22"/>
      <c r="B406" s="22"/>
      <c r="C406" s="22"/>
      <c r="D406" s="22"/>
      <c r="E406" s="22"/>
    </row>
    <row r="407" spans="1:5">
      <c r="A407" s="22"/>
      <c r="B407" s="22"/>
      <c r="C407" s="22"/>
      <c r="D407" s="22"/>
      <c r="E407" s="22"/>
    </row>
    <row r="408" spans="1:5">
      <c r="A408" s="22"/>
      <c r="B408" s="22"/>
      <c r="C408" s="22"/>
      <c r="D408" s="22"/>
      <c r="E408" s="22"/>
    </row>
    <row r="409" spans="1:5">
      <c r="A409" s="22"/>
      <c r="B409" s="22"/>
      <c r="C409" s="22"/>
      <c r="D409" s="22"/>
      <c r="E409" s="22"/>
    </row>
    <row r="410" spans="1:5">
      <c r="A410" s="22"/>
      <c r="B410" s="22"/>
      <c r="C410" s="22"/>
      <c r="D410" s="22"/>
      <c r="E410" s="22"/>
    </row>
    <row r="411" spans="1:5">
      <c r="A411" s="22"/>
      <c r="B411" s="22"/>
      <c r="C411" s="22"/>
      <c r="D411" s="22"/>
      <c r="E411" s="22"/>
    </row>
    <row r="412" spans="1:5">
      <c r="A412" s="22"/>
      <c r="B412" s="22"/>
      <c r="C412" s="22"/>
      <c r="D412" s="22"/>
      <c r="E412" s="22"/>
    </row>
    <row r="413" spans="1:5">
      <c r="A413" s="22"/>
      <c r="B413" s="22"/>
      <c r="C413" s="22"/>
      <c r="D413" s="22"/>
      <c r="E413" s="22"/>
    </row>
    <row r="414" spans="1:5">
      <c r="A414" s="22"/>
      <c r="B414" s="22"/>
      <c r="C414" s="22"/>
      <c r="D414" s="22"/>
      <c r="E414" s="22"/>
    </row>
    <row r="415" spans="1:5">
      <c r="A415" s="22"/>
      <c r="B415" s="22"/>
      <c r="C415" s="22"/>
      <c r="D415" s="22"/>
      <c r="E415" s="22"/>
    </row>
    <row r="416" spans="1:5">
      <c r="A416" s="22"/>
      <c r="B416" s="22"/>
      <c r="C416" s="22"/>
      <c r="D416" s="22"/>
      <c r="E416" s="22"/>
    </row>
    <row r="417" spans="1:5">
      <c r="A417" s="22"/>
      <c r="B417" s="22"/>
      <c r="C417" s="22"/>
      <c r="D417" s="22"/>
      <c r="E417" s="22"/>
    </row>
    <row r="418" spans="1:5">
      <c r="A418" s="22"/>
      <c r="B418" s="22"/>
      <c r="C418" s="22"/>
      <c r="D418" s="22"/>
      <c r="E418" s="22"/>
    </row>
    <row r="419" spans="1:5">
      <c r="A419" s="22"/>
      <c r="B419" s="22"/>
      <c r="C419" s="22"/>
      <c r="D419" s="22"/>
      <c r="E419" s="22"/>
    </row>
    <row r="420" spans="1:5">
      <c r="A420" s="22"/>
      <c r="B420" s="22"/>
      <c r="C420" s="22"/>
      <c r="D420" s="22"/>
      <c r="E420" s="22"/>
    </row>
    <row r="421" spans="1:5">
      <c r="A421" s="22"/>
      <c r="B421" s="22"/>
      <c r="C421" s="22"/>
      <c r="D421" s="22"/>
      <c r="E421" s="22"/>
    </row>
    <row r="422" spans="1:5">
      <c r="A422" s="22"/>
      <c r="B422" s="22"/>
      <c r="C422" s="22"/>
      <c r="D422" s="22"/>
      <c r="E422" s="22"/>
    </row>
    <row r="423" spans="1:5">
      <c r="A423" s="22"/>
      <c r="B423" s="22"/>
      <c r="C423" s="22"/>
      <c r="D423" s="22"/>
      <c r="E423" s="22"/>
    </row>
    <row r="424" spans="1:5">
      <c r="A424" s="22"/>
      <c r="B424" s="22"/>
      <c r="C424" s="22"/>
      <c r="D424" s="22"/>
      <c r="E424" s="22"/>
    </row>
    <row r="425" spans="1:5">
      <c r="A425" s="22"/>
      <c r="B425" s="22"/>
      <c r="C425" s="22"/>
      <c r="D425" s="22"/>
      <c r="E425" s="22"/>
    </row>
    <row r="426" spans="1:5">
      <c r="A426" s="22"/>
      <c r="B426" s="22"/>
      <c r="C426" s="22"/>
      <c r="D426" s="22"/>
      <c r="E426" s="22"/>
    </row>
    <row r="427" spans="1:5">
      <c r="A427" s="22"/>
      <c r="B427" s="22"/>
      <c r="C427" s="22"/>
      <c r="D427" s="22"/>
      <c r="E427" s="22"/>
    </row>
    <row r="428" spans="1:5">
      <c r="A428" s="22"/>
      <c r="B428" s="22"/>
      <c r="C428" s="22"/>
      <c r="D428" s="22"/>
      <c r="E428" s="22"/>
    </row>
    <row r="429" spans="1:5">
      <c r="A429" s="22"/>
      <c r="B429" s="22"/>
      <c r="C429" s="22"/>
      <c r="D429" s="22"/>
      <c r="E429" s="22"/>
    </row>
    <row r="430" spans="1:5">
      <c r="A430" s="22"/>
      <c r="B430" s="22"/>
      <c r="C430" s="22"/>
      <c r="D430" s="22"/>
      <c r="E430" s="22"/>
    </row>
    <row r="431" spans="1:5">
      <c r="A431" s="22"/>
      <c r="B431" s="22"/>
      <c r="C431" s="22"/>
      <c r="D431" s="22"/>
      <c r="E431" s="22"/>
    </row>
    <row r="432" spans="1:5">
      <c r="A432" s="22"/>
      <c r="B432" s="22"/>
      <c r="C432" s="22"/>
      <c r="D432" s="22"/>
      <c r="E432" s="22"/>
    </row>
    <row r="433" spans="1:5">
      <c r="A433" s="22"/>
      <c r="B433" s="22"/>
      <c r="C433" s="22"/>
      <c r="D433" s="22"/>
      <c r="E433" s="22"/>
    </row>
    <row r="434" spans="1:5">
      <c r="A434" s="22"/>
      <c r="B434" s="22"/>
      <c r="C434" s="22"/>
      <c r="D434" s="22"/>
      <c r="E434" s="22"/>
    </row>
    <row r="435" spans="1:5">
      <c r="A435" s="22"/>
      <c r="B435" s="22"/>
      <c r="C435" s="22"/>
      <c r="D435" s="22"/>
      <c r="E435" s="22"/>
    </row>
    <row r="436" spans="1:5">
      <c r="A436" s="22"/>
      <c r="B436" s="22"/>
      <c r="C436" s="22"/>
      <c r="D436" s="22"/>
      <c r="E436" s="22"/>
    </row>
    <row r="437" spans="1:5">
      <c r="A437" s="22"/>
      <c r="B437" s="22"/>
      <c r="C437" s="22"/>
      <c r="D437" s="22"/>
      <c r="E437" s="22"/>
    </row>
    <row r="438" spans="1:5">
      <c r="A438" s="22"/>
      <c r="B438" s="22"/>
      <c r="C438" s="22"/>
      <c r="D438" s="22"/>
      <c r="E438" s="22"/>
    </row>
    <row r="439" spans="1:5">
      <c r="A439" s="22"/>
      <c r="B439" s="22"/>
      <c r="C439" s="22"/>
      <c r="D439" s="22"/>
      <c r="E439" s="22"/>
    </row>
    <row r="440" spans="1:5">
      <c r="A440" s="22"/>
      <c r="B440" s="22"/>
      <c r="C440" s="22"/>
      <c r="D440" s="22"/>
      <c r="E440" s="22"/>
    </row>
    <row r="441" spans="1:5">
      <c r="A441" s="22"/>
      <c r="B441" s="22"/>
      <c r="C441" s="22"/>
      <c r="D441" s="22"/>
      <c r="E441" s="22"/>
    </row>
    <row r="442" spans="1:5">
      <c r="A442" s="22"/>
      <c r="B442" s="22"/>
      <c r="C442" s="22"/>
      <c r="D442" s="22"/>
      <c r="E442" s="22"/>
    </row>
    <row r="443" spans="1:5">
      <c r="A443" s="22"/>
      <c r="B443" s="22"/>
      <c r="C443" s="22"/>
      <c r="D443" s="22"/>
      <c r="E443" s="22"/>
    </row>
    <row r="444" spans="1:5">
      <c r="A444" s="22"/>
      <c r="B444" s="22"/>
      <c r="C444" s="22"/>
      <c r="D444" s="22"/>
      <c r="E444" s="22"/>
    </row>
    <row r="445" spans="1:5">
      <c r="A445" s="22"/>
      <c r="B445" s="22"/>
      <c r="C445" s="22"/>
      <c r="D445" s="22"/>
      <c r="E445" s="22"/>
    </row>
    <row r="446" spans="1:5">
      <c r="A446" s="22"/>
      <c r="B446" s="22"/>
      <c r="C446" s="22"/>
      <c r="D446" s="22"/>
      <c r="E446" s="22"/>
    </row>
    <row r="447" spans="1:5">
      <c r="A447" s="22"/>
      <c r="B447" s="22"/>
      <c r="C447" s="22"/>
      <c r="D447" s="22"/>
      <c r="E447" s="22"/>
    </row>
    <row r="448" spans="1:5">
      <c r="A448" s="22"/>
      <c r="B448" s="22"/>
      <c r="C448" s="22"/>
      <c r="D448" s="22"/>
      <c r="E448" s="22"/>
    </row>
    <row r="449" spans="1:5">
      <c r="A449" s="22"/>
      <c r="B449" s="22"/>
      <c r="C449" s="22"/>
      <c r="D449" s="22"/>
      <c r="E449" s="22"/>
    </row>
    <row r="450" spans="1:5">
      <c r="A450" s="22"/>
      <c r="B450" s="22"/>
      <c r="C450" s="22"/>
      <c r="D450" s="22"/>
      <c r="E450" s="22"/>
    </row>
    <row r="451" spans="1:5">
      <c r="A451" s="22"/>
      <c r="B451" s="22"/>
      <c r="C451" s="22"/>
      <c r="D451" s="22"/>
      <c r="E451" s="22"/>
    </row>
    <row r="452" spans="1:5">
      <c r="A452" s="22"/>
      <c r="B452" s="22"/>
      <c r="C452" s="22"/>
      <c r="D452" s="22"/>
      <c r="E452" s="22"/>
    </row>
    <row r="453" spans="1:5">
      <c r="A453" s="22"/>
      <c r="B453" s="22"/>
      <c r="C453" s="22"/>
      <c r="D453" s="22"/>
      <c r="E453" s="22"/>
    </row>
    <row r="454" spans="1:5">
      <c r="A454" s="22"/>
      <c r="B454" s="22"/>
      <c r="C454" s="22"/>
      <c r="D454" s="22"/>
      <c r="E454" s="22"/>
    </row>
    <row r="455" spans="1:5">
      <c r="A455" s="22"/>
      <c r="B455" s="22"/>
      <c r="C455" s="22"/>
      <c r="D455" s="22"/>
      <c r="E455" s="22"/>
    </row>
    <row r="456" spans="1:5">
      <c r="A456" s="22"/>
      <c r="B456" s="22"/>
      <c r="C456" s="22"/>
      <c r="D456" s="22"/>
      <c r="E456" s="22"/>
    </row>
    <row r="457" spans="1:5">
      <c r="A457" s="22"/>
      <c r="B457" s="22"/>
      <c r="C457" s="22"/>
      <c r="D457" s="22"/>
      <c r="E457" s="22"/>
    </row>
    <row r="458" spans="1:5">
      <c r="A458" s="22"/>
      <c r="B458" s="22"/>
      <c r="C458" s="22"/>
      <c r="D458" s="22"/>
      <c r="E458" s="22"/>
    </row>
    <row r="459" spans="1:5">
      <c r="A459" s="22"/>
      <c r="B459" s="22"/>
      <c r="C459" s="22"/>
      <c r="D459" s="22"/>
      <c r="E459" s="22"/>
    </row>
    <row r="460" spans="1:5">
      <c r="A460" s="22"/>
      <c r="B460" s="22"/>
      <c r="C460" s="22"/>
      <c r="D460" s="22"/>
      <c r="E460" s="22"/>
    </row>
    <row r="461" spans="1:5">
      <c r="A461" s="22"/>
      <c r="B461" s="22"/>
      <c r="C461" s="22"/>
      <c r="D461" s="22"/>
      <c r="E461" s="22"/>
    </row>
    <row r="462" spans="1:5">
      <c r="A462" s="22"/>
      <c r="B462" s="22"/>
      <c r="C462" s="22"/>
      <c r="D462" s="22"/>
      <c r="E462" s="22"/>
    </row>
    <row r="463" spans="1:5">
      <c r="A463" s="22"/>
      <c r="B463" s="22"/>
      <c r="C463" s="22"/>
      <c r="D463" s="22"/>
      <c r="E463" s="22"/>
    </row>
    <row r="464" spans="1:5">
      <c r="A464" s="22"/>
      <c r="B464" s="22"/>
      <c r="C464" s="22"/>
      <c r="D464" s="22"/>
      <c r="E464" s="22"/>
    </row>
    <row r="465" spans="1:5">
      <c r="A465" s="22"/>
      <c r="B465" s="22"/>
      <c r="C465" s="22"/>
      <c r="D465" s="22"/>
      <c r="E465" s="22"/>
    </row>
    <row r="466" spans="1:5">
      <c r="A466" s="22"/>
      <c r="B466" s="22"/>
      <c r="C466" s="22"/>
      <c r="D466" s="22"/>
      <c r="E466" s="22"/>
    </row>
    <row r="467" spans="1:5">
      <c r="A467" s="22"/>
      <c r="B467" s="22"/>
      <c r="C467" s="22"/>
      <c r="D467" s="22"/>
      <c r="E467" s="22"/>
    </row>
    <row r="468" spans="1:5">
      <c r="A468" s="22"/>
      <c r="B468" s="22"/>
      <c r="C468" s="22"/>
      <c r="D468" s="22"/>
      <c r="E468" s="22"/>
    </row>
    <row r="469" spans="1:5">
      <c r="A469" s="22"/>
      <c r="B469" s="22"/>
      <c r="C469" s="22"/>
      <c r="D469" s="22"/>
      <c r="E469" s="22"/>
    </row>
    <row r="470" spans="1:5">
      <c r="A470" s="22"/>
      <c r="B470" s="22"/>
      <c r="C470" s="22"/>
      <c r="D470" s="22"/>
      <c r="E470" s="22"/>
    </row>
    <row r="471" spans="1:5">
      <c r="A471" s="22"/>
      <c r="B471" s="22"/>
      <c r="C471" s="22"/>
      <c r="D471" s="22"/>
      <c r="E471" s="22"/>
    </row>
    <row r="472" spans="1:5">
      <c r="A472" s="22"/>
      <c r="B472" s="22"/>
      <c r="C472" s="22"/>
      <c r="D472" s="22"/>
      <c r="E472" s="22"/>
    </row>
    <row r="473" spans="1:5">
      <c r="A473" s="22"/>
      <c r="B473" s="22"/>
      <c r="C473" s="22"/>
      <c r="D473" s="22"/>
      <c r="E473" s="22"/>
    </row>
    <row r="474" spans="1:5">
      <c r="A474" s="22"/>
      <c r="B474" s="22"/>
      <c r="C474" s="22"/>
      <c r="D474" s="22"/>
      <c r="E474" s="22"/>
    </row>
    <row r="475" spans="1:5">
      <c r="A475" s="22"/>
      <c r="B475" s="22"/>
      <c r="C475" s="22"/>
      <c r="D475" s="22"/>
      <c r="E475" s="22"/>
    </row>
    <row r="476" spans="1:5">
      <c r="A476" s="22"/>
      <c r="B476" s="22"/>
      <c r="C476" s="22"/>
      <c r="D476" s="22"/>
      <c r="E476" s="22"/>
    </row>
    <row r="477" spans="1:5">
      <c r="A477" s="22"/>
      <c r="B477" s="22"/>
      <c r="C477" s="22"/>
      <c r="D477" s="22"/>
      <c r="E477" s="22"/>
    </row>
    <row r="478" spans="1:5">
      <c r="A478" s="22"/>
      <c r="B478" s="22"/>
      <c r="C478" s="22"/>
      <c r="D478" s="22"/>
      <c r="E478" s="22"/>
    </row>
    <row r="479" spans="1:5">
      <c r="A479" s="22"/>
      <c r="B479" s="22"/>
      <c r="C479" s="22"/>
      <c r="D479" s="22"/>
      <c r="E479" s="22"/>
    </row>
    <row r="480" spans="1:5">
      <c r="A480" s="22"/>
      <c r="B480" s="22"/>
      <c r="C480" s="22"/>
      <c r="D480" s="22"/>
      <c r="E480" s="22"/>
    </row>
    <row r="481" spans="1:5">
      <c r="A481" s="22"/>
      <c r="B481" s="22"/>
      <c r="C481" s="22"/>
      <c r="D481" s="22"/>
      <c r="E481" s="22"/>
    </row>
    <row r="482" spans="1:5">
      <c r="A482" s="22"/>
      <c r="B482" s="22"/>
      <c r="C482" s="22"/>
      <c r="D482" s="22"/>
      <c r="E482" s="22"/>
    </row>
    <row r="483" spans="1:5">
      <c r="A483" s="22"/>
      <c r="B483" s="22"/>
      <c r="C483" s="22"/>
      <c r="D483" s="22"/>
      <c r="E483" s="22"/>
    </row>
    <row r="484" spans="1:5">
      <c r="A484" s="22"/>
      <c r="B484" s="22"/>
      <c r="C484" s="22"/>
      <c r="D484" s="22"/>
      <c r="E484" s="22"/>
    </row>
    <row r="485" spans="1:5">
      <c r="A485" s="22"/>
      <c r="B485" s="22"/>
      <c r="C485" s="22"/>
      <c r="D485" s="22"/>
      <c r="E485" s="22"/>
    </row>
    <row r="486" spans="1:5">
      <c r="A486" s="22"/>
      <c r="B486" s="22"/>
      <c r="C486" s="22"/>
      <c r="D486" s="22"/>
      <c r="E486" s="22"/>
    </row>
    <row r="487" spans="1:5">
      <c r="A487" s="22"/>
      <c r="B487" s="22"/>
      <c r="C487" s="22"/>
      <c r="D487" s="22"/>
      <c r="E487" s="22"/>
    </row>
    <row r="488" spans="1:5">
      <c r="A488" s="22"/>
      <c r="B488" s="22"/>
      <c r="C488" s="22"/>
      <c r="D488" s="22"/>
      <c r="E488" s="22"/>
    </row>
    <row r="489" spans="1:5">
      <c r="A489" s="22"/>
      <c r="B489" s="22"/>
      <c r="C489" s="22"/>
      <c r="D489" s="22"/>
      <c r="E489" s="22"/>
    </row>
    <row r="490" spans="1:5">
      <c r="A490" s="22"/>
      <c r="B490" s="22"/>
      <c r="C490" s="22"/>
      <c r="D490" s="22"/>
      <c r="E490" s="22"/>
    </row>
    <row r="491" spans="1:5">
      <c r="A491" s="22"/>
      <c r="B491" s="22"/>
      <c r="C491" s="22"/>
      <c r="D491" s="22"/>
      <c r="E491" s="22"/>
    </row>
    <row r="492" spans="1:5">
      <c r="A492" s="22"/>
      <c r="B492" s="22"/>
      <c r="C492" s="22"/>
      <c r="D492" s="22"/>
      <c r="E492" s="22"/>
    </row>
    <row r="493" spans="1:5">
      <c r="A493" s="22"/>
      <c r="B493" s="22"/>
      <c r="C493" s="22"/>
      <c r="D493" s="22"/>
      <c r="E493" s="22"/>
    </row>
    <row r="494" spans="1:5">
      <c r="A494" s="22"/>
      <c r="B494" s="22"/>
      <c r="C494" s="22"/>
      <c r="D494" s="22"/>
      <c r="E494" s="22"/>
    </row>
    <row r="495" spans="1:5">
      <c r="A495" s="22"/>
      <c r="B495" s="22"/>
      <c r="C495" s="22"/>
      <c r="D495" s="22"/>
      <c r="E495" s="22"/>
    </row>
    <row r="496" spans="1:5">
      <c r="A496" s="22"/>
      <c r="B496" s="22"/>
      <c r="C496" s="22"/>
      <c r="D496" s="22"/>
      <c r="E496" s="22"/>
    </row>
    <row r="497" spans="1:5">
      <c r="A497" s="22"/>
      <c r="B497" s="22"/>
      <c r="C497" s="22"/>
      <c r="D497" s="22"/>
      <c r="E497" s="22"/>
    </row>
    <row r="498" spans="1:5">
      <c r="A498" s="22"/>
      <c r="B498" s="22"/>
      <c r="C498" s="22"/>
      <c r="D498" s="22"/>
      <c r="E498" s="22"/>
    </row>
    <row r="499" spans="1:5">
      <c r="A499" s="22"/>
      <c r="B499" s="22"/>
      <c r="C499" s="22"/>
      <c r="D499" s="22"/>
      <c r="E499" s="22"/>
    </row>
    <row r="500" spans="1:5">
      <c r="A500" s="22"/>
      <c r="B500" s="22"/>
      <c r="C500" s="22"/>
      <c r="D500" s="22"/>
      <c r="E500" s="22"/>
    </row>
    <row r="501" spans="1:5">
      <c r="A501" s="22"/>
      <c r="B501" s="22"/>
      <c r="C501" s="22"/>
      <c r="D501" s="22"/>
      <c r="E501" s="22"/>
    </row>
    <row r="502" spans="1:5">
      <c r="A502" s="22"/>
      <c r="B502" s="22"/>
      <c r="C502" s="22"/>
      <c r="D502" s="22"/>
      <c r="E502" s="22"/>
    </row>
    <row r="503" spans="1:5">
      <c r="A503" s="22"/>
      <c r="B503" s="22"/>
      <c r="C503" s="22"/>
      <c r="D503" s="22"/>
      <c r="E503" s="22"/>
    </row>
    <row r="504" spans="1:5">
      <c r="A504" s="22"/>
      <c r="B504" s="22"/>
      <c r="C504" s="22"/>
      <c r="D504" s="22"/>
      <c r="E504" s="22"/>
    </row>
    <row r="505" spans="1:5">
      <c r="A505" s="22"/>
      <c r="B505" s="22"/>
      <c r="C505" s="22"/>
      <c r="D505" s="22"/>
      <c r="E505" s="22"/>
    </row>
    <row r="506" spans="1:5">
      <c r="A506" s="22"/>
      <c r="B506" s="22"/>
      <c r="C506" s="22"/>
      <c r="D506" s="22"/>
      <c r="E506" s="22"/>
    </row>
    <row r="507" spans="1:5">
      <c r="A507" s="22"/>
      <c r="B507" s="22"/>
      <c r="C507" s="22"/>
      <c r="D507" s="22"/>
      <c r="E507" s="22"/>
    </row>
    <row r="508" spans="1:5">
      <c r="A508" s="22"/>
      <c r="B508" s="22"/>
      <c r="C508" s="22"/>
      <c r="D508" s="22"/>
      <c r="E508" s="22"/>
    </row>
    <row r="509" spans="1:5">
      <c r="A509" s="22"/>
      <c r="B509" s="22"/>
      <c r="C509" s="22"/>
      <c r="D509" s="22"/>
      <c r="E509" s="22"/>
    </row>
    <row r="510" spans="1:5">
      <c r="A510" s="22"/>
      <c r="B510" s="22"/>
      <c r="C510" s="22"/>
      <c r="D510" s="22"/>
      <c r="E510" s="22"/>
    </row>
    <row r="511" spans="1:5">
      <c r="A511" s="22"/>
      <c r="B511" s="22"/>
      <c r="C511" s="22"/>
      <c r="D511" s="22"/>
      <c r="E511" s="22"/>
    </row>
    <row r="512" spans="1:5">
      <c r="A512" s="22"/>
      <c r="B512" s="22"/>
      <c r="C512" s="22"/>
      <c r="D512" s="22"/>
      <c r="E512" s="22"/>
    </row>
    <row r="513" spans="1:5">
      <c r="A513" s="22"/>
      <c r="B513" s="22"/>
      <c r="C513" s="22"/>
      <c r="D513" s="22"/>
      <c r="E513" s="22"/>
    </row>
  </sheetData>
  <sortState xmlns:xlrd2="http://schemas.microsoft.com/office/spreadsheetml/2017/richdata2" ref="X4:AP36">
    <sortCondition descending="1" ref="AO4:AO36"/>
  </sortState>
  <dataConsolidate link="1"/>
  <mergeCells count="2">
    <mergeCell ref="C3:L3"/>
    <mergeCell ref="A3:B3"/>
  </mergeCells>
  <phoneticPr fontId="17" type="noConversion"/>
  <dataValidations count="22">
    <dataValidation type="list" allowBlank="1" showInputMessage="1" showErrorMessage="1" errorTitle="Disziplin eintragen" error="Falsche Disziplin angegeben._x000a__x000a_LG_x000a_LP_x000a_LG Auflage_x000a_ " promptTitle="Disziplin eintragen" prompt="Disziplin eintrage" sqref="E35:E43" xr:uid="{AB0A01DF-C84B-4FAB-B09F-D953E5DCF39B}">
      <formula1>$P$2:$P$4</formula1>
    </dataValidation>
    <dataValidation type="list" allowBlank="1" showInputMessage="1" showErrorMessage="1" errorTitle="Falscher Vereinsname" error="Vereinsname stimmt nicht mit der Datenbank überein. Bitte Vereinsnamen überprüfen:_x000a__x000a_" promptTitle="Verein eingeben" prompt="Verein eingeben" sqref="A35:A43" xr:uid="{D0E06995-535B-4ECC-BEF2-040B63D558E3}">
      <formula1>$N$2:$N$12</formula1>
    </dataValidation>
    <dataValidation type="list" allowBlank="1" showInputMessage="1" showErrorMessage="1" errorTitle="Falscher Vereinsname" error="Vereinsname stimmt nicht mit der Datenbank überein. Bitte Vereinsnamen überprüfen:_x000a__x000a_" promptTitle="Verein eingeben" prompt="Verein eingeben" sqref="A6:A8 A11 A17:A34 A44:A56" xr:uid="{5346EC20-DB89-4DBE-834F-8396DEAAF34A}">
      <formula1>$N$2:$N$12</formula1>
      <formula2>0</formula2>
    </dataValidation>
    <dataValidation type="list" allowBlank="1" showInputMessage="1" showErrorMessage="1" errorTitle="Disziplin eintragen" error="Falsche Disziplin angegeben._x000a__x000a_LG_x000a_LP_x000a_LG Auflage_x000a_ " promptTitle="Disziplin eintragen" prompt="Disziplin eintrage" sqref="E6:E34 E44:E56" xr:uid="{89EF86B7-4011-47AB-BEF2-D4D04BAAF78D}">
      <formula1>$P$2:$P$4</formula1>
      <formula2>0</formula2>
    </dataValidation>
    <dataValidation type="custom" allowBlank="1" showInputMessage="1" showErrorMessage="1" sqref="Q29" xr:uid="{20F1BF2C-8F8F-4F13-BC4B-431F0FB47993}">
      <formula1>NOT(CELL("Schutz",Q31:AC573))</formula1>
    </dataValidation>
    <dataValidation type="custom" allowBlank="1" showInputMessage="1" showErrorMessage="1" sqref="Q28" xr:uid="{2C37A995-A9F6-42EF-9EA9-6405E5187AC2}">
      <formula1>NOT(CELL("Schutz",Q31:AC572))</formula1>
    </dataValidation>
    <dataValidation type="custom" allowBlank="1" showInputMessage="1" showErrorMessage="1" sqref="Q25" xr:uid="{DD3DBE39-0794-4955-97C8-51F41403F1E7}">
      <formula1>NOT(CELL("Schutz",Q30:AC569))</formula1>
    </dataValidation>
    <dataValidation type="custom" allowBlank="1" showInputMessage="1" showErrorMessage="1" sqref="Q26:Q27" xr:uid="{54593F2A-1210-4CCB-BA0D-B82E97C2F85E}">
      <formula1>NOT(CELL("Schutz",Q30:AC570))</formula1>
    </dataValidation>
    <dataValidation type="custom" allowBlank="1" showInputMessage="1" showErrorMessage="1" sqref="Q22:Q24" xr:uid="{2B4F6116-65FE-49CF-A85E-79D22838AF7E}">
      <formula1>NOT(CELL("Schutz",Q28:AC566))</formula1>
    </dataValidation>
    <dataValidation type="custom" allowBlank="1" showInputMessage="1" showErrorMessage="1" sqref="Q16:Q17" xr:uid="{79B14598-1914-4F8E-9816-286D47D2B8E2}">
      <formula1>NOT(CELL("Schutz",Q21:AC558))</formula1>
    </dataValidation>
    <dataValidation type="custom" allowBlank="1" showInputMessage="1" showErrorMessage="1" sqref="Q18:Q20" xr:uid="{F7407789-BD6E-4791-9612-BAB3032E0036}">
      <formula1>NOT(CELL("Schutz",Q22:AC560))</formula1>
    </dataValidation>
    <dataValidation type="custom" allowBlank="1" showInputMessage="1" showErrorMessage="1" sqref="Q21" xr:uid="{E92915A2-A389-4F70-8669-516393582711}">
      <formula1>NOT(CELL("Schutz",Q26:AC564))</formula1>
    </dataValidation>
    <dataValidation type="custom" allowBlank="1" showInputMessage="1" showErrorMessage="1" sqref="Q14:Q15" xr:uid="{924C1985-F9CB-4F32-BA9C-878307D702F7}">
      <formula1>NOT(CELL("Schutz",Q19:AC555))</formula1>
    </dataValidation>
    <dataValidation type="custom" allowBlank="1" showInputMessage="1" showErrorMessage="1" sqref="Q9:Q11" xr:uid="{5BC25A27-F063-407E-8970-4B632B069B17}">
      <formula1>NOT(CELL("Schutz",Q14:AC549))</formula1>
    </dataValidation>
    <dataValidation type="custom" allowBlank="1" showInputMessage="1" showErrorMessage="1" sqref="Q12:Q13" xr:uid="{EA9491A7-2435-44DD-9FEB-D8357F8697C4}">
      <formula1>NOT(CELL("Schutz",Q16:AC552))</formula1>
    </dataValidation>
    <dataValidation type="custom" allowBlank="1" showInputMessage="1" showErrorMessage="1" sqref="Q5:Q8" xr:uid="{88899296-C1C9-4C5D-AB34-2EC5A37DDB61}">
      <formula1>NOT(CELL("Schutz",Q11:AC545))</formula1>
    </dataValidation>
    <dataValidation type="custom" allowBlank="1" showInputMessage="1" showErrorMessage="1" sqref="F1:F2" xr:uid="{7935CCBA-56E9-4890-8DEA-19509B35DDF2}">
      <formula1>NOT(CELL("Schutz",F4:S501))</formula1>
    </dataValidation>
    <dataValidation type="custom" allowBlank="1" showInputMessage="1" showErrorMessage="1" sqref="G1" xr:uid="{B176B666-4934-4051-8DB9-8D796377284C}">
      <formula1>NOT(CELL("Schutz",H4:U505))</formula1>
    </dataValidation>
    <dataValidation type="custom" allowBlank="1" showInputMessage="1" showErrorMessage="1" sqref="K1:P1 G2:P2" xr:uid="{C4AC4356-347D-412C-B7A8-82F40E9E2665}">
      <formula1>NOT(CELL("Schutz",G4:T505))</formula1>
    </dataValidation>
    <dataValidation type="custom" allowBlank="1" showInputMessage="1" showErrorMessage="1" sqref="M3:P3" xr:uid="{642AFFAF-EC1B-455C-8F1F-C0256388B857}">
      <formula1>NOT(CELL("Schutz",M5:Z507))</formula1>
    </dataValidation>
    <dataValidation type="custom" allowBlank="1" showInputMessage="1" showErrorMessage="1" sqref="Q1:S2" xr:uid="{B22C10C6-EA8A-4979-B0B8-D0DAF4A02354}">
      <formula1>NOT(CELL("Schutz",Q4:AC505))</formula1>
    </dataValidation>
    <dataValidation type="custom" allowBlank="1" showInputMessage="1" showErrorMessage="1" sqref="Q3:S3" xr:uid="{5DBE2FCB-A2BA-4B60-9ADF-47BD515CD547}">
      <formula1>NOT(CELL("Schutz",Q5:AC507))</formula1>
    </dataValidation>
  </dataValidations>
  <pageMargins left="0.7" right="0.7" top="0.75" bottom="0.75" header="0.3" footer="0.3"/>
  <pageSetup paperSize="9" scale="67" firstPageNumber="0" fitToHeight="0" orientation="landscape" horizontalDpi="300" verticalDpi="300" r:id="rId1"/>
  <headerFooter alignWithMargins="0">
    <oddHeader>&amp;R&amp;D</oddHeader>
  </headerFooter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65DE0-17AD-49DA-B561-F4DDAC61994E}">
  <sheetPr codeName="Tabelle22">
    <tabColor rgb="FF00B0F0"/>
    <pageSetUpPr fitToPage="1"/>
  </sheetPr>
  <dimension ref="A1:AM522"/>
  <sheetViews>
    <sheetView tabSelected="1" topLeftCell="A3" zoomScaleNormal="100" workbookViewId="0">
      <selection activeCell="A5" sqref="A5"/>
    </sheetView>
  </sheetViews>
  <sheetFormatPr baseColWidth="10" defaultColWidth="11.42578125" defaultRowHeight="12.75"/>
  <cols>
    <col min="1" max="1" width="32.7109375" style="15" customWidth="1"/>
    <col min="2" max="3" width="17.7109375" style="15" customWidth="1"/>
    <col min="4" max="4" width="11.28515625" style="15" bestFit="1" customWidth="1"/>
    <col min="5" max="5" width="12.7109375" style="15" bestFit="1" customWidth="1"/>
    <col min="6" max="16" width="6.7109375" style="15" customWidth="1"/>
    <col min="17" max="17" width="11.7109375" style="15" customWidth="1"/>
    <col min="18" max="18" width="12.42578125" style="15" customWidth="1"/>
    <col min="19" max="19" width="11.7109375" style="15" customWidth="1"/>
    <col min="20" max="16384" width="11.42578125" style="15"/>
  </cols>
  <sheetData>
    <row r="1" spans="1:39" ht="15.6" customHeight="1">
      <c r="A1" s="285" t="str">
        <f>Tabellen!F1</f>
        <v>Runde 11</v>
      </c>
      <c r="B1" s="219"/>
      <c r="C1" s="220"/>
      <c r="D1" s="220"/>
      <c r="E1" s="220"/>
      <c r="F1" s="221"/>
      <c r="G1" s="222"/>
      <c r="H1" s="222"/>
      <c r="I1" s="222"/>
      <c r="J1" s="222"/>
      <c r="K1" s="221"/>
      <c r="L1" s="221"/>
      <c r="M1" s="221"/>
      <c r="N1" s="221"/>
      <c r="O1" s="221"/>
      <c r="P1" s="221"/>
      <c r="Q1" s="223"/>
      <c r="R1" s="224"/>
      <c r="S1" s="223"/>
    </row>
    <row r="2" spans="1:39" ht="15" customHeight="1">
      <c r="A2" s="219"/>
      <c r="B2" s="219"/>
      <c r="C2" s="220"/>
      <c r="D2" s="220"/>
      <c r="E2" s="220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3"/>
      <c r="R2" s="224"/>
      <c r="S2" s="223"/>
    </row>
    <row r="3" spans="1:39" ht="142.5" customHeight="1">
      <c r="A3" s="335" t="s">
        <v>454</v>
      </c>
      <c r="B3" s="335"/>
      <c r="C3" s="332" t="s">
        <v>52</v>
      </c>
      <c r="D3" s="332"/>
      <c r="E3" s="332"/>
      <c r="F3" s="332"/>
      <c r="G3" s="332"/>
      <c r="H3" s="332"/>
      <c r="I3" s="332"/>
      <c r="J3" s="332"/>
      <c r="K3" s="332"/>
      <c r="L3" s="332"/>
      <c r="M3" s="221"/>
      <c r="N3" s="221"/>
      <c r="O3" s="221"/>
      <c r="P3" s="221"/>
      <c r="Q3" s="225"/>
      <c r="R3" s="225"/>
      <c r="S3" s="225"/>
    </row>
    <row r="4" spans="1:39" s="231" customFormat="1" ht="34.5" customHeight="1">
      <c r="A4" s="227" t="s">
        <v>0</v>
      </c>
      <c r="B4" s="227" t="s">
        <v>2</v>
      </c>
      <c r="C4" s="228" t="s">
        <v>1</v>
      </c>
      <c r="D4" s="228" t="s">
        <v>3</v>
      </c>
      <c r="E4" s="228" t="s">
        <v>4</v>
      </c>
      <c r="F4" s="228" t="s">
        <v>68</v>
      </c>
      <c r="G4" s="228" t="s">
        <v>69</v>
      </c>
      <c r="H4" s="228" t="s">
        <v>70</v>
      </c>
      <c r="I4" s="228" t="s">
        <v>71</v>
      </c>
      <c r="J4" s="228" t="s">
        <v>72</v>
      </c>
      <c r="K4" s="228" t="s">
        <v>73</v>
      </c>
      <c r="L4" s="228" t="s">
        <v>74</v>
      </c>
      <c r="M4" s="228" t="s">
        <v>75</v>
      </c>
      <c r="N4" s="228" t="s">
        <v>76</v>
      </c>
      <c r="O4" s="228" t="s">
        <v>77</v>
      </c>
      <c r="P4" s="228" t="s">
        <v>168</v>
      </c>
      <c r="Q4" s="238" t="s">
        <v>82</v>
      </c>
      <c r="R4" s="228" t="s">
        <v>63</v>
      </c>
      <c r="S4" s="239" t="s">
        <v>62</v>
      </c>
    </row>
    <row r="5" spans="1:39" ht="15.95" customHeight="1">
      <c r="A5" s="197" t="s">
        <v>18</v>
      </c>
      <c r="B5" s="197" t="s">
        <v>353</v>
      </c>
      <c r="C5" s="197" t="s">
        <v>246</v>
      </c>
      <c r="D5" s="197" t="s">
        <v>19</v>
      </c>
      <c r="E5" s="197" t="s">
        <v>11</v>
      </c>
      <c r="F5" s="265" cm="1">
        <f t="array" ref="F5">_xlfn.IFNA(INDEX(SetupR1Tabelle[Ringe],MATCH($A5&amp;$B5&amp;$C5&amp;$E5,SetupR1Tabelle[Verein]&amp;SetupR1Tabelle[Vorname]&amp;SetupR1Tabelle[Name]&amp;SetupR1Tabelle[Disziplin],0)),"-")</f>
        <v>186</v>
      </c>
      <c r="G5" s="265" cm="1">
        <f t="array" ref="G5">_xlfn.IFNA(INDEX(SetupR2Tabelle[Ringe],MATCH($A5&amp;$B5&amp;$C5&amp;$E5,SetupR2Tabelle[Verein]&amp;SetupR2Tabelle[Vorname]&amp;SetupR2Tabelle[Name]&amp;SetupR2Tabelle[Disziplin],0)),"-")</f>
        <v>191</v>
      </c>
      <c r="H5" s="265" cm="1">
        <f t="array" ref="H5">_xlfn.IFNA(INDEX(SetupR3Tabelle[Ringe],MATCH($A5&amp;$B5&amp;$C5&amp;$E5,SetupR3Tabelle[Verein]&amp;SetupR3Tabelle[Vorname]&amp;SetupR3Tabelle[Name]&amp;SetupR3Tabelle[Disziplin],0)),"-")</f>
        <v>188</v>
      </c>
      <c r="I5" s="265" cm="1">
        <f t="array" ref="I5">_xlfn.IFNA(INDEX(SetupR4Tabelle[Ringe],MATCH($A5&amp;$B5&amp;$C5&amp;$E5,SetupR4Tabelle[Verein]&amp;SetupR4Tabelle[Vorname]&amp;SetupR4Tabelle[Name]&amp;SetupR4Tabelle[Disziplin],0)),"-")</f>
        <v>193</v>
      </c>
      <c r="J5" s="265" cm="1">
        <f t="array" ref="J5">_xlfn.IFNA(INDEX(SetupR5Tabelle[Ringe],MATCH($A5&amp;$B5&amp;$C5&amp;$E5,SetupR5Tabelle[Verein]&amp;SetupR5Tabelle[Vorname]&amp;SetupR5Tabelle[Name]&amp;SetupR5Tabelle[Disziplin],0)),"-")</f>
        <v>193</v>
      </c>
      <c r="K5" s="265" t="str" cm="1">
        <f t="array" ref="K5">_xlfn.IFNA(INDEX(SetupR6Tabelle[Ringe],MATCH($A5&amp;$B5&amp;$C5&amp;$E5,SetupR6Tabelle[Verein]&amp;SetupR6Tabelle[Vorname]&amp;SetupR6Tabelle[Name]&amp;SetupR6Tabelle[Disziplin],0)),"-")</f>
        <v>-</v>
      </c>
      <c r="L5" s="265" cm="1">
        <f t="array" ref="L5">_xlfn.IFNA(INDEX(SetupR7Tabelle[Ringe],MATCH($A5&amp;$B5&amp;$C5&amp;$E5,SetupR7Tabelle[Verein]&amp;SetupR7Tabelle[Vorname]&amp;SetupR7Tabelle[Name]&amp;SetupR7Tabelle[Disziplin],0)),"-")</f>
        <v>189</v>
      </c>
      <c r="M5" s="265" cm="1">
        <f t="array" ref="M5">_xlfn.IFNA(INDEX(SetupR8Tabelle[Ringe],MATCH($A5&amp;$B5&amp;$C5&amp;$E5,SetupR8Tabelle[Verein]&amp;SetupR8Tabelle[Vorname]&amp;SetupR8Tabelle[Name]&amp;SetupR8Tabelle[Disziplin],0)),"-")</f>
        <v>188</v>
      </c>
      <c r="N5" s="265" cm="1">
        <f t="array" ref="N5">_xlfn.IFNA(INDEX(SetupR9Tabelle[Ringe],MATCH($A5&amp;$B5&amp;$C5&amp;$E5,SetupR9Tabelle[Verein]&amp;SetupR9Tabelle[Vorname]&amp;SetupR9Tabelle[Name]&amp;SetupR9Tabelle[Disziplin],0)),"-")</f>
        <v>187</v>
      </c>
      <c r="O5" s="265" cm="1">
        <f t="array" ref="O5">_xlfn.IFNA(INDEX(SetupR10Tabelle[Ringe],MATCH($A5&amp;$B5&amp;$C5&amp;$E5,SetupR10Tabelle[Verein]&amp;SetupR10Tabelle[Vorname]&amp;SetupR10Tabelle[Name]&amp;SetupR10Tabelle[Disziplin],0)),"-")</f>
        <v>184</v>
      </c>
      <c r="P5" s="264" cm="1">
        <f t="array" ref="P5">_xlfn.IFNA(INDEX(SetupR11Tabelle[Ringe],MATCH($A5&amp;$B5&amp;$C5&amp;$E5,SetupR11Tabelle[Verein]&amp;SetupR11Tabelle[Vorname]&amp;SetupR11Tabelle[Name]&amp;SetupR11Tabelle[Disziplin],0)),"-")</f>
        <v>189</v>
      </c>
      <c r="Q5" s="265">
        <f>IF(AK[[#This Row],[1]]="","",SUM(AK[[#This Row],[1]:[11]]))</f>
        <v>1888</v>
      </c>
      <c r="R5" s="263">
        <f>IF(AK[[#This Row],[Summe]]="","",AVERAGE(Q5/S5))</f>
        <v>188.8</v>
      </c>
      <c r="S5" s="265">
        <f>IF(AK[[#This Row],[1]]="","",COUNT(F5:P5))</f>
        <v>10</v>
      </c>
      <c r="AM5" s="243"/>
    </row>
    <row r="6" spans="1:39" ht="15.95" customHeight="1">
      <c r="A6" s="197" t="s">
        <v>13</v>
      </c>
      <c r="B6" s="197" t="s">
        <v>239</v>
      </c>
      <c r="C6" s="197" t="s">
        <v>240</v>
      </c>
      <c r="D6" s="197" t="s">
        <v>27</v>
      </c>
      <c r="E6" s="197" t="s">
        <v>11</v>
      </c>
      <c r="F6" s="265" cm="1">
        <f t="array" ref="F6">_xlfn.IFNA(INDEX(SetupR1Tabelle[Ringe],MATCH($A6&amp;$B6&amp;$C6&amp;$E6,SetupR1Tabelle[Verein]&amp;SetupR1Tabelle[Vorname]&amp;SetupR1Tabelle[Name]&amp;SetupR1Tabelle[Disziplin],0)),"-")</f>
        <v>182</v>
      </c>
      <c r="G6" s="265" cm="1">
        <f t="array" ref="G6">_xlfn.IFNA(INDEX(SetupR2Tabelle[Ringe],MATCH($A6&amp;$B6&amp;$C6&amp;$E6,SetupR2Tabelle[Verein]&amp;SetupR2Tabelle[Vorname]&amp;SetupR2Tabelle[Name]&amp;SetupR2Tabelle[Disziplin],0)),"-")</f>
        <v>181</v>
      </c>
      <c r="H6" s="265" cm="1">
        <f t="array" ref="H6">_xlfn.IFNA(INDEX(SetupR3Tabelle[Ringe],MATCH($A6&amp;$B6&amp;$C6&amp;$E6,SetupR3Tabelle[Verein]&amp;SetupR3Tabelle[Vorname]&amp;SetupR3Tabelle[Name]&amp;SetupR3Tabelle[Disziplin],0)),"-")</f>
        <v>187</v>
      </c>
      <c r="I6" s="265" cm="1">
        <f t="array" ref="I6">_xlfn.IFNA(INDEX(SetupR4Tabelle[Ringe],MATCH($A6&amp;$B6&amp;$C6&amp;$E6,SetupR4Tabelle[Verein]&amp;SetupR4Tabelle[Vorname]&amp;SetupR4Tabelle[Name]&amp;SetupR4Tabelle[Disziplin],0)),"-")</f>
        <v>188</v>
      </c>
      <c r="J6" s="265" cm="1">
        <f t="array" ref="J6">_xlfn.IFNA(INDEX(SetupR5Tabelle[Ringe],MATCH($A6&amp;$B6&amp;$C6&amp;$E6,SetupR5Tabelle[Verein]&amp;SetupR5Tabelle[Vorname]&amp;SetupR5Tabelle[Name]&amp;SetupR5Tabelle[Disziplin],0)),"-")</f>
        <v>184</v>
      </c>
      <c r="K6" s="265" cm="1">
        <f t="array" ref="K6">_xlfn.IFNA(INDEX(SetupR6Tabelle[Ringe],MATCH($A6&amp;$B6&amp;$C6&amp;$E6,SetupR6Tabelle[Verein]&amp;SetupR6Tabelle[Vorname]&amp;SetupR6Tabelle[Name]&amp;SetupR6Tabelle[Disziplin],0)),"-")</f>
        <v>181</v>
      </c>
      <c r="L6" s="265" cm="1">
        <f t="array" ref="L6">_xlfn.IFNA(INDEX(SetupR7Tabelle[Ringe],MATCH($A6&amp;$B6&amp;$C6&amp;$E6,SetupR7Tabelle[Verein]&amp;SetupR7Tabelle[Vorname]&amp;SetupR7Tabelle[Name]&amp;SetupR7Tabelle[Disziplin],0)),"-")</f>
        <v>178</v>
      </c>
      <c r="M6" s="265" t="str" cm="1">
        <f t="array" ref="M6">_xlfn.IFNA(INDEX(SetupR8Tabelle[Ringe],MATCH($A6&amp;$B6&amp;$C6&amp;$E6,SetupR8Tabelle[Verein]&amp;SetupR8Tabelle[Vorname]&amp;SetupR8Tabelle[Name]&amp;SetupR8Tabelle[Disziplin],0)),"-")</f>
        <v>-</v>
      </c>
      <c r="N6" s="265" cm="1">
        <f t="array" ref="N6">_xlfn.IFNA(INDEX(SetupR9Tabelle[Ringe],MATCH($A6&amp;$B6&amp;$C6&amp;$E6,SetupR9Tabelle[Verein]&amp;SetupR9Tabelle[Vorname]&amp;SetupR9Tabelle[Name]&amp;SetupR9Tabelle[Disziplin],0)),"-")</f>
        <v>182</v>
      </c>
      <c r="O6" s="265" cm="1">
        <f t="array" ref="O6">_xlfn.IFNA(INDEX(SetupR10Tabelle[Ringe],MATCH($A6&amp;$B6&amp;$C6&amp;$E6,SetupR10Tabelle[Verein]&amp;SetupR10Tabelle[Vorname]&amp;SetupR10Tabelle[Name]&amp;SetupR10Tabelle[Disziplin],0)),"-")</f>
        <v>180</v>
      </c>
      <c r="P6" s="264" cm="1">
        <f t="array" ref="P6">_xlfn.IFNA(INDEX(SetupR11Tabelle[Ringe],MATCH($A6&amp;$B6&amp;$C6&amp;$E6,SetupR11Tabelle[Verein]&amp;SetupR11Tabelle[Vorname]&amp;SetupR11Tabelle[Name]&amp;SetupR11Tabelle[Disziplin],0)),"-")</f>
        <v>182</v>
      </c>
      <c r="Q6" s="265">
        <f>IF(AK[[#This Row],[1]]="","",SUM(AK[[#This Row],[1]:[11]]))</f>
        <v>1825</v>
      </c>
      <c r="R6" s="263">
        <f>IF(AK[[#This Row],[Summe]]="","",AVERAGE(Q6/S6))</f>
        <v>182.5</v>
      </c>
      <c r="S6" s="265">
        <f>IF(AK[[#This Row],[1]]="","",COUNT(F6:P6))</f>
        <v>10</v>
      </c>
      <c r="AM6" s="243"/>
    </row>
    <row r="7" spans="1:39" ht="15.95" customHeight="1">
      <c r="A7" s="197" t="s">
        <v>21</v>
      </c>
      <c r="B7" s="197" t="s">
        <v>224</v>
      </c>
      <c r="C7" s="197" t="s">
        <v>321</v>
      </c>
      <c r="D7" s="197" t="s">
        <v>19</v>
      </c>
      <c r="E7" s="197" t="s">
        <v>11</v>
      </c>
      <c r="F7" s="265" cm="1">
        <f t="array" ref="F7">_xlfn.IFNA(INDEX(SetupR1Tabelle[Ringe],MATCH($A7&amp;$B7&amp;$C7&amp;$E7,SetupR1Tabelle[Verein]&amp;SetupR1Tabelle[Vorname]&amp;SetupR1Tabelle[Name]&amp;SetupR1Tabelle[Disziplin],0)),"-")</f>
        <v>185</v>
      </c>
      <c r="G7" s="265" cm="1">
        <f t="array" ref="G7">_xlfn.IFNA(INDEX(SetupR2Tabelle[Ringe],MATCH($A7&amp;$B7&amp;$C7&amp;$E7,SetupR2Tabelle[Verein]&amp;SetupR2Tabelle[Vorname]&amp;SetupR2Tabelle[Name]&amp;SetupR2Tabelle[Disziplin],0)),"-")</f>
        <v>183</v>
      </c>
      <c r="H7" s="265" cm="1">
        <f t="array" ref="H7">_xlfn.IFNA(INDEX(SetupR3Tabelle[Ringe],MATCH($A7&amp;$B7&amp;$C7&amp;$E7,SetupR3Tabelle[Verein]&amp;SetupR3Tabelle[Vorname]&amp;SetupR3Tabelle[Name]&amp;SetupR3Tabelle[Disziplin],0)),"-")</f>
        <v>179</v>
      </c>
      <c r="I7" s="265" t="str" cm="1">
        <f t="array" ref="I7">_xlfn.IFNA(INDEX(SetupR4Tabelle[Ringe],MATCH($A7&amp;$B7&amp;$C7&amp;$E7,SetupR4Tabelle[Verein]&amp;SetupR4Tabelle[Vorname]&amp;SetupR4Tabelle[Name]&amp;SetupR4Tabelle[Disziplin],0)),"-")</f>
        <v>-</v>
      </c>
      <c r="J7" s="265" cm="1">
        <f t="array" ref="J7">_xlfn.IFNA(INDEX(SetupR5Tabelle[Ringe],MATCH($A7&amp;$B7&amp;$C7&amp;$E7,SetupR5Tabelle[Verein]&amp;SetupR5Tabelle[Vorname]&amp;SetupR5Tabelle[Name]&amp;SetupR5Tabelle[Disziplin],0)),"-")</f>
        <v>181</v>
      </c>
      <c r="K7" s="265" cm="1">
        <f t="array" ref="K7">_xlfn.IFNA(INDEX(SetupR6Tabelle[Ringe],MATCH($A7&amp;$B7&amp;$C7&amp;$E7,SetupR6Tabelle[Verein]&amp;SetupR6Tabelle[Vorname]&amp;SetupR6Tabelle[Name]&amp;SetupR6Tabelle[Disziplin],0)),"-")</f>
        <v>178</v>
      </c>
      <c r="L7" s="265" cm="1">
        <f t="array" ref="L7">_xlfn.IFNA(INDEX(SetupR7Tabelle[Ringe],MATCH($A7&amp;$B7&amp;$C7&amp;$E7,SetupR7Tabelle[Verein]&amp;SetupR7Tabelle[Vorname]&amp;SetupR7Tabelle[Name]&amp;SetupR7Tabelle[Disziplin],0)),"-")</f>
        <v>183</v>
      </c>
      <c r="M7" s="265" cm="1">
        <f t="array" ref="M7">_xlfn.IFNA(INDEX(SetupR8Tabelle[Ringe],MATCH($A7&amp;$B7&amp;$C7&amp;$E7,SetupR8Tabelle[Verein]&amp;SetupR8Tabelle[Vorname]&amp;SetupR8Tabelle[Name]&amp;SetupR8Tabelle[Disziplin],0)),"-")</f>
        <v>181</v>
      </c>
      <c r="N7" s="265" cm="1">
        <f t="array" ref="N7">_xlfn.IFNA(INDEX(SetupR9Tabelle[Ringe],MATCH($A7&amp;$B7&amp;$C7&amp;$E7,SetupR9Tabelle[Verein]&amp;SetupR9Tabelle[Vorname]&amp;SetupR9Tabelle[Name]&amp;SetupR9Tabelle[Disziplin],0)),"-")</f>
        <v>186</v>
      </c>
      <c r="O7" s="265" cm="1">
        <f t="array" ref="O7">_xlfn.IFNA(INDEX(SetupR10Tabelle[Ringe],MATCH($A7&amp;$B7&amp;$C7&amp;$E7,SetupR10Tabelle[Verein]&amp;SetupR10Tabelle[Vorname]&amp;SetupR10Tabelle[Name]&amp;SetupR10Tabelle[Disziplin],0)),"-")</f>
        <v>175</v>
      </c>
      <c r="P7" s="264" cm="1">
        <f t="array" ref="P7">_xlfn.IFNA(INDEX(SetupR11Tabelle[Ringe],MATCH($A7&amp;$B7&amp;$C7&amp;$E7,SetupR11Tabelle[Verein]&amp;SetupR11Tabelle[Vorname]&amp;SetupR11Tabelle[Name]&amp;SetupR11Tabelle[Disziplin],0)),"-")</f>
        <v>181</v>
      </c>
      <c r="Q7" s="265">
        <f>IF(AK[[#This Row],[1]]="","",SUM(AK[[#This Row],[1]:[11]]))</f>
        <v>1812</v>
      </c>
      <c r="R7" s="263">
        <f>IF(AK[[#This Row],[Summe]]="","",AVERAGE(Q7/S7))</f>
        <v>181.2</v>
      </c>
      <c r="S7" s="265">
        <f>IF(AK[[#This Row],[1]]="","",COUNT(F7:P7))</f>
        <v>10</v>
      </c>
      <c r="AM7" s="243"/>
    </row>
    <row r="8" spans="1:39" ht="15.95" customHeight="1">
      <c r="A8" s="197" t="s">
        <v>33</v>
      </c>
      <c r="B8" s="197" t="s">
        <v>529</v>
      </c>
      <c r="C8" s="197" t="s">
        <v>530</v>
      </c>
      <c r="D8" s="197" t="s">
        <v>19</v>
      </c>
      <c r="E8" s="197" t="s">
        <v>11</v>
      </c>
      <c r="F8" s="265" t="str" cm="1">
        <f t="array" ref="F8">_xlfn.IFNA(INDEX(SetupR1Tabelle[Ringe],MATCH($A8&amp;$B8&amp;$C8&amp;$E8,SetupR1Tabelle[Verein]&amp;SetupR1Tabelle[Vorname]&amp;SetupR1Tabelle[Name]&amp;SetupR1Tabelle[Disziplin],0)),"-")</f>
        <v>-</v>
      </c>
      <c r="G8" s="265" cm="1">
        <f t="array" ref="G8">_xlfn.IFNA(INDEX(SetupR2Tabelle[Ringe],MATCH($A8&amp;$B8&amp;$C8&amp;$E8,SetupR2Tabelle[Verein]&amp;SetupR2Tabelle[Vorname]&amp;SetupR2Tabelle[Name]&amp;SetupR2Tabelle[Disziplin],0)),"-")</f>
        <v>179</v>
      </c>
      <c r="H8" s="265" cm="1">
        <f t="array" ref="H8">_xlfn.IFNA(INDEX(SetupR3Tabelle[Ringe],MATCH($A8&amp;$B8&amp;$C8&amp;$E8,SetupR3Tabelle[Verein]&amp;SetupR3Tabelle[Vorname]&amp;SetupR3Tabelle[Name]&amp;SetupR3Tabelle[Disziplin],0)),"-")</f>
        <v>190</v>
      </c>
      <c r="I8" s="265" cm="1">
        <f t="array" ref="I8">_xlfn.IFNA(INDEX(SetupR4Tabelle[Ringe],MATCH($A8&amp;$B8&amp;$C8&amp;$E8,SetupR4Tabelle[Verein]&amp;SetupR4Tabelle[Vorname]&amp;SetupR4Tabelle[Name]&amp;SetupR4Tabelle[Disziplin],0)),"-")</f>
        <v>182</v>
      </c>
      <c r="J8" s="265" cm="1">
        <f t="array" ref="J8">_xlfn.IFNA(INDEX(SetupR5Tabelle[Ringe],MATCH($A8&amp;$B8&amp;$C8&amp;$E8,SetupR5Tabelle[Verein]&amp;SetupR5Tabelle[Vorname]&amp;SetupR5Tabelle[Name]&amp;SetupR5Tabelle[Disziplin],0)),"-")</f>
        <v>188</v>
      </c>
      <c r="K8" s="265" cm="1">
        <f t="array" ref="K8">_xlfn.IFNA(INDEX(SetupR6Tabelle[Ringe],MATCH($A8&amp;$B8&amp;$C8&amp;$E8,SetupR6Tabelle[Verein]&amp;SetupR6Tabelle[Vorname]&amp;SetupR6Tabelle[Name]&amp;SetupR6Tabelle[Disziplin],0)),"-")</f>
        <v>183</v>
      </c>
      <c r="L8" s="265" cm="1">
        <f t="array" ref="L8">_xlfn.IFNA(INDEX(SetupR7Tabelle[Ringe],MATCH($A8&amp;$B8&amp;$C8&amp;$E8,SetupR7Tabelle[Verein]&amp;SetupR7Tabelle[Vorname]&amp;SetupR7Tabelle[Name]&amp;SetupR7Tabelle[Disziplin],0)),"-")</f>
        <v>176</v>
      </c>
      <c r="M8" s="265" cm="1">
        <f t="array" ref="M8">_xlfn.IFNA(INDEX(SetupR8Tabelle[Ringe],MATCH($A8&amp;$B8&amp;$C8&amp;$E8,SetupR8Tabelle[Verein]&amp;SetupR8Tabelle[Vorname]&amp;SetupR8Tabelle[Name]&amp;SetupR8Tabelle[Disziplin],0)),"-")</f>
        <v>181</v>
      </c>
      <c r="N8" s="265" cm="1">
        <f t="array" ref="N8">_xlfn.IFNA(INDEX(SetupR9Tabelle[Ringe],MATCH($A8&amp;$B8&amp;$C8&amp;$E8,SetupR9Tabelle[Verein]&amp;SetupR9Tabelle[Vorname]&amp;SetupR9Tabelle[Name]&amp;SetupR9Tabelle[Disziplin],0)),"-")</f>
        <v>168</v>
      </c>
      <c r="O8" s="265" cm="1">
        <f t="array" ref="O8">_xlfn.IFNA(INDEX(SetupR10Tabelle[Ringe],MATCH($A8&amp;$B8&amp;$C8&amp;$E8,SetupR10Tabelle[Verein]&amp;SetupR10Tabelle[Vorname]&amp;SetupR10Tabelle[Name]&amp;SetupR10Tabelle[Disziplin],0)),"-")</f>
        <v>176</v>
      </c>
      <c r="P8" s="264" cm="1">
        <f t="array" ref="P8">_xlfn.IFNA(INDEX(SetupR11Tabelle[Ringe],MATCH($A8&amp;$B8&amp;$C8&amp;$E8,SetupR11Tabelle[Verein]&amp;SetupR11Tabelle[Vorname]&amp;SetupR11Tabelle[Name]&amp;SetupR11Tabelle[Disziplin],0)),"-")</f>
        <v>179</v>
      </c>
      <c r="Q8" s="265">
        <f>IF(AK[[#This Row],[1]]="","",SUM(AK[[#This Row],[1]:[11]]))</f>
        <v>1802</v>
      </c>
      <c r="R8" s="263">
        <f>IF(AK[[#This Row],[Summe]]="","",AVERAGE(Q8/S8))</f>
        <v>180.2</v>
      </c>
      <c r="S8" s="265">
        <f>IF(AK[[#This Row],[1]]="","",COUNT(F8:P8))</f>
        <v>10</v>
      </c>
      <c r="AM8" s="243"/>
    </row>
    <row r="9" spans="1:39" ht="15.95" customHeight="1">
      <c r="A9" s="197" t="s">
        <v>21</v>
      </c>
      <c r="B9" s="197" t="s">
        <v>256</v>
      </c>
      <c r="C9" s="197" t="s">
        <v>318</v>
      </c>
      <c r="D9" s="197" t="s">
        <v>19</v>
      </c>
      <c r="E9" s="197" t="s">
        <v>11</v>
      </c>
      <c r="F9" s="265" cm="1">
        <f t="array" ref="F9">_xlfn.IFNA(INDEX(SetupR1Tabelle[Ringe],MATCH($A9&amp;$B9&amp;$C9&amp;$E9,SetupR1Tabelle[Verein]&amp;SetupR1Tabelle[Vorname]&amp;SetupR1Tabelle[Name]&amp;SetupR1Tabelle[Disziplin],0)),"-")</f>
        <v>178</v>
      </c>
      <c r="G9" s="265" cm="1">
        <f t="array" ref="G9">_xlfn.IFNA(INDEX(SetupR2Tabelle[Ringe],MATCH($A9&amp;$B9&amp;$C9&amp;$E9,SetupR2Tabelle[Verein]&amp;SetupR2Tabelle[Vorname]&amp;SetupR2Tabelle[Name]&amp;SetupR2Tabelle[Disziplin],0)),"-")</f>
        <v>175</v>
      </c>
      <c r="H9" s="265" cm="1">
        <f t="array" ref="H9">_xlfn.IFNA(INDEX(SetupR3Tabelle[Ringe],MATCH($A9&amp;$B9&amp;$C9&amp;$E9,SetupR3Tabelle[Verein]&amp;SetupR3Tabelle[Vorname]&amp;SetupR3Tabelle[Name]&amp;SetupR3Tabelle[Disziplin],0)),"-")</f>
        <v>178</v>
      </c>
      <c r="I9" s="265" t="str" cm="1">
        <f t="array" ref="I9">_xlfn.IFNA(INDEX(SetupR4Tabelle[Ringe],MATCH($A9&amp;$B9&amp;$C9&amp;$E9,SetupR4Tabelle[Verein]&amp;SetupR4Tabelle[Vorname]&amp;SetupR4Tabelle[Name]&amp;SetupR4Tabelle[Disziplin],0)),"-")</f>
        <v>-</v>
      </c>
      <c r="J9" s="265" cm="1">
        <f t="array" ref="J9">_xlfn.IFNA(INDEX(SetupR5Tabelle[Ringe],MATCH($A9&amp;$B9&amp;$C9&amp;$E9,SetupR5Tabelle[Verein]&amp;SetupR5Tabelle[Vorname]&amp;SetupR5Tabelle[Name]&amp;SetupR5Tabelle[Disziplin],0)),"-")</f>
        <v>180</v>
      </c>
      <c r="K9" s="265" cm="1">
        <f t="array" ref="K9">_xlfn.IFNA(INDEX(SetupR6Tabelle[Ringe],MATCH($A9&amp;$B9&amp;$C9&amp;$E9,SetupR6Tabelle[Verein]&amp;SetupR6Tabelle[Vorname]&amp;SetupR6Tabelle[Name]&amp;SetupR6Tabelle[Disziplin],0)),"-")</f>
        <v>184</v>
      </c>
      <c r="L9" s="265" cm="1">
        <f t="array" ref="L9">_xlfn.IFNA(INDEX(SetupR7Tabelle[Ringe],MATCH($A9&amp;$B9&amp;$C9&amp;$E9,SetupR7Tabelle[Verein]&amp;SetupR7Tabelle[Vorname]&amp;SetupR7Tabelle[Name]&amp;SetupR7Tabelle[Disziplin],0)),"-")</f>
        <v>178</v>
      </c>
      <c r="M9" s="265" cm="1">
        <f t="array" ref="M9">_xlfn.IFNA(INDEX(SetupR8Tabelle[Ringe],MATCH($A9&amp;$B9&amp;$C9&amp;$E9,SetupR8Tabelle[Verein]&amp;SetupR8Tabelle[Vorname]&amp;SetupR8Tabelle[Name]&amp;SetupR8Tabelle[Disziplin],0)),"-")</f>
        <v>172</v>
      </c>
      <c r="N9" s="265" cm="1">
        <f t="array" ref="N9">_xlfn.IFNA(INDEX(SetupR9Tabelle[Ringe],MATCH($A9&amp;$B9&amp;$C9&amp;$E9,SetupR9Tabelle[Verein]&amp;SetupR9Tabelle[Vorname]&amp;SetupR9Tabelle[Name]&amp;SetupR9Tabelle[Disziplin],0)),"-")</f>
        <v>183</v>
      </c>
      <c r="O9" s="265" cm="1">
        <f t="array" ref="O9">_xlfn.IFNA(INDEX(SetupR10Tabelle[Ringe],MATCH($A9&amp;$B9&amp;$C9&amp;$E9,SetupR10Tabelle[Verein]&amp;SetupR10Tabelle[Vorname]&amp;SetupR10Tabelle[Name]&amp;SetupR10Tabelle[Disziplin],0)),"-")</f>
        <v>177</v>
      </c>
      <c r="P9" s="264" cm="1">
        <f t="array" ref="P9">_xlfn.IFNA(INDEX(SetupR11Tabelle[Ringe],MATCH($A9&amp;$B9&amp;$C9&amp;$E9,SetupR11Tabelle[Verein]&amp;SetupR11Tabelle[Vorname]&amp;SetupR11Tabelle[Name]&amp;SetupR11Tabelle[Disziplin],0)),"-")</f>
        <v>188</v>
      </c>
      <c r="Q9" s="265">
        <f>IF(AK[[#This Row],[1]]="","",SUM(AK[[#This Row],[1]:[11]]))</f>
        <v>1793</v>
      </c>
      <c r="R9" s="263">
        <f>IF(AK[[#This Row],[Summe]]="","",AVERAGE(Q9/S9))</f>
        <v>179.3</v>
      </c>
      <c r="S9" s="265">
        <f>IF(AK[[#This Row],[1]]="","",COUNT(F9:P9))</f>
        <v>10</v>
      </c>
      <c r="AM9" s="243"/>
    </row>
    <row r="10" spans="1:39" ht="15.95" customHeight="1">
      <c r="A10" s="197" t="s">
        <v>21</v>
      </c>
      <c r="B10" s="197" t="s">
        <v>327</v>
      </c>
      <c r="C10" s="197" t="s">
        <v>201</v>
      </c>
      <c r="D10" s="197" t="s">
        <v>16</v>
      </c>
      <c r="E10" s="197" t="s">
        <v>11</v>
      </c>
      <c r="F10" s="261" cm="1">
        <f t="array" ref="F10">_xlfn.IFNA(INDEX(SetupR1Tabelle[Ringe],MATCH($A10&amp;$B10&amp;$C10&amp;$E10,SetupR1Tabelle[Verein]&amp;SetupR1Tabelle[Vorname]&amp;SetupR1Tabelle[Name]&amp;SetupR1Tabelle[Disziplin],0)),"-")</f>
        <v>173</v>
      </c>
      <c r="G10" s="261" cm="1">
        <f t="array" ref="G10">_xlfn.IFNA(INDEX(SetupR2Tabelle[Ringe],MATCH($A10&amp;$B10&amp;$C10&amp;$E10,SetupR2Tabelle[Verein]&amp;SetupR2Tabelle[Vorname]&amp;SetupR2Tabelle[Name]&amp;SetupR2Tabelle[Disziplin],0)),"-")</f>
        <v>178</v>
      </c>
      <c r="H10" s="261" cm="1">
        <f t="array" ref="H10">_xlfn.IFNA(INDEX(SetupR3Tabelle[Ringe],MATCH($A10&amp;$B10&amp;$C10&amp;$E10,SetupR3Tabelle[Verein]&amp;SetupR3Tabelle[Vorname]&amp;SetupR3Tabelle[Name]&amp;SetupR3Tabelle[Disziplin],0)),"-")</f>
        <v>184</v>
      </c>
      <c r="I10" s="262" t="str" cm="1">
        <f t="array" ref="I10">_xlfn.IFNA(INDEX(SetupR4Tabelle[Ringe],MATCH($A10&amp;$B10&amp;$C10&amp;$E10,SetupR4Tabelle[Verein]&amp;SetupR4Tabelle[Vorname]&amp;SetupR4Tabelle[Name]&amp;SetupR4Tabelle[Disziplin],0)),"-")</f>
        <v>-</v>
      </c>
      <c r="J10" s="261" cm="1">
        <f t="array" ref="J10">_xlfn.IFNA(INDEX(SetupR5Tabelle[Ringe],MATCH($A10&amp;$B10&amp;$C10&amp;$E10,SetupR5Tabelle[Verein]&amp;SetupR5Tabelle[Vorname]&amp;SetupR5Tabelle[Name]&amp;SetupR5Tabelle[Disziplin],0)),"-")</f>
        <v>182</v>
      </c>
      <c r="K10" s="261" cm="1">
        <f t="array" ref="K10">_xlfn.IFNA(INDEX(SetupR6Tabelle[Ringe],MATCH($A10&amp;$B10&amp;$C10&amp;$E10,SetupR6Tabelle[Verein]&amp;SetupR6Tabelle[Vorname]&amp;SetupR6Tabelle[Name]&amp;SetupR6Tabelle[Disziplin],0)),"-")</f>
        <v>179</v>
      </c>
      <c r="L10" s="261" cm="1">
        <f t="array" ref="L10">_xlfn.IFNA(INDEX(SetupR7Tabelle[Ringe],MATCH($A10&amp;$B10&amp;$C10&amp;$E10,SetupR7Tabelle[Verein]&amp;SetupR7Tabelle[Vorname]&amp;SetupR7Tabelle[Name]&amp;SetupR7Tabelle[Disziplin],0)),"-")</f>
        <v>173</v>
      </c>
      <c r="M10" s="261" cm="1">
        <f t="array" ref="M10">_xlfn.IFNA(INDEX(SetupR8Tabelle[Ringe],MATCH($A10&amp;$B10&amp;$C10&amp;$E10,SetupR8Tabelle[Verein]&amp;SetupR8Tabelle[Vorname]&amp;SetupR8Tabelle[Name]&amp;SetupR8Tabelle[Disziplin],0)),"-")</f>
        <v>180</v>
      </c>
      <c r="N10" s="261" cm="1">
        <f t="array" ref="N10">_xlfn.IFNA(INDEX(SetupR9Tabelle[Ringe],MATCH($A10&amp;$B10&amp;$C10&amp;$E10,SetupR9Tabelle[Verein]&amp;SetupR9Tabelle[Vorname]&amp;SetupR9Tabelle[Name]&amp;SetupR9Tabelle[Disziplin],0)),"-")</f>
        <v>184</v>
      </c>
      <c r="O10" s="261" cm="1">
        <f t="array" ref="O10">_xlfn.IFNA(INDEX(SetupR10Tabelle[Ringe],MATCH($A10&amp;$B10&amp;$C10&amp;$E10,SetupR10Tabelle[Verein]&amp;SetupR10Tabelle[Vorname]&amp;SetupR10Tabelle[Name]&amp;SetupR10Tabelle[Disziplin],0)),"-")</f>
        <v>174</v>
      </c>
      <c r="P10" s="261" cm="1">
        <f t="array" ref="P10">_xlfn.IFNA(INDEX(SetupR11Tabelle[Ringe],MATCH($A10&amp;$B10&amp;$C10&amp;$E10,SetupR11Tabelle[Verein]&amp;SetupR11Tabelle[Vorname]&amp;SetupR11Tabelle[Name]&amp;SetupR11Tabelle[Disziplin],0)),"-")</f>
        <v>184</v>
      </c>
      <c r="Q10" s="261">
        <f>IF(AK[[#This Row],[1]]="","",SUM(AK[[#This Row],[1]:[11]]))</f>
        <v>1791</v>
      </c>
      <c r="R10" s="263">
        <f>IF(AK[[#This Row],[Summe]]="","",AVERAGE(Q10/S10))</f>
        <v>179.1</v>
      </c>
      <c r="S10" s="261">
        <f>IF(AK[[#This Row],[1]]="","",COUNT(F10:P10))</f>
        <v>10</v>
      </c>
      <c r="AM10" s="243"/>
    </row>
    <row r="11" spans="1:39" ht="15.95" customHeight="1">
      <c r="A11" s="197" t="s">
        <v>6</v>
      </c>
      <c r="B11" s="197" t="s">
        <v>183</v>
      </c>
      <c r="C11" s="197" t="s">
        <v>259</v>
      </c>
      <c r="D11" s="197" t="s">
        <v>19</v>
      </c>
      <c r="E11" s="197" t="s">
        <v>11</v>
      </c>
      <c r="F11" s="265" cm="1">
        <f t="array" ref="F11">_xlfn.IFNA(INDEX(SetupR1Tabelle[Ringe],MATCH($A11&amp;$B11&amp;$C11&amp;$E11,SetupR1Tabelle[Verein]&amp;SetupR1Tabelle[Vorname]&amp;SetupR1Tabelle[Name]&amp;SetupR1Tabelle[Disziplin],0)),"-")</f>
        <v>181</v>
      </c>
      <c r="G11" s="265" cm="1">
        <f t="array" ref="G11">_xlfn.IFNA(INDEX(SetupR2Tabelle[Ringe],MATCH($A11&amp;$B11&amp;$C11&amp;$E11,SetupR2Tabelle[Verein]&amp;SetupR2Tabelle[Vorname]&amp;SetupR2Tabelle[Name]&amp;SetupR2Tabelle[Disziplin],0)),"-")</f>
        <v>184</v>
      </c>
      <c r="H11" s="265" t="str" cm="1">
        <f t="array" ref="H11">_xlfn.IFNA(INDEX(SetupR3Tabelle[Ringe],MATCH($A11&amp;$B11&amp;$C11&amp;$E11,SetupR3Tabelle[Verein]&amp;SetupR3Tabelle[Vorname]&amp;SetupR3Tabelle[Name]&amp;SetupR3Tabelle[Disziplin],0)),"-")</f>
        <v>-</v>
      </c>
      <c r="I11" s="265" cm="1">
        <f t="array" ref="I11">_xlfn.IFNA(INDEX(SetupR4Tabelle[Ringe],MATCH($A11&amp;$B11&amp;$C11&amp;$E11,SetupR4Tabelle[Verein]&amp;SetupR4Tabelle[Vorname]&amp;SetupR4Tabelle[Name]&amp;SetupR4Tabelle[Disziplin],0)),"-")</f>
        <v>185</v>
      </c>
      <c r="J11" s="265" cm="1">
        <f t="array" ref="J11">_xlfn.IFNA(INDEX(SetupR5Tabelle[Ringe],MATCH($A11&amp;$B11&amp;$C11&amp;$E11,SetupR5Tabelle[Verein]&amp;SetupR5Tabelle[Vorname]&amp;SetupR5Tabelle[Name]&amp;SetupR5Tabelle[Disziplin],0)),"-")</f>
        <v>177</v>
      </c>
      <c r="K11" s="265" cm="1">
        <f t="array" ref="K11">_xlfn.IFNA(INDEX(SetupR6Tabelle[Ringe],MATCH($A11&amp;$B11&amp;$C11&amp;$E11,SetupR6Tabelle[Verein]&amp;SetupR6Tabelle[Vorname]&amp;SetupR6Tabelle[Name]&amp;SetupR6Tabelle[Disziplin],0)),"-")</f>
        <v>177</v>
      </c>
      <c r="L11" s="265" cm="1">
        <f t="array" ref="L11">_xlfn.IFNA(INDEX(SetupR7Tabelle[Ringe],MATCH($A11&amp;$B11&amp;$C11&amp;$E11,SetupR7Tabelle[Verein]&amp;SetupR7Tabelle[Vorname]&amp;SetupR7Tabelle[Name]&amp;SetupR7Tabelle[Disziplin],0)),"-")</f>
        <v>176</v>
      </c>
      <c r="M11" s="265" cm="1">
        <f t="array" ref="M11">_xlfn.IFNA(INDEX(SetupR8Tabelle[Ringe],MATCH($A11&amp;$B11&amp;$C11&amp;$E11,SetupR8Tabelle[Verein]&amp;SetupR8Tabelle[Vorname]&amp;SetupR8Tabelle[Name]&amp;SetupR8Tabelle[Disziplin],0)),"-")</f>
        <v>177</v>
      </c>
      <c r="N11" s="265" cm="1">
        <f t="array" ref="N11">_xlfn.IFNA(INDEX(SetupR9Tabelle[Ringe],MATCH($A11&amp;$B11&amp;$C11&amp;$E11,SetupR9Tabelle[Verein]&amp;SetupR9Tabelle[Vorname]&amp;SetupR9Tabelle[Name]&amp;SetupR9Tabelle[Disziplin],0)),"-")</f>
        <v>176</v>
      </c>
      <c r="O11" s="265" cm="1">
        <f t="array" ref="O11">_xlfn.IFNA(INDEX(SetupR10Tabelle[Ringe],MATCH($A11&amp;$B11&amp;$C11&amp;$E11,SetupR10Tabelle[Verein]&amp;SetupR10Tabelle[Vorname]&amp;SetupR10Tabelle[Name]&amp;SetupR10Tabelle[Disziplin],0)),"-")</f>
        <v>181</v>
      </c>
      <c r="P11" s="264" cm="1">
        <f t="array" ref="P11">_xlfn.IFNA(INDEX(SetupR11Tabelle[Ringe],MATCH($A11&amp;$B11&amp;$C11&amp;$E11,SetupR11Tabelle[Verein]&amp;SetupR11Tabelle[Vorname]&amp;SetupR11Tabelle[Name]&amp;SetupR11Tabelle[Disziplin],0)),"-")</f>
        <v>175</v>
      </c>
      <c r="Q11" s="265">
        <f>IF(AK[[#This Row],[1]]="","",SUM(AK[[#This Row],[1]:[11]]))</f>
        <v>1789</v>
      </c>
      <c r="R11" s="263">
        <f>IF(AK[[#This Row],[Summe]]="","",AVERAGE(Q11/S11))</f>
        <v>178.9</v>
      </c>
      <c r="S11" s="265">
        <f>IF(AK[[#This Row],[1]]="","",COUNT(F11:P11))</f>
        <v>10</v>
      </c>
      <c r="AM11" s="243"/>
    </row>
    <row r="12" spans="1:39" ht="15.95" customHeight="1">
      <c r="A12" s="197" t="s">
        <v>6</v>
      </c>
      <c r="B12" s="197" t="s">
        <v>256</v>
      </c>
      <c r="C12" s="197" t="s">
        <v>257</v>
      </c>
      <c r="D12" s="197" t="s">
        <v>16</v>
      </c>
      <c r="E12" s="197" t="s">
        <v>11</v>
      </c>
      <c r="F12" s="265" cm="1">
        <f t="array" ref="F12">_xlfn.IFNA(INDEX(SetupR1Tabelle[Ringe],MATCH($A12&amp;$B12&amp;$C12&amp;$E12,SetupR1Tabelle[Verein]&amp;SetupR1Tabelle[Vorname]&amp;SetupR1Tabelle[Name]&amp;SetupR1Tabelle[Disziplin],0)),"-")</f>
        <v>178</v>
      </c>
      <c r="G12" s="265" cm="1">
        <f t="array" ref="G12">_xlfn.IFNA(INDEX(SetupR2Tabelle[Ringe],MATCH($A12&amp;$B12&amp;$C12&amp;$E12,SetupR2Tabelle[Verein]&amp;SetupR2Tabelle[Vorname]&amp;SetupR2Tabelle[Name]&amp;SetupR2Tabelle[Disziplin],0)),"-")</f>
        <v>186</v>
      </c>
      <c r="H12" s="265" t="str" cm="1">
        <f t="array" ref="H12">_xlfn.IFNA(INDEX(SetupR3Tabelle[Ringe],MATCH($A12&amp;$B12&amp;$C12&amp;$E12,SetupR3Tabelle[Verein]&amp;SetupR3Tabelle[Vorname]&amp;SetupR3Tabelle[Name]&amp;SetupR3Tabelle[Disziplin],0)),"-")</f>
        <v>-</v>
      </c>
      <c r="I12" s="265" cm="1">
        <f t="array" ref="I12">_xlfn.IFNA(INDEX(SetupR4Tabelle[Ringe],MATCH($A12&amp;$B12&amp;$C12&amp;$E12,SetupR4Tabelle[Verein]&amp;SetupR4Tabelle[Vorname]&amp;SetupR4Tabelle[Name]&amp;SetupR4Tabelle[Disziplin],0)),"-")</f>
        <v>179</v>
      </c>
      <c r="J12" s="265" cm="1">
        <f t="array" ref="J12">_xlfn.IFNA(INDEX(SetupR5Tabelle[Ringe],MATCH($A12&amp;$B12&amp;$C12&amp;$E12,SetupR5Tabelle[Verein]&amp;SetupR5Tabelle[Vorname]&amp;SetupR5Tabelle[Name]&amp;SetupR5Tabelle[Disziplin],0)),"-")</f>
        <v>176</v>
      </c>
      <c r="K12" s="265" cm="1">
        <f t="array" ref="K12">_xlfn.IFNA(INDEX(SetupR6Tabelle[Ringe],MATCH($A12&amp;$B12&amp;$C12&amp;$E12,SetupR6Tabelle[Verein]&amp;SetupR6Tabelle[Vorname]&amp;SetupR6Tabelle[Name]&amp;SetupR6Tabelle[Disziplin],0)),"-")</f>
        <v>169</v>
      </c>
      <c r="L12" s="265" cm="1">
        <f t="array" ref="L12">_xlfn.IFNA(INDEX(SetupR7Tabelle[Ringe],MATCH($A12&amp;$B12&amp;$C12&amp;$E12,SetupR7Tabelle[Verein]&amp;SetupR7Tabelle[Vorname]&amp;SetupR7Tabelle[Name]&amp;SetupR7Tabelle[Disziplin],0)),"-")</f>
        <v>188</v>
      </c>
      <c r="M12" s="265" cm="1">
        <f t="array" ref="M12">_xlfn.IFNA(INDEX(SetupR8Tabelle[Ringe],MATCH($A12&amp;$B12&amp;$C12&amp;$E12,SetupR8Tabelle[Verein]&amp;SetupR8Tabelle[Vorname]&amp;SetupR8Tabelle[Name]&amp;SetupR8Tabelle[Disziplin],0)),"-")</f>
        <v>188</v>
      </c>
      <c r="N12" s="265" cm="1">
        <f t="array" ref="N12">_xlfn.IFNA(INDEX(SetupR9Tabelle[Ringe],MATCH($A12&amp;$B12&amp;$C12&amp;$E12,SetupR9Tabelle[Verein]&amp;SetupR9Tabelle[Vorname]&amp;SetupR9Tabelle[Name]&amp;SetupR9Tabelle[Disziplin],0)),"-")</f>
        <v>171</v>
      </c>
      <c r="O12" s="265" cm="1">
        <f t="array" ref="O12">_xlfn.IFNA(INDEX(SetupR10Tabelle[Ringe],MATCH($A12&amp;$B12&amp;$C12&amp;$E12,SetupR10Tabelle[Verein]&amp;SetupR10Tabelle[Vorname]&amp;SetupR10Tabelle[Name]&amp;SetupR10Tabelle[Disziplin],0)),"-")</f>
        <v>179</v>
      </c>
      <c r="P12" s="264" cm="1">
        <f t="array" ref="P12">_xlfn.IFNA(INDEX(SetupR11Tabelle[Ringe],MATCH($A12&amp;$B12&amp;$C12&amp;$E12,SetupR11Tabelle[Verein]&amp;SetupR11Tabelle[Vorname]&amp;SetupR11Tabelle[Name]&amp;SetupR11Tabelle[Disziplin],0)),"-")</f>
        <v>173</v>
      </c>
      <c r="Q12" s="265">
        <f>IF(AK[[#This Row],[1]]="","",SUM(AK[[#This Row],[1]:[11]]))</f>
        <v>1787</v>
      </c>
      <c r="R12" s="263">
        <f>IF(AK[[#This Row],[Summe]]="","",AVERAGE(Q12/S12))</f>
        <v>178.7</v>
      </c>
      <c r="S12" s="265">
        <f>IF(AK[[#This Row],[1]]="","",COUNT(F12:P12))</f>
        <v>10</v>
      </c>
      <c r="AM12" s="243"/>
    </row>
    <row r="13" spans="1:39" ht="15.95" customHeight="1">
      <c r="A13" s="197" t="s">
        <v>17</v>
      </c>
      <c r="B13" s="197" t="s">
        <v>336</v>
      </c>
      <c r="C13" s="197" t="s">
        <v>281</v>
      </c>
      <c r="D13" s="197" t="s">
        <v>19</v>
      </c>
      <c r="E13" s="197" t="s">
        <v>11</v>
      </c>
      <c r="F13" s="261" cm="1">
        <f t="array" ref="F13">_xlfn.IFNA(INDEX(SetupR1Tabelle[Ringe],MATCH($A13&amp;$B13&amp;$C13&amp;$E13,SetupR1Tabelle[Verein]&amp;SetupR1Tabelle[Vorname]&amp;SetupR1Tabelle[Name]&amp;SetupR1Tabelle[Disziplin],0)),"-")</f>
        <v>176</v>
      </c>
      <c r="G13" s="261" cm="1">
        <f t="array" ref="G13">_xlfn.IFNA(INDEX(SetupR2Tabelle[Ringe],MATCH($A13&amp;$B13&amp;$C13&amp;$E13,SetupR2Tabelle[Verein]&amp;SetupR2Tabelle[Vorname]&amp;SetupR2Tabelle[Name]&amp;SetupR2Tabelle[Disziplin],0)),"-")</f>
        <v>186</v>
      </c>
      <c r="H13" s="261" cm="1">
        <f t="array" ref="H13">_xlfn.IFNA(INDEX(SetupR3Tabelle[Ringe],MATCH($A13&amp;$B13&amp;$C13&amp;$E13,SetupR3Tabelle[Verein]&amp;SetupR3Tabelle[Vorname]&amp;SetupR3Tabelle[Name]&amp;SetupR3Tabelle[Disziplin],0)),"-")</f>
        <v>181</v>
      </c>
      <c r="I13" s="262" cm="1">
        <f t="array" ref="I13">_xlfn.IFNA(INDEX(SetupR4Tabelle[Ringe],MATCH($A13&amp;$B13&amp;$C13&amp;$E13,SetupR4Tabelle[Verein]&amp;SetupR4Tabelle[Vorname]&amp;SetupR4Tabelle[Name]&amp;SetupR4Tabelle[Disziplin],0)),"-")</f>
        <v>179</v>
      </c>
      <c r="J13" s="261" cm="1">
        <f t="array" ref="J13">_xlfn.IFNA(INDEX(SetupR5Tabelle[Ringe],MATCH($A13&amp;$B13&amp;$C13&amp;$E13,SetupR5Tabelle[Verein]&amp;SetupR5Tabelle[Vorname]&amp;SetupR5Tabelle[Name]&amp;SetupR5Tabelle[Disziplin],0)),"-")</f>
        <v>164</v>
      </c>
      <c r="K13" s="261" cm="1">
        <f t="array" ref="K13">_xlfn.IFNA(INDEX(SetupR6Tabelle[Ringe],MATCH($A13&amp;$B13&amp;$C13&amp;$E13,SetupR6Tabelle[Verein]&amp;SetupR6Tabelle[Vorname]&amp;SetupR6Tabelle[Name]&amp;SetupR6Tabelle[Disziplin],0)),"-")</f>
        <v>181</v>
      </c>
      <c r="L13" s="261" t="str" cm="1">
        <f t="array" ref="L13">_xlfn.IFNA(INDEX(SetupR7Tabelle[Ringe],MATCH($A13&amp;$B13&amp;$C13&amp;$E13,SetupR7Tabelle[Verein]&amp;SetupR7Tabelle[Vorname]&amp;SetupR7Tabelle[Name]&amp;SetupR7Tabelle[Disziplin],0)),"-")</f>
        <v>-</v>
      </c>
      <c r="M13" s="261" cm="1">
        <f t="array" ref="M13">_xlfn.IFNA(INDEX(SetupR8Tabelle[Ringe],MATCH($A13&amp;$B13&amp;$C13&amp;$E13,SetupR8Tabelle[Verein]&amp;SetupR8Tabelle[Vorname]&amp;SetupR8Tabelle[Name]&amp;SetupR8Tabelle[Disziplin],0)),"-")</f>
        <v>181</v>
      </c>
      <c r="N13" s="261" cm="1">
        <f t="array" ref="N13">_xlfn.IFNA(INDEX(SetupR9Tabelle[Ringe],MATCH($A13&amp;$B13&amp;$C13&amp;$E13,SetupR9Tabelle[Verein]&amp;SetupR9Tabelle[Vorname]&amp;SetupR9Tabelle[Name]&amp;SetupR9Tabelle[Disziplin],0)),"-")</f>
        <v>173</v>
      </c>
      <c r="O13" s="261" cm="1">
        <f t="array" ref="O13">_xlfn.IFNA(INDEX(SetupR10Tabelle[Ringe],MATCH($A13&amp;$B13&amp;$C13&amp;$E13,SetupR10Tabelle[Verein]&amp;SetupR10Tabelle[Vorname]&amp;SetupR10Tabelle[Name]&amp;SetupR10Tabelle[Disziplin],0)),"-")</f>
        <v>169</v>
      </c>
      <c r="P13" s="261" cm="1">
        <f t="array" ref="P13">_xlfn.IFNA(INDEX(SetupR11Tabelle[Ringe],MATCH($A13&amp;$B13&amp;$C13&amp;$E13,SetupR11Tabelle[Verein]&amp;SetupR11Tabelle[Vorname]&amp;SetupR11Tabelle[Name]&amp;SetupR11Tabelle[Disziplin],0)),"-")</f>
        <v>174</v>
      </c>
      <c r="Q13" s="261">
        <f>IF(AK[[#This Row],[1]]="","",SUM(AK[[#This Row],[1]:[11]]))</f>
        <v>1764</v>
      </c>
      <c r="R13" s="263">
        <f>IF(AK[[#This Row],[Summe]]="","",AVERAGE(Q13/S13))</f>
        <v>176.4</v>
      </c>
      <c r="S13" s="261">
        <f>IF(AK[[#This Row],[1]]="","",COUNT(F13:P13))</f>
        <v>10</v>
      </c>
      <c r="AM13" s="243"/>
    </row>
    <row r="14" spans="1:39" ht="15.95" customHeight="1">
      <c r="A14" s="197" t="s">
        <v>29</v>
      </c>
      <c r="B14" s="197" t="s">
        <v>235</v>
      </c>
      <c r="C14" s="197" t="s">
        <v>349</v>
      </c>
      <c r="D14" s="197" t="s">
        <v>19</v>
      </c>
      <c r="E14" s="197" t="s">
        <v>11</v>
      </c>
      <c r="F14" s="265" cm="1">
        <f t="array" ref="F14">_xlfn.IFNA(INDEX(SetupR1Tabelle[Ringe],MATCH($A14&amp;$B14&amp;$C14&amp;$E14,SetupR1Tabelle[Verein]&amp;SetupR1Tabelle[Vorname]&amp;SetupR1Tabelle[Name]&amp;SetupR1Tabelle[Disziplin],0)),"-")</f>
        <v>169</v>
      </c>
      <c r="G14" s="265" cm="1">
        <f t="array" ref="G14">_xlfn.IFNA(INDEX(SetupR2Tabelle[Ringe],MATCH($A14&amp;$B14&amp;$C14&amp;$E14,SetupR2Tabelle[Verein]&amp;SetupR2Tabelle[Vorname]&amp;SetupR2Tabelle[Name]&amp;SetupR2Tabelle[Disziplin],0)),"-")</f>
        <v>168</v>
      </c>
      <c r="H14" s="265" cm="1">
        <f t="array" ref="H14">_xlfn.IFNA(INDEX(SetupR3Tabelle[Ringe],MATCH($A14&amp;$B14&amp;$C14&amp;$E14,SetupR3Tabelle[Verein]&amp;SetupR3Tabelle[Vorname]&amp;SetupR3Tabelle[Name]&amp;SetupR3Tabelle[Disziplin],0)),"-")</f>
        <v>171</v>
      </c>
      <c r="I14" s="265" cm="1">
        <f t="array" ref="I14">_xlfn.IFNA(INDEX(SetupR4Tabelle[Ringe],MATCH($A14&amp;$B14&amp;$C14&amp;$E14,SetupR4Tabelle[Verein]&amp;SetupR4Tabelle[Vorname]&amp;SetupR4Tabelle[Name]&amp;SetupR4Tabelle[Disziplin],0)),"-")</f>
        <v>178</v>
      </c>
      <c r="J14" s="265" cm="1">
        <f t="array" ref="J14">_xlfn.IFNA(INDEX(SetupR5Tabelle[Ringe],MATCH($A14&amp;$B14&amp;$C14&amp;$E14,SetupR5Tabelle[Verein]&amp;SetupR5Tabelle[Vorname]&amp;SetupR5Tabelle[Name]&amp;SetupR5Tabelle[Disziplin],0)),"-")</f>
        <v>176</v>
      </c>
      <c r="K14" s="265" t="str" cm="1">
        <f t="array" ref="K14">_xlfn.IFNA(INDEX(SetupR6Tabelle[Ringe],MATCH($A14&amp;$B14&amp;$C14&amp;$E14,SetupR6Tabelle[Verein]&amp;SetupR6Tabelle[Vorname]&amp;SetupR6Tabelle[Name]&amp;SetupR6Tabelle[Disziplin],0)),"-")</f>
        <v>-</v>
      </c>
      <c r="L14" s="265" cm="1">
        <f t="array" ref="L14">_xlfn.IFNA(INDEX(SetupR7Tabelle[Ringe],MATCH($A14&amp;$B14&amp;$C14&amp;$E14,SetupR7Tabelle[Verein]&amp;SetupR7Tabelle[Vorname]&amp;SetupR7Tabelle[Name]&amp;SetupR7Tabelle[Disziplin],0)),"-")</f>
        <v>175</v>
      </c>
      <c r="M14" s="265" cm="1">
        <f t="array" ref="M14">_xlfn.IFNA(INDEX(SetupR8Tabelle[Ringe],MATCH($A14&amp;$B14&amp;$C14&amp;$E14,SetupR8Tabelle[Verein]&amp;SetupR8Tabelle[Vorname]&amp;SetupR8Tabelle[Name]&amp;SetupR8Tabelle[Disziplin],0)),"-")</f>
        <v>177</v>
      </c>
      <c r="N14" s="265" cm="1">
        <f t="array" ref="N14">_xlfn.IFNA(INDEX(SetupR9Tabelle[Ringe],MATCH($A14&amp;$B14&amp;$C14&amp;$E14,SetupR9Tabelle[Verein]&amp;SetupR9Tabelle[Vorname]&amp;SetupR9Tabelle[Name]&amp;SetupR9Tabelle[Disziplin],0)),"-")</f>
        <v>178</v>
      </c>
      <c r="O14" s="265" t="str" cm="1">
        <f t="array" ref="O14">_xlfn.IFNA(INDEX(SetupR10Tabelle[Ringe],MATCH($A14&amp;$B14&amp;$C14&amp;$E14,SetupR10Tabelle[Verein]&amp;SetupR10Tabelle[Vorname]&amp;SetupR10Tabelle[Name]&amp;SetupR10Tabelle[Disziplin],0)),"-")</f>
        <v>-</v>
      </c>
      <c r="P14" s="264" cm="1">
        <f t="array" ref="P14">_xlfn.IFNA(INDEX(SetupR11Tabelle[Ringe],MATCH($A14&amp;$B14&amp;$C14&amp;$E14,SetupR11Tabelle[Verein]&amp;SetupR11Tabelle[Vorname]&amp;SetupR11Tabelle[Name]&amp;SetupR11Tabelle[Disziplin],0)),"-")</f>
        <v>177</v>
      </c>
      <c r="Q14" s="265">
        <f>IF(AK[[#This Row],[1]]="","",SUM(AK[[#This Row],[1]:[11]]))</f>
        <v>1569</v>
      </c>
      <c r="R14" s="263">
        <f>IF(AK[[#This Row],[Summe]]="","",AVERAGE(Q14/S14))</f>
        <v>174.33333333333334</v>
      </c>
      <c r="S14" s="265">
        <f>IF(AK[[#This Row],[1]]="","",COUNT(F14:P14))</f>
        <v>9</v>
      </c>
      <c r="AM14" s="243"/>
    </row>
    <row r="15" spans="1:39" ht="15.95" customHeight="1">
      <c r="A15" s="197" t="s">
        <v>15</v>
      </c>
      <c r="B15" s="197" t="s">
        <v>211</v>
      </c>
      <c r="C15" s="197" t="s">
        <v>209</v>
      </c>
      <c r="D15" s="197" t="s">
        <v>19</v>
      </c>
      <c r="E15" s="197" t="s">
        <v>11</v>
      </c>
      <c r="F15" s="261" cm="1">
        <f t="array" ref="F15">_xlfn.IFNA(INDEX(SetupR1Tabelle[Ringe],MATCH($A15&amp;$B15&amp;$C15&amp;$E15,SetupR1Tabelle[Verein]&amp;SetupR1Tabelle[Vorname]&amp;SetupR1Tabelle[Name]&amp;SetupR1Tabelle[Disziplin],0)),"-")</f>
        <v>181</v>
      </c>
      <c r="G15" s="261" cm="1">
        <f t="array" ref="G15">_xlfn.IFNA(INDEX(SetupR2Tabelle[Ringe],MATCH($A15&amp;$B15&amp;$C15&amp;$E15,SetupR2Tabelle[Verein]&amp;SetupR2Tabelle[Vorname]&amp;SetupR2Tabelle[Name]&amp;SetupR2Tabelle[Disziplin],0)),"-")</f>
        <v>163</v>
      </c>
      <c r="H15" s="261" cm="1">
        <f t="array" ref="H15">_xlfn.IFNA(INDEX(SetupR3Tabelle[Ringe],MATCH($A15&amp;$B15&amp;$C15&amp;$E15,SetupR3Tabelle[Verein]&amp;SetupR3Tabelle[Vorname]&amp;SetupR3Tabelle[Name]&amp;SetupR3Tabelle[Disziplin],0)),"-")</f>
        <v>171</v>
      </c>
      <c r="I15" s="262" cm="1">
        <f t="array" ref="I15">_xlfn.IFNA(INDEX(SetupR4Tabelle[Ringe],MATCH($A15&amp;$B15&amp;$C15&amp;$E15,SetupR4Tabelle[Verein]&amp;SetupR4Tabelle[Vorname]&amp;SetupR4Tabelle[Name]&amp;SetupR4Tabelle[Disziplin],0)),"-")</f>
        <v>172</v>
      </c>
      <c r="J15" s="261" t="str" cm="1">
        <f t="array" ref="J15">_xlfn.IFNA(INDEX(SetupR5Tabelle[Ringe],MATCH($A15&amp;$B15&amp;$C15&amp;$E15,SetupR5Tabelle[Verein]&amp;SetupR5Tabelle[Vorname]&amp;SetupR5Tabelle[Name]&amp;SetupR5Tabelle[Disziplin],0)),"-")</f>
        <v>-</v>
      </c>
      <c r="K15" s="261" cm="1">
        <f t="array" ref="K15">_xlfn.IFNA(INDEX(SetupR6Tabelle[Ringe],MATCH($A15&amp;$B15&amp;$C15&amp;$E15,SetupR6Tabelle[Verein]&amp;SetupR6Tabelle[Vorname]&amp;SetupR6Tabelle[Name]&amp;SetupR6Tabelle[Disziplin],0)),"-")</f>
        <v>180</v>
      </c>
      <c r="L15" s="261" cm="1">
        <f t="array" ref="L15">_xlfn.IFNA(INDEX(SetupR7Tabelle[Ringe],MATCH($A15&amp;$B15&amp;$C15&amp;$E15,SetupR7Tabelle[Verein]&amp;SetupR7Tabelle[Vorname]&amp;SetupR7Tabelle[Name]&amp;SetupR7Tabelle[Disziplin],0)),"-")</f>
        <v>164</v>
      </c>
      <c r="M15" s="261" cm="1">
        <f t="array" ref="M15">_xlfn.IFNA(INDEX(SetupR8Tabelle[Ringe],MATCH($A15&amp;$B15&amp;$C15&amp;$E15,SetupR8Tabelle[Verein]&amp;SetupR8Tabelle[Vorname]&amp;SetupR8Tabelle[Name]&amp;SetupR8Tabelle[Disziplin],0)),"-")</f>
        <v>178</v>
      </c>
      <c r="N15" s="261" cm="1">
        <f t="array" ref="N15">_xlfn.IFNA(INDEX(SetupR9Tabelle[Ringe],MATCH($A15&amp;$B15&amp;$C15&amp;$E15,SetupR9Tabelle[Verein]&amp;SetupR9Tabelle[Vorname]&amp;SetupR9Tabelle[Name]&amp;SetupR9Tabelle[Disziplin],0)),"-")</f>
        <v>180</v>
      </c>
      <c r="O15" s="261" cm="1">
        <f t="array" ref="O15">_xlfn.IFNA(INDEX(SetupR10Tabelle[Ringe],MATCH($A15&amp;$B15&amp;$C15&amp;$E15,SetupR10Tabelle[Verein]&amp;SetupR10Tabelle[Vorname]&amp;SetupR10Tabelle[Name]&amp;SetupR10Tabelle[Disziplin],0)),"-")</f>
        <v>171</v>
      </c>
      <c r="P15" s="261" cm="1">
        <f t="array" ref="P15">_xlfn.IFNA(INDEX(SetupR11Tabelle[Ringe],MATCH($A15&amp;$B15&amp;$C15&amp;$E15,SetupR11Tabelle[Verein]&amp;SetupR11Tabelle[Vorname]&amp;SetupR11Tabelle[Name]&amp;SetupR11Tabelle[Disziplin],0)),"-")</f>
        <v>171</v>
      </c>
      <c r="Q15" s="261">
        <f>IF(AK[[#This Row],[1]]="","",SUM(AK[[#This Row],[1]:[11]]))</f>
        <v>1731</v>
      </c>
      <c r="R15" s="263">
        <f>IF(AK[[#This Row],[Summe]]="","",AVERAGE(Q15/S15))</f>
        <v>173.1</v>
      </c>
      <c r="S15" s="261">
        <f>IF(AK[[#This Row],[1]]="","",COUNT(F15:P15))</f>
        <v>10</v>
      </c>
      <c r="AM15" s="243"/>
    </row>
    <row r="16" spans="1:39" ht="15.95" customHeight="1">
      <c r="A16" s="197" t="s">
        <v>33</v>
      </c>
      <c r="B16" s="197" t="s">
        <v>535</v>
      </c>
      <c r="C16" s="197" t="s">
        <v>533</v>
      </c>
      <c r="D16" s="197" t="s">
        <v>16</v>
      </c>
      <c r="E16" s="197" t="s">
        <v>11</v>
      </c>
      <c r="F16" s="261" t="str" cm="1">
        <f t="array" ref="F16">_xlfn.IFNA(INDEX(SetupR1Tabelle[Ringe],MATCH($A16&amp;$B16&amp;$C16&amp;$E16,SetupR1Tabelle[Verein]&amp;SetupR1Tabelle[Vorname]&amp;SetupR1Tabelle[Name]&amp;SetupR1Tabelle[Disziplin],0)),"-")</f>
        <v>-</v>
      </c>
      <c r="G16" s="261" cm="1">
        <f t="array" ref="G16">_xlfn.IFNA(INDEX(SetupR2Tabelle[Ringe],MATCH($A16&amp;$B16&amp;$C16&amp;$E16,SetupR2Tabelle[Verein]&amp;SetupR2Tabelle[Vorname]&amp;SetupR2Tabelle[Name]&amp;SetupR2Tabelle[Disziplin],0)),"-")</f>
        <v>174</v>
      </c>
      <c r="H16" s="261" cm="1">
        <f t="array" ref="H16">_xlfn.IFNA(INDEX(SetupR3Tabelle[Ringe],MATCH($A16&amp;$B16&amp;$C16&amp;$E16,SetupR3Tabelle[Verein]&amp;SetupR3Tabelle[Vorname]&amp;SetupR3Tabelle[Name]&amp;SetupR3Tabelle[Disziplin],0)),"-")</f>
        <v>172</v>
      </c>
      <c r="I16" s="262" cm="1">
        <f t="array" ref="I16">_xlfn.IFNA(INDEX(SetupR4Tabelle[Ringe],MATCH($A16&amp;$B16&amp;$C16&amp;$E16,SetupR4Tabelle[Verein]&amp;SetupR4Tabelle[Vorname]&amp;SetupR4Tabelle[Name]&amp;SetupR4Tabelle[Disziplin],0)),"-")</f>
        <v>168</v>
      </c>
      <c r="J16" s="261" cm="1">
        <f t="array" ref="J16">_xlfn.IFNA(INDEX(SetupR5Tabelle[Ringe],MATCH($A16&amp;$B16&amp;$C16&amp;$E16,SetupR5Tabelle[Verein]&amp;SetupR5Tabelle[Vorname]&amp;SetupR5Tabelle[Name]&amp;SetupR5Tabelle[Disziplin],0)),"-")</f>
        <v>159</v>
      </c>
      <c r="K16" s="261" t="str" cm="1">
        <f t="array" ref="K16">_xlfn.IFNA(INDEX(SetupR6Tabelle[Ringe],MATCH($A16&amp;$B16&amp;$C16&amp;$E16,SetupR6Tabelle[Verein]&amp;SetupR6Tabelle[Vorname]&amp;SetupR6Tabelle[Name]&amp;SetupR6Tabelle[Disziplin],0)),"-")</f>
        <v>-</v>
      </c>
      <c r="L16" s="261" cm="1">
        <f t="array" ref="L16">_xlfn.IFNA(INDEX(SetupR7Tabelle[Ringe],MATCH($A16&amp;$B16&amp;$C16&amp;$E16,SetupR7Tabelle[Verein]&amp;SetupR7Tabelle[Vorname]&amp;SetupR7Tabelle[Name]&amp;SetupR7Tabelle[Disziplin],0)),"-")</f>
        <v>168</v>
      </c>
      <c r="M16" s="261" cm="1">
        <f t="array" ref="M16">_xlfn.IFNA(INDEX(SetupR8Tabelle[Ringe],MATCH($A16&amp;$B16&amp;$C16&amp;$E16,SetupR8Tabelle[Verein]&amp;SetupR8Tabelle[Vorname]&amp;SetupR8Tabelle[Name]&amp;SetupR8Tabelle[Disziplin],0)),"-")</f>
        <v>170</v>
      </c>
      <c r="N16" s="261" cm="1">
        <f t="array" ref="N16">_xlfn.IFNA(INDEX(SetupR9Tabelle[Ringe],MATCH($A16&amp;$B16&amp;$C16&amp;$E16,SetupR9Tabelle[Verein]&amp;SetupR9Tabelle[Vorname]&amp;SetupR9Tabelle[Name]&amp;SetupR9Tabelle[Disziplin],0)),"-")</f>
        <v>167</v>
      </c>
      <c r="O16" s="261" cm="1">
        <f t="array" ref="O16">_xlfn.IFNA(INDEX(SetupR10Tabelle[Ringe],MATCH($A16&amp;$B16&amp;$C16&amp;$E16,SetupR10Tabelle[Verein]&amp;SetupR10Tabelle[Vorname]&amp;SetupR10Tabelle[Name]&amp;SetupR10Tabelle[Disziplin],0)),"-")</f>
        <v>179</v>
      </c>
      <c r="P16" s="261" cm="1">
        <f t="array" ref="P16">_xlfn.IFNA(INDEX(SetupR11Tabelle[Ringe],MATCH($A16&amp;$B16&amp;$C16&amp;$E16,SetupR11Tabelle[Verein]&amp;SetupR11Tabelle[Vorname]&amp;SetupR11Tabelle[Name]&amp;SetupR11Tabelle[Disziplin],0)),"-")</f>
        <v>177</v>
      </c>
      <c r="Q16" s="261">
        <f>IF(AK[[#This Row],[1]]="","",SUM(AK[[#This Row],[1]:[11]]))</f>
        <v>1534</v>
      </c>
      <c r="R16" s="263">
        <f>IF(AK[[#This Row],[Summe]]="","",AVERAGE(Q16/S16))</f>
        <v>170.44444444444446</v>
      </c>
      <c r="S16" s="261">
        <f>IF(AK[[#This Row],[1]]="","",COUNT(F16:P16))</f>
        <v>9</v>
      </c>
      <c r="AM16" s="243"/>
    </row>
    <row r="17" spans="1:39" ht="15.95" customHeight="1">
      <c r="A17" s="197" t="s">
        <v>29</v>
      </c>
      <c r="B17" s="197" t="s">
        <v>325</v>
      </c>
      <c r="C17" s="197" t="s">
        <v>437</v>
      </c>
      <c r="D17" s="197" t="s">
        <v>16</v>
      </c>
      <c r="E17" s="197" t="s">
        <v>11</v>
      </c>
      <c r="F17" s="265" cm="1">
        <f t="array" ref="F17">_xlfn.IFNA(INDEX(SetupR1Tabelle[Ringe],MATCH($A17&amp;$B17&amp;$C17&amp;$E17,SetupR1Tabelle[Verein]&amp;SetupR1Tabelle[Vorname]&amp;SetupR1Tabelle[Name]&amp;SetupR1Tabelle[Disziplin],0)),"-")</f>
        <v>159</v>
      </c>
      <c r="G17" s="265" cm="1">
        <f t="array" ref="G17">_xlfn.IFNA(INDEX(SetupR2Tabelle[Ringe],MATCH($A17&amp;$B17&amp;$C17&amp;$E17,SetupR2Tabelle[Verein]&amp;SetupR2Tabelle[Vorname]&amp;SetupR2Tabelle[Name]&amp;SetupR2Tabelle[Disziplin],0)),"-")</f>
        <v>161</v>
      </c>
      <c r="H17" s="265" cm="1">
        <f t="array" ref="H17">_xlfn.IFNA(INDEX(SetupR3Tabelle[Ringe],MATCH($A17&amp;$B17&amp;$C17&amp;$E17,SetupR3Tabelle[Verein]&amp;SetupR3Tabelle[Vorname]&amp;SetupR3Tabelle[Name]&amp;SetupR3Tabelle[Disziplin],0)),"-")</f>
        <v>169</v>
      </c>
      <c r="I17" s="265" cm="1">
        <f t="array" ref="I17">_xlfn.IFNA(INDEX(SetupR4Tabelle[Ringe],MATCH($A17&amp;$B17&amp;$C17&amp;$E17,SetupR4Tabelle[Verein]&amp;SetupR4Tabelle[Vorname]&amp;SetupR4Tabelle[Name]&amp;SetupR4Tabelle[Disziplin],0)),"-")</f>
        <v>177</v>
      </c>
      <c r="J17" s="265" cm="1">
        <f t="array" ref="J17">_xlfn.IFNA(INDEX(SetupR5Tabelle[Ringe],MATCH($A17&amp;$B17&amp;$C17&amp;$E17,SetupR5Tabelle[Verein]&amp;SetupR5Tabelle[Vorname]&amp;SetupR5Tabelle[Name]&amp;SetupR5Tabelle[Disziplin],0)),"-")</f>
        <v>168</v>
      </c>
      <c r="K17" s="265" cm="1">
        <f t="array" ref="K17">_xlfn.IFNA(INDEX(SetupR6Tabelle[Ringe],MATCH($A17&amp;$B17&amp;$C17&amp;$E17,SetupR6Tabelle[Verein]&amp;SetupR6Tabelle[Vorname]&amp;SetupR6Tabelle[Name]&amp;SetupR6Tabelle[Disziplin],0)),"-")</f>
        <v>169</v>
      </c>
      <c r="L17" s="265" cm="1">
        <f t="array" ref="L17">_xlfn.IFNA(INDEX(SetupR7Tabelle[Ringe],MATCH($A17&amp;$B17&amp;$C17&amp;$E17,SetupR7Tabelle[Verein]&amp;SetupR7Tabelle[Vorname]&amp;SetupR7Tabelle[Name]&amp;SetupR7Tabelle[Disziplin],0)),"-")</f>
        <v>167</v>
      </c>
      <c r="M17" s="265" cm="1">
        <f t="array" ref="M17">_xlfn.IFNA(INDEX(SetupR8Tabelle[Ringe],MATCH($A17&amp;$B17&amp;$C17&amp;$E17,SetupR8Tabelle[Verein]&amp;SetupR8Tabelle[Vorname]&amp;SetupR8Tabelle[Name]&amp;SetupR8Tabelle[Disziplin],0)),"-")</f>
        <v>168</v>
      </c>
      <c r="N17" s="265" cm="1">
        <f t="array" ref="N17">_xlfn.IFNA(INDEX(SetupR9Tabelle[Ringe],MATCH($A17&amp;$B17&amp;$C17&amp;$E17,SetupR9Tabelle[Verein]&amp;SetupR9Tabelle[Vorname]&amp;SetupR9Tabelle[Name]&amp;SetupR9Tabelle[Disziplin],0)),"-")</f>
        <v>175</v>
      </c>
      <c r="O17" s="265" t="str" cm="1">
        <f t="array" ref="O17">_xlfn.IFNA(INDEX(SetupR10Tabelle[Ringe],MATCH($A17&amp;$B17&amp;$C17&amp;$E17,SetupR10Tabelle[Verein]&amp;SetupR10Tabelle[Vorname]&amp;SetupR10Tabelle[Name]&amp;SetupR10Tabelle[Disziplin],0)),"-")</f>
        <v>-</v>
      </c>
      <c r="P17" s="264" cm="1">
        <f t="array" ref="P17">_xlfn.IFNA(INDEX(SetupR11Tabelle[Ringe],MATCH($A17&amp;$B17&amp;$C17&amp;$E17,SetupR11Tabelle[Verein]&amp;SetupR11Tabelle[Vorname]&amp;SetupR11Tabelle[Name]&amp;SetupR11Tabelle[Disziplin],0)),"-")</f>
        <v>174</v>
      </c>
      <c r="Q17" s="265">
        <f>IF(AK[[#This Row],[1]]="","",SUM(AK[[#This Row],[1]:[11]]))</f>
        <v>1687</v>
      </c>
      <c r="R17" s="263">
        <f>IF(AK[[#This Row],[Summe]]="","",AVERAGE(Q17/S17))</f>
        <v>168.7</v>
      </c>
      <c r="S17" s="265">
        <f>IF(AK[[#This Row],[1]]="","",COUNT(F17:P17))</f>
        <v>10</v>
      </c>
      <c r="AM17" s="243"/>
    </row>
    <row r="18" spans="1:39" ht="15.95" customHeight="1">
      <c r="A18" s="197" t="s">
        <v>29</v>
      </c>
      <c r="B18" s="197" t="s">
        <v>247</v>
      </c>
      <c r="C18" s="197" t="s">
        <v>370</v>
      </c>
      <c r="D18" s="197" t="s">
        <v>19</v>
      </c>
      <c r="E18" s="197" t="s">
        <v>11</v>
      </c>
      <c r="F18" s="265" cm="1">
        <f t="array" ref="F18">_xlfn.IFNA(INDEX(SetupR1Tabelle[Ringe],MATCH($A18&amp;$B18&amp;$C18&amp;$E18,SetupR1Tabelle[Verein]&amp;SetupR1Tabelle[Vorname]&amp;SetupR1Tabelle[Name]&amp;SetupR1Tabelle[Disziplin],0)),"-")</f>
        <v>155</v>
      </c>
      <c r="G18" s="265" cm="1">
        <f t="array" ref="G18">_xlfn.IFNA(INDEX(SetupR2Tabelle[Ringe],MATCH($A18&amp;$B18&amp;$C18&amp;$E18,SetupR2Tabelle[Verein]&amp;SetupR2Tabelle[Vorname]&amp;SetupR2Tabelle[Name]&amp;SetupR2Tabelle[Disziplin],0)),"-")</f>
        <v>170</v>
      </c>
      <c r="H18" s="265" cm="1">
        <f t="array" ref="H18">_xlfn.IFNA(INDEX(SetupR3Tabelle[Ringe],MATCH($A18&amp;$B18&amp;$C18&amp;$E18,SetupR3Tabelle[Verein]&amp;SetupR3Tabelle[Vorname]&amp;SetupR3Tabelle[Name]&amp;SetupR3Tabelle[Disziplin],0)),"-")</f>
        <v>177</v>
      </c>
      <c r="I18" s="265" cm="1">
        <f t="array" ref="I18">_xlfn.IFNA(INDEX(SetupR4Tabelle[Ringe],MATCH($A18&amp;$B18&amp;$C18&amp;$E18,SetupR4Tabelle[Verein]&amp;SetupR4Tabelle[Vorname]&amp;SetupR4Tabelle[Name]&amp;SetupR4Tabelle[Disziplin],0)),"-")</f>
        <v>165</v>
      </c>
      <c r="J18" s="265" cm="1">
        <f t="array" ref="J18">_xlfn.IFNA(INDEX(SetupR5Tabelle[Ringe],MATCH($A18&amp;$B18&amp;$C18&amp;$E18,SetupR5Tabelle[Verein]&amp;SetupR5Tabelle[Vorname]&amp;SetupR5Tabelle[Name]&amp;SetupR5Tabelle[Disziplin],0)),"-")</f>
        <v>172</v>
      </c>
      <c r="K18" s="265" cm="1">
        <f t="array" ref="K18">_xlfn.IFNA(INDEX(SetupR6Tabelle[Ringe],MATCH($A18&amp;$B18&amp;$C18&amp;$E18,SetupR6Tabelle[Verein]&amp;SetupR6Tabelle[Vorname]&amp;SetupR6Tabelle[Name]&amp;SetupR6Tabelle[Disziplin],0)),"-")</f>
        <v>166</v>
      </c>
      <c r="L18" s="265" cm="1">
        <f t="array" ref="L18">_xlfn.IFNA(INDEX(SetupR7Tabelle[Ringe],MATCH($A18&amp;$B18&amp;$C18&amp;$E18,SetupR7Tabelle[Verein]&amp;SetupR7Tabelle[Vorname]&amp;SetupR7Tabelle[Name]&amp;SetupR7Tabelle[Disziplin],0)),"-")</f>
        <v>161</v>
      </c>
      <c r="M18" s="265" cm="1">
        <f t="array" ref="M18">_xlfn.IFNA(INDEX(SetupR8Tabelle[Ringe],MATCH($A18&amp;$B18&amp;$C18&amp;$E18,SetupR8Tabelle[Verein]&amp;SetupR8Tabelle[Vorname]&amp;SetupR8Tabelle[Name]&amp;SetupR8Tabelle[Disziplin],0)),"-")</f>
        <v>167</v>
      </c>
      <c r="N18" s="265" cm="1">
        <f t="array" ref="N18">_xlfn.IFNA(INDEX(SetupR9Tabelle[Ringe],MATCH($A18&amp;$B18&amp;$C18&amp;$E18,SetupR9Tabelle[Verein]&amp;SetupR9Tabelle[Vorname]&amp;SetupR9Tabelle[Name]&amp;SetupR9Tabelle[Disziplin],0)),"-")</f>
        <v>170</v>
      </c>
      <c r="O18" s="265" t="str" cm="1">
        <f t="array" ref="O18">_xlfn.IFNA(INDEX(SetupR10Tabelle[Ringe],MATCH($A18&amp;$B18&amp;$C18&amp;$E18,SetupR10Tabelle[Verein]&amp;SetupR10Tabelle[Vorname]&amp;SetupR10Tabelle[Name]&amp;SetupR10Tabelle[Disziplin],0)),"-")</f>
        <v>-</v>
      </c>
      <c r="P18" s="264" cm="1">
        <f t="array" ref="P18">_xlfn.IFNA(INDEX(SetupR11Tabelle[Ringe],MATCH($A18&amp;$B18&amp;$C18&amp;$E18,SetupR11Tabelle[Verein]&amp;SetupR11Tabelle[Vorname]&amp;SetupR11Tabelle[Name]&amp;SetupR11Tabelle[Disziplin],0)),"-")</f>
        <v>157</v>
      </c>
      <c r="Q18" s="265">
        <f>IF(AK[[#This Row],[1]]="","",SUM(AK[[#This Row],[1]:[11]]))</f>
        <v>1660</v>
      </c>
      <c r="R18" s="263">
        <f>IF(AK[[#This Row],[Summe]]="","",AVERAGE(Q18/S18))</f>
        <v>166</v>
      </c>
      <c r="S18" s="265">
        <f>IF(AK[[#This Row],[1]]="","",COUNT(F18:P18))</f>
        <v>10</v>
      </c>
      <c r="AM18" s="243"/>
    </row>
    <row r="19" spans="1:39" ht="15.95" customHeight="1">
      <c r="A19" s="197" t="s">
        <v>33</v>
      </c>
      <c r="B19" s="197" t="s">
        <v>538</v>
      </c>
      <c r="C19" s="197" t="s">
        <v>539</v>
      </c>
      <c r="D19" s="197" t="s">
        <v>27</v>
      </c>
      <c r="E19" s="197" t="s">
        <v>11</v>
      </c>
      <c r="F19" s="265" t="str" cm="1">
        <f t="array" ref="F19">_xlfn.IFNA(INDEX(SetupR1Tabelle[Ringe],MATCH($A19&amp;$B19&amp;$C19&amp;$E19,SetupR1Tabelle[Verein]&amp;SetupR1Tabelle[Vorname]&amp;SetupR1Tabelle[Name]&amp;SetupR1Tabelle[Disziplin],0)),"-")</f>
        <v>-</v>
      </c>
      <c r="G19" s="265" cm="1">
        <f t="array" ref="G19">_xlfn.IFNA(INDEX(SetupR2Tabelle[Ringe],MATCH($A19&amp;$B19&amp;$C19&amp;$E19,SetupR2Tabelle[Verein]&amp;SetupR2Tabelle[Vorname]&amp;SetupR2Tabelle[Name]&amp;SetupR2Tabelle[Disziplin],0)),"-")</f>
        <v>167</v>
      </c>
      <c r="H19" s="265" cm="1">
        <f t="array" ref="H19">_xlfn.IFNA(INDEX(SetupR3Tabelle[Ringe],MATCH($A19&amp;$B19&amp;$C19&amp;$E19,SetupR3Tabelle[Verein]&amp;SetupR3Tabelle[Vorname]&amp;SetupR3Tabelle[Name]&amp;SetupR3Tabelle[Disziplin],0)),"-")</f>
        <v>162</v>
      </c>
      <c r="I19" s="265" cm="1">
        <f t="array" ref="I19">_xlfn.IFNA(INDEX(SetupR4Tabelle[Ringe],MATCH($A19&amp;$B19&amp;$C19&amp;$E19,SetupR4Tabelle[Verein]&amp;SetupR4Tabelle[Vorname]&amp;SetupR4Tabelle[Name]&amp;SetupR4Tabelle[Disziplin],0)),"-")</f>
        <v>159</v>
      </c>
      <c r="J19" s="265" cm="1">
        <f t="array" ref="J19">_xlfn.IFNA(INDEX(SetupR5Tabelle[Ringe],MATCH($A19&amp;$B19&amp;$C19&amp;$E19,SetupR5Tabelle[Verein]&amp;SetupR5Tabelle[Vorname]&amp;SetupR5Tabelle[Name]&amp;SetupR5Tabelle[Disziplin],0)),"-")</f>
        <v>162</v>
      </c>
      <c r="K19" s="265" t="str" cm="1">
        <f t="array" ref="K19">_xlfn.IFNA(INDEX(SetupR6Tabelle[Ringe],MATCH($A19&amp;$B19&amp;$C19&amp;$E19,SetupR6Tabelle[Verein]&amp;SetupR6Tabelle[Vorname]&amp;SetupR6Tabelle[Name]&amp;SetupR6Tabelle[Disziplin],0)),"-")</f>
        <v>-</v>
      </c>
      <c r="L19" s="265" cm="1">
        <f t="array" ref="L19">_xlfn.IFNA(INDEX(SetupR7Tabelle[Ringe],MATCH($A19&amp;$B19&amp;$C19&amp;$E19,SetupR7Tabelle[Verein]&amp;SetupR7Tabelle[Vorname]&amp;SetupR7Tabelle[Name]&amp;SetupR7Tabelle[Disziplin],0)),"-")</f>
        <v>172</v>
      </c>
      <c r="M19" s="265" cm="1">
        <f t="array" ref="M19">_xlfn.IFNA(INDEX(SetupR8Tabelle[Ringe],MATCH($A19&amp;$B19&amp;$C19&amp;$E19,SetupR8Tabelle[Verein]&amp;SetupR8Tabelle[Vorname]&amp;SetupR8Tabelle[Name]&amp;SetupR8Tabelle[Disziplin],0)),"-")</f>
        <v>159</v>
      </c>
      <c r="N19" s="265" cm="1">
        <f t="array" ref="N19">_xlfn.IFNA(INDEX(SetupR9Tabelle[Ringe],MATCH($A19&amp;$B19&amp;$C19&amp;$E19,SetupR9Tabelle[Verein]&amp;SetupR9Tabelle[Vorname]&amp;SetupR9Tabelle[Name]&amp;SetupR9Tabelle[Disziplin],0)),"-")</f>
        <v>173</v>
      </c>
      <c r="O19" s="265" cm="1">
        <f t="array" ref="O19">_xlfn.IFNA(INDEX(SetupR10Tabelle[Ringe],MATCH($A19&amp;$B19&amp;$C19&amp;$E19,SetupR10Tabelle[Verein]&amp;SetupR10Tabelle[Vorname]&amp;SetupR10Tabelle[Name]&amp;SetupR10Tabelle[Disziplin],0)),"-")</f>
        <v>165</v>
      </c>
      <c r="P19" s="264" cm="1">
        <f t="array" ref="P19">_xlfn.IFNA(INDEX(SetupR11Tabelle[Ringe],MATCH($A19&amp;$B19&amp;$C19&amp;$E19,SetupR11Tabelle[Verein]&amp;SetupR11Tabelle[Vorname]&amp;SetupR11Tabelle[Name]&amp;SetupR11Tabelle[Disziplin],0)),"-")</f>
        <v>169</v>
      </c>
      <c r="Q19" s="265">
        <f>IF(AK[[#This Row],[1]]="","",SUM(AK[[#This Row],[1]:[11]]))</f>
        <v>1488</v>
      </c>
      <c r="R19" s="263">
        <f>IF(AK[[#This Row],[Summe]]="","",AVERAGE(Q19/S19))</f>
        <v>165.33333333333334</v>
      </c>
      <c r="S19" s="265">
        <f>IF(AK[[#This Row],[1]]="","",COUNT(F19:P19))</f>
        <v>9</v>
      </c>
      <c r="AM19" s="243"/>
    </row>
    <row r="20" spans="1:39" ht="15.95" customHeight="1">
      <c r="A20" s="197" t="s">
        <v>28</v>
      </c>
      <c r="B20" s="197" t="s">
        <v>395</v>
      </c>
      <c r="C20" s="197" t="s">
        <v>201</v>
      </c>
      <c r="D20" s="197" t="s">
        <v>19</v>
      </c>
      <c r="E20" s="197" t="s">
        <v>11</v>
      </c>
      <c r="F20" s="261" cm="1">
        <f t="array" ref="F20">_xlfn.IFNA(INDEX(SetupR1Tabelle[Ringe],MATCH($A20&amp;$B20&amp;$C20&amp;$E20,SetupR1Tabelle[Verein]&amp;SetupR1Tabelle[Vorname]&amp;SetupR1Tabelle[Name]&amp;SetupR1Tabelle[Disziplin],0)),"-")</f>
        <v>167</v>
      </c>
      <c r="G20" s="261" cm="1">
        <f t="array" ref="G20">_xlfn.IFNA(INDEX(SetupR2Tabelle[Ringe],MATCH($A20&amp;$B20&amp;$C20&amp;$E20,SetupR2Tabelle[Verein]&amp;SetupR2Tabelle[Vorname]&amp;SetupR2Tabelle[Name]&amp;SetupR2Tabelle[Disziplin],0)),"-")</f>
        <v>166</v>
      </c>
      <c r="H20" s="261" cm="1">
        <f t="array" ref="H20">_xlfn.IFNA(INDEX(SetupR3Tabelle[Ringe],MATCH($A20&amp;$B20&amp;$C20&amp;$E20,SetupR3Tabelle[Verein]&amp;SetupR3Tabelle[Vorname]&amp;SetupR3Tabelle[Name]&amp;SetupR3Tabelle[Disziplin],0)),"-")</f>
        <v>171</v>
      </c>
      <c r="I20" s="262" cm="1">
        <f t="array" ref="I20">_xlfn.IFNA(INDEX(SetupR4Tabelle[Ringe],MATCH($A20&amp;$B20&amp;$C20&amp;$E20,SetupR4Tabelle[Verein]&amp;SetupR4Tabelle[Vorname]&amp;SetupR4Tabelle[Name]&amp;SetupR4Tabelle[Disziplin],0)),"-")</f>
        <v>156</v>
      </c>
      <c r="J20" s="261" t="str" cm="1">
        <f t="array" ref="J20">_xlfn.IFNA(INDEX(SetupR5Tabelle[Ringe],MATCH($A20&amp;$B20&amp;$C20&amp;$E20,SetupR5Tabelle[Verein]&amp;SetupR5Tabelle[Vorname]&amp;SetupR5Tabelle[Name]&amp;SetupR5Tabelle[Disziplin],0)),"-")</f>
        <v>-</v>
      </c>
      <c r="K20" s="261" cm="1">
        <f t="array" ref="K20">_xlfn.IFNA(INDEX(SetupR6Tabelle[Ringe],MATCH($A20&amp;$B20&amp;$C20&amp;$E20,SetupR6Tabelle[Verein]&amp;SetupR6Tabelle[Vorname]&amp;SetupR6Tabelle[Name]&amp;SetupR6Tabelle[Disziplin],0)),"-")</f>
        <v>166</v>
      </c>
      <c r="L20" s="261" cm="1">
        <f t="array" ref="L20">_xlfn.IFNA(INDEX(SetupR7Tabelle[Ringe],MATCH($A20&amp;$B20&amp;$C20&amp;$E20,SetupR7Tabelle[Verein]&amp;SetupR7Tabelle[Vorname]&amp;SetupR7Tabelle[Name]&amp;SetupR7Tabelle[Disziplin],0)),"-")</f>
        <v>164</v>
      </c>
      <c r="M20" s="261" cm="1">
        <f t="array" ref="M20">_xlfn.IFNA(INDEX(SetupR8Tabelle[Ringe],MATCH($A20&amp;$B20&amp;$C20&amp;$E20,SetupR8Tabelle[Verein]&amp;SetupR8Tabelle[Vorname]&amp;SetupR8Tabelle[Name]&amp;SetupR8Tabelle[Disziplin],0)),"-")</f>
        <v>158</v>
      </c>
      <c r="N20" s="261" t="str" cm="1">
        <f t="array" ref="N20">_xlfn.IFNA(INDEX(SetupR9Tabelle[Ringe],MATCH($A20&amp;$B20&amp;$C20&amp;$E20,SetupR9Tabelle[Verein]&amp;SetupR9Tabelle[Vorname]&amp;SetupR9Tabelle[Name]&amp;SetupR9Tabelle[Disziplin],0)),"-")</f>
        <v>-</v>
      </c>
      <c r="O20" s="261" cm="1">
        <f t="array" ref="O20">_xlfn.IFNA(INDEX(SetupR10Tabelle[Ringe],MATCH($A20&amp;$B20&amp;$C20&amp;$E20,SetupR10Tabelle[Verein]&amp;SetupR10Tabelle[Vorname]&amp;SetupR10Tabelle[Name]&amp;SetupR10Tabelle[Disziplin],0)),"-")</f>
        <v>167</v>
      </c>
      <c r="P20" s="261" cm="1">
        <f t="array" ref="P20">_xlfn.IFNA(INDEX(SetupR11Tabelle[Ringe],MATCH($A20&amp;$B20&amp;$C20&amp;$E20,SetupR11Tabelle[Verein]&amp;SetupR11Tabelle[Vorname]&amp;SetupR11Tabelle[Name]&amp;SetupR11Tabelle[Disziplin],0)),"-")</f>
        <v>168</v>
      </c>
      <c r="Q20" s="261">
        <f>IF(AK[[#This Row],[1]]="","",SUM(AK[[#This Row],[1]:[11]]))</f>
        <v>1483</v>
      </c>
      <c r="R20" s="263">
        <f>IF(AK[[#This Row],[Summe]]="","",AVERAGE(Q20/S20))</f>
        <v>164.77777777777777</v>
      </c>
      <c r="S20" s="261">
        <f>IF(AK[[#This Row],[1]]="","",COUNT(F20:P20))</f>
        <v>9</v>
      </c>
      <c r="AM20" s="243"/>
    </row>
    <row r="21" spans="1:39" ht="15.95" customHeight="1">
      <c r="A21" s="197" t="s">
        <v>15</v>
      </c>
      <c r="B21" s="197" t="s">
        <v>326</v>
      </c>
      <c r="C21" s="197" t="s">
        <v>220</v>
      </c>
      <c r="D21" s="197" t="s">
        <v>19</v>
      </c>
      <c r="E21" s="197" t="s">
        <v>11</v>
      </c>
      <c r="F21" s="265" cm="1">
        <f t="array" ref="F21">_xlfn.IFNA(INDEX(SetupR1Tabelle[Ringe],MATCH($A21&amp;$B21&amp;$C21&amp;$E21,SetupR1Tabelle[Verein]&amp;SetupR1Tabelle[Vorname]&amp;SetupR1Tabelle[Name]&amp;SetupR1Tabelle[Disziplin],0)),"-")</f>
        <v>170</v>
      </c>
      <c r="G21" s="265" cm="1">
        <f t="array" ref="G21">_xlfn.IFNA(INDEX(SetupR2Tabelle[Ringe],MATCH($A21&amp;$B21&amp;$C21&amp;$E21,SetupR2Tabelle[Verein]&amp;SetupR2Tabelle[Vorname]&amp;SetupR2Tabelle[Name]&amp;SetupR2Tabelle[Disziplin],0)),"-")</f>
        <v>148</v>
      </c>
      <c r="H21" s="265" cm="1">
        <f t="array" ref="H21">_xlfn.IFNA(INDEX(SetupR3Tabelle[Ringe],MATCH($A21&amp;$B21&amp;$C21&amp;$E21,SetupR3Tabelle[Verein]&amp;SetupR3Tabelle[Vorname]&amp;SetupR3Tabelle[Name]&amp;SetupR3Tabelle[Disziplin],0)),"-")</f>
        <v>164</v>
      </c>
      <c r="I21" s="265" cm="1">
        <f t="array" ref="I21">_xlfn.IFNA(INDEX(SetupR4Tabelle[Ringe],MATCH($A21&amp;$B21&amp;$C21&amp;$E21,SetupR4Tabelle[Verein]&amp;SetupR4Tabelle[Vorname]&amp;SetupR4Tabelle[Name]&amp;SetupR4Tabelle[Disziplin],0)),"-")</f>
        <v>170</v>
      </c>
      <c r="J21" s="265" t="str" cm="1">
        <f t="array" ref="J21">_xlfn.IFNA(INDEX(SetupR5Tabelle[Ringe],MATCH($A21&amp;$B21&amp;$C21&amp;$E21,SetupR5Tabelle[Verein]&amp;SetupR5Tabelle[Vorname]&amp;SetupR5Tabelle[Name]&amp;SetupR5Tabelle[Disziplin],0)),"-")</f>
        <v>-</v>
      </c>
      <c r="K21" s="265" cm="1">
        <f t="array" ref="K21">_xlfn.IFNA(INDEX(SetupR6Tabelle[Ringe],MATCH($A21&amp;$B21&amp;$C21&amp;$E21,SetupR6Tabelle[Verein]&amp;SetupR6Tabelle[Vorname]&amp;SetupR6Tabelle[Name]&amp;SetupR6Tabelle[Disziplin],0)),"-")</f>
        <v>165</v>
      </c>
      <c r="L21" s="265" cm="1">
        <f t="array" ref="L21">_xlfn.IFNA(INDEX(SetupR7Tabelle[Ringe],MATCH($A21&amp;$B21&amp;$C21&amp;$E21,SetupR7Tabelle[Verein]&amp;SetupR7Tabelle[Vorname]&amp;SetupR7Tabelle[Name]&amp;SetupR7Tabelle[Disziplin],0)),"-")</f>
        <v>163</v>
      </c>
      <c r="M21" s="265" cm="1">
        <f t="array" ref="M21">_xlfn.IFNA(INDEX(SetupR8Tabelle[Ringe],MATCH($A21&amp;$B21&amp;$C21&amp;$E21,SetupR8Tabelle[Verein]&amp;SetupR8Tabelle[Vorname]&amp;SetupR8Tabelle[Name]&amp;SetupR8Tabelle[Disziplin],0)),"-")</f>
        <v>166</v>
      </c>
      <c r="N21" s="265" cm="1">
        <f t="array" ref="N21">_xlfn.IFNA(INDEX(SetupR9Tabelle[Ringe],MATCH($A21&amp;$B21&amp;$C21&amp;$E21,SetupR9Tabelle[Verein]&amp;SetupR9Tabelle[Vorname]&amp;SetupR9Tabelle[Name]&amp;SetupR9Tabelle[Disziplin],0)),"-")</f>
        <v>171</v>
      </c>
      <c r="O21" s="265" cm="1">
        <f t="array" ref="O21">_xlfn.IFNA(INDEX(SetupR10Tabelle[Ringe],MATCH($A21&amp;$B21&amp;$C21&amp;$E21,SetupR10Tabelle[Verein]&amp;SetupR10Tabelle[Vorname]&amp;SetupR10Tabelle[Name]&amp;SetupR10Tabelle[Disziplin],0)),"-")</f>
        <v>162</v>
      </c>
      <c r="P21" s="264" cm="1">
        <f t="array" ref="P21">_xlfn.IFNA(INDEX(SetupR11Tabelle[Ringe],MATCH($A21&amp;$B21&amp;$C21&amp;$E21,SetupR11Tabelle[Verein]&amp;SetupR11Tabelle[Vorname]&amp;SetupR11Tabelle[Name]&amp;SetupR11Tabelle[Disziplin],0)),"-")</f>
        <v>159</v>
      </c>
      <c r="Q21" s="265">
        <f>IF(AK[[#This Row],[1]]="","",SUM(AK[[#This Row],[1]:[11]]))</f>
        <v>1638</v>
      </c>
      <c r="R21" s="263">
        <f>IF(AK[[#This Row],[Summe]]="","",AVERAGE(Q21/S21))</f>
        <v>163.80000000000001</v>
      </c>
      <c r="S21" s="265">
        <f>IF(AK[[#This Row],[1]]="","",COUNT(F21:P21))</f>
        <v>10</v>
      </c>
      <c r="AM21" s="243"/>
    </row>
    <row r="22" spans="1:39" ht="15.95" customHeight="1">
      <c r="A22" s="197" t="s">
        <v>33</v>
      </c>
      <c r="B22" s="197" t="s">
        <v>542</v>
      </c>
      <c r="C22" s="197" t="s">
        <v>543</v>
      </c>
      <c r="D22" s="197" t="s">
        <v>27</v>
      </c>
      <c r="E22" s="197" t="s">
        <v>11</v>
      </c>
      <c r="F22" s="265" t="str" cm="1">
        <f t="array" ref="F22">_xlfn.IFNA(INDEX(SetupR1Tabelle[Ringe],MATCH($A22&amp;$B22&amp;$C22&amp;$E22,SetupR1Tabelle[Verein]&amp;SetupR1Tabelle[Vorname]&amp;SetupR1Tabelle[Name]&amp;SetupR1Tabelle[Disziplin],0)),"-")</f>
        <v>-</v>
      </c>
      <c r="G22" s="265" cm="1">
        <f t="array" ref="G22">_xlfn.IFNA(INDEX(SetupR2Tabelle[Ringe],MATCH($A22&amp;$B22&amp;$C22&amp;$E22,SetupR2Tabelle[Verein]&amp;SetupR2Tabelle[Vorname]&amp;SetupR2Tabelle[Name]&amp;SetupR2Tabelle[Disziplin],0)),"-")</f>
        <v>164</v>
      </c>
      <c r="H22" s="265" cm="1">
        <f t="array" ref="H22">_xlfn.IFNA(INDEX(SetupR3Tabelle[Ringe],MATCH($A22&amp;$B22&amp;$C22&amp;$E22,SetupR3Tabelle[Verein]&amp;SetupR3Tabelle[Vorname]&amp;SetupR3Tabelle[Name]&amp;SetupR3Tabelle[Disziplin],0)),"-")</f>
        <v>167</v>
      </c>
      <c r="I22" s="265" cm="1">
        <f t="array" ref="I22">_xlfn.IFNA(INDEX(SetupR4Tabelle[Ringe],MATCH($A22&amp;$B22&amp;$C22&amp;$E22,SetupR4Tabelle[Verein]&amp;SetupR4Tabelle[Vorname]&amp;SetupR4Tabelle[Name]&amp;SetupR4Tabelle[Disziplin],0)),"-")</f>
        <v>170</v>
      </c>
      <c r="J22" s="265" cm="1">
        <f t="array" ref="J22">_xlfn.IFNA(INDEX(SetupR5Tabelle[Ringe],MATCH($A22&amp;$B22&amp;$C22&amp;$E22,SetupR5Tabelle[Verein]&amp;SetupR5Tabelle[Vorname]&amp;SetupR5Tabelle[Name]&amp;SetupR5Tabelle[Disziplin],0)),"-")</f>
        <v>162</v>
      </c>
      <c r="K22" s="265" cm="1">
        <f t="array" ref="K22">_xlfn.IFNA(INDEX(SetupR6Tabelle[Ringe],MATCH($A22&amp;$B22&amp;$C22&amp;$E22,SetupR6Tabelle[Verein]&amp;SetupR6Tabelle[Vorname]&amp;SetupR6Tabelle[Name]&amp;SetupR6Tabelle[Disziplin],0)),"-")</f>
        <v>160</v>
      </c>
      <c r="L22" s="265" cm="1">
        <f t="array" ref="L22">_xlfn.IFNA(INDEX(SetupR7Tabelle[Ringe],MATCH($A22&amp;$B22&amp;$C22&amp;$E22,SetupR7Tabelle[Verein]&amp;SetupR7Tabelle[Vorname]&amp;SetupR7Tabelle[Name]&amp;SetupR7Tabelle[Disziplin],0)),"-")</f>
        <v>144</v>
      </c>
      <c r="M22" s="265" cm="1">
        <f t="array" ref="M22">_xlfn.IFNA(INDEX(SetupR8Tabelle[Ringe],MATCH($A22&amp;$B22&amp;$C22&amp;$E22,SetupR8Tabelle[Verein]&amp;SetupR8Tabelle[Vorname]&amp;SetupR8Tabelle[Name]&amp;SetupR8Tabelle[Disziplin],0)),"-")</f>
        <v>163</v>
      </c>
      <c r="N22" s="265" cm="1">
        <f t="array" ref="N22">_xlfn.IFNA(INDEX(SetupR9Tabelle[Ringe],MATCH($A22&amp;$B22&amp;$C22&amp;$E22,SetupR9Tabelle[Verein]&amp;SetupR9Tabelle[Vorname]&amp;SetupR9Tabelle[Name]&amp;SetupR9Tabelle[Disziplin],0)),"-")</f>
        <v>163</v>
      </c>
      <c r="O22" s="265" cm="1">
        <f t="array" ref="O22">_xlfn.IFNA(INDEX(SetupR10Tabelle[Ringe],MATCH($A22&amp;$B22&amp;$C22&amp;$E22,SetupR10Tabelle[Verein]&amp;SetupR10Tabelle[Vorname]&amp;SetupR10Tabelle[Name]&amp;SetupR10Tabelle[Disziplin],0)),"-")</f>
        <v>161</v>
      </c>
      <c r="P22" s="264" cm="1">
        <f t="array" ref="P22">_xlfn.IFNA(INDEX(SetupR11Tabelle[Ringe],MATCH($A22&amp;$B22&amp;$C22&amp;$E22,SetupR11Tabelle[Verein]&amp;SetupR11Tabelle[Vorname]&amp;SetupR11Tabelle[Name]&amp;SetupR11Tabelle[Disziplin],0)),"-")</f>
        <v>172</v>
      </c>
      <c r="Q22" s="265">
        <f>IF(AK[[#This Row],[1]]="","",SUM(AK[[#This Row],[1]:[11]]))</f>
        <v>1626</v>
      </c>
      <c r="R22" s="263">
        <f>IF(AK[[#This Row],[Summe]]="","",AVERAGE(Q22/S22))</f>
        <v>162.6</v>
      </c>
      <c r="S22" s="265">
        <f>IF(AK[[#This Row],[1]]="","",COUNT(F22:P22))</f>
        <v>10</v>
      </c>
      <c r="AM22" s="243"/>
    </row>
    <row r="23" spans="1:39" ht="15.95" customHeight="1">
      <c r="A23" s="197" t="s">
        <v>33</v>
      </c>
      <c r="B23" s="197" t="s">
        <v>541</v>
      </c>
      <c r="C23" s="197" t="s">
        <v>368</v>
      </c>
      <c r="D23" s="197" t="s">
        <v>27</v>
      </c>
      <c r="E23" s="197" t="s">
        <v>11</v>
      </c>
      <c r="F23" s="261" t="str" cm="1">
        <f t="array" ref="F23">_xlfn.IFNA(INDEX(SetupR1Tabelle[Ringe],MATCH($A23&amp;$B23&amp;$C23&amp;$E23,SetupR1Tabelle[Verein]&amp;SetupR1Tabelle[Vorname]&amp;SetupR1Tabelle[Name]&amp;SetupR1Tabelle[Disziplin],0)),"-")</f>
        <v>-</v>
      </c>
      <c r="G23" s="261" cm="1">
        <f t="array" ref="G23">_xlfn.IFNA(INDEX(SetupR2Tabelle[Ringe],MATCH($A23&amp;$B23&amp;$C23&amp;$E23,SetupR2Tabelle[Verein]&amp;SetupR2Tabelle[Vorname]&amp;SetupR2Tabelle[Name]&amp;SetupR2Tabelle[Disziplin],0)),"-")</f>
        <v>175</v>
      </c>
      <c r="H23" s="261" cm="1">
        <f t="array" ref="H23">_xlfn.IFNA(INDEX(SetupR3Tabelle[Ringe],MATCH($A23&amp;$B23&amp;$C23&amp;$E23,SetupR3Tabelle[Verein]&amp;SetupR3Tabelle[Vorname]&amp;SetupR3Tabelle[Name]&amp;SetupR3Tabelle[Disziplin],0)),"-")</f>
        <v>163</v>
      </c>
      <c r="I23" s="262" cm="1">
        <f t="array" ref="I23">_xlfn.IFNA(INDEX(SetupR4Tabelle[Ringe],MATCH($A23&amp;$B23&amp;$C23&amp;$E23,SetupR4Tabelle[Verein]&amp;SetupR4Tabelle[Vorname]&amp;SetupR4Tabelle[Name]&amp;SetupR4Tabelle[Disziplin],0)),"-")</f>
        <v>167</v>
      </c>
      <c r="J23" s="261" t="str" cm="1">
        <f t="array" ref="J23">_xlfn.IFNA(INDEX(SetupR5Tabelle[Ringe],MATCH($A23&amp;$B23&amp;$C23&amp;$E23,SetupR5Tabelle[Verein]&amp;SetupR5Tabelle[Vorname]&amp;SetupR5Tabelle[Name]&amp;SetupR5Tabelle[Disziplin],0)),"-")</f>
        <v>-</v>
      </c>
      <c r="K23" s="261" cm="1">
        <f t="array" ref="K23">_xlfn.IFNA(INDEX(SetupR6Tabelle[Ringe],MATCH($A23&amp;$B23&amp;$C23&amp;$E23,SetupR6Tabelle[Verein]&amp;SetupR6Tabelle[Vorname]&amp;SetupR6Tabelle[Name]&amp;SetupR6Tabelle[Disziplin],0)),"-")</f>
        <v>168</v>
      </c>
      <c r="L23" s="261" cm="1">
        <f t="array" ref="L23">_xlfn.IFNA(INDEX(SetupR7Tabelle[Ringe],MATCH($A23&amp;$B23&amp;$C23&amp;$E23,SetupR7Tabelle[Verein]&amp;SetupR7Tabelle[Vorname]&amp;SetupR7Tabelle[Name]&amp;SetupR7Tabelle[Disziplin],0)),"-")</f>
        <v>154</v>
      </c>
      <c r="M23" s="261" cm="1">
        <f t="array" ref="M23">_xlfn.IFNA(INDEX(SetupR8Tabelle[Ringe],MATCH($A23&amp;$B23&amp;$C23&amp;$E23,SetupR8Tabelle[Verein]&amp;SetupR8Tabelle[Vorname]&amp;SetupR8Tabelle[Name]&amp;SetupR8Tabelle[Disziplin],0)),"-")</f>
        <v>164</v>
      </c>
      <c r="N23" s="261" cm="1">
        <f t="array" ref="N23">_xlfn.IFNA(INDEX(SetupR9Tabelle[Ringe],MATCH($A23&amp;$B23&amp;$C23&amp;$E23,SetupR9Tabelle[Verein]&amp;SetupR9Tabelle[Vorname]&amp;SetupR9Tabelle[Name]&amp;SetupR9Tabelle[Disziplin],0)),"-")</f>
        <v>165</v>
      </c>
      <c r="O23" s="261" cm="1">
        <f t="array" ref="O23">_xlfn.IFNA(INDEX(SetupR10Tabelle[Ringe],MATCH($A23&amp;$B23&amp;$C23&amp;$E23,SetupR10Tabelle[Verein]&amp;SetupR10Tabelle[Vorname]&amp;SetupR10Tabelle[Name]&amp;SetupR10Tabelle[Disziplin],0)),"-")</f>
        <v>164</v>
      </c>
      <c r="P23" s="261" cm="1">
        <f t="array" ref="P23">_xlfn.IFNA(INDEX(SetupR11Tabelle[Ringe],MATCH($A23&amp;$B23&amp;$C23&amp;$E23,SetupR11Tabelle[Verein]&amp;SetupR11Tabelle[Vorname]&amp;SetupR11Tabelle[Name]&amp;SetupR11Tabelle[Disziplin],0)),"-")</f>
        <v>139</v>
      </c>
      <c r="Q23" s="261">
        <f>IF(AK[[#This Row],[1]]="","",SUM(AK[[#This Row],[1]:[11]]))</f>
        <v>1459</v>
      </c>
      <c r="R23" s="263">
        <f>IF(AK[[#This Row],[Summe]]="","",AVERAGE(Q23/S23))</f>
        <v>162.11111111111111</v>
      </c>
      <c r="S23" s="261">
        <f>IF(AK[[#This Row],[1]]="","",COUNT(F23:P23))</f>
        <v>9</v>
      </c>
      <c r="AM23" s="243"/>
    </row>
    <row r="24" spans="1:39" ht="15.95" customHeight="1">
      <c r="A24" s="197" t="s">
        <v>6</v>
      </c>
      <c r="B24" s="197" t="s">
        <v>264</v>
      </c>
      <c r="C24" s="197" t="s">
        <v>265</v>
      </c>
      <c r="D24" s="197" t="s">
        <v>19</v>
      </c>
      <c r="E24" s="197" t="s">
        <v>11</v>
      </c>
      <c r="F24" s="261" cm="1">
        <f t="array" ref="F24">_xlfn.IFNA(INDEX(SetupR1Tabelle[Ringe],MATCH($A24&amp;$B24&amp;$C24&amp;$E24,SetupR1Tabelle[Verein]&amp;SetupR1Tabelle[Vorname]&amp;SetupR1Tabelle[Name]&amp;SetupR1Tabelle[Disziplin],0)),"-")</f>
        <v>147</v>
      </c>
      <c r="G24" s="261" cm="1">
        <f t="array" ref="G24">_xlfn.IFNA(INDEX(SetupR2Tabelle[Ringe],MATCH($A24&amp;$B24&amp;$C24&amp;$E24,SetupR2Tabelle[Verein]&amp;SetupR2Tabelle[Vorname]&amp;SetupR2Tabelle[Name]&amp;SetupR2Tabelle[Disziplin],0)),"-")</f>
        <v>160</v>
      </c>
      <c r="H24" s="261" t="str" cm="1">
        <f t="array" ref="H24">_xlfn.IFNA(INDEX(SetupR3Tabelle[Ringe],MATCH($A24&amp;$B24&amp;$C24&amp;$E24,SetupR3Tabelle[Verein]&amp;SetupR3Tabelle[Vorname]&amp;SetupR3Tabelle[Name]&amp;SetupR3Tabelle[Disziplin],0)),"-")</f>
        <v>-</v>
      </c>
      <c r="I24" s="262" cm="1">
        <f t="array" ref="I24">_xlfn.IFNA(INDEX(SetupR4Tabelle[Ringe],MATCH($A24&amp;$B24&amp;$C24&amp;$E24,SetupR4Tabelle[Verein]&amp;SetupR4Tabelle[Vorname]&amp;SetupR4Tabelle[Name]&amp;SetupR4Tabelle[Disziplin],0)),"-")</f>
        <v>174</v>
      </c>
      <c r="J24" s="261" cm="1">
        <f t="array" ref="J24">_xlfn.IFNA(INDEX(SetupR5Tabelle[Ringe],MATCH($A24&amp;$B24&amp;$C24&amp;$E24,SetupR5Tabelle[Verein]&amp;SetupR5Tabelle[Vorname]&amp;SetupR5Tabelle[Name]&amp;SetupR5Tabelle[Disziplin],0)),"-")</f>
        <v>159</v>
      </c>
      <c r="K24" s="261" cm="1">
        <f t="array" ref="K24">_xlfn.IFNA(INDEX(SetupR6Tabelle[Ringe],MATCH($A24&amp;$B24&amp;$C24&amp;$E24,SetupR6Tabelle[Verein]&amp;SetupR6Tabelle[Vorname]&amp;SetupR6Tabelle[Name]&amp;SetupR6Tabelle[Disziplin],0)),"-")</f>
        <v>155</v>
      </c>
      <c r="L24" s="261" cm="1">
        <f t="array" ref="L24">_xlfn.IFNA(INDEX(SetupR7Tabelle[Ringe],MATCH($A24&amp;$B24&amp;$C24&amp;$E24,SetupR7Tabelle[Verein]&amp;SetupR7Tabelle[Vorname]&amp;SetupR7Tabelle[Name]&amp;SetupR7Tabelle[Disziplin],0)),"-")</f>
        <v>155</v>
      </c>
      <c r="M24" s="261" cm="1">
        <f t="array" ref="M24">_xlfn.IFNA(INDEX(SetupR8Tabelle[Ringe],MATCH($A24&amp;$B24&amp;$C24&amp;$E24,SetupR8Tabelle[Verein]&amp;SetupR8Tabelle[Vorname]&amp;SetupR8Tabelle[Name]&amp;SetupR8Tabelle[Disziplin],0)),"-")</f>
        <v>160</v>
      </c>
      <c r="N24" s="261" cm="1">
        <f t="array" ref="N24">_xlfn.IFNA(INDEX(SetupR9Tabelle[Ringe],MATCH($A24&amp;$B24&amp;$C24&amp;$E24,SetupR9Tabelle[Verein]&amp;SetupR9Tabelle[Vorname]&amp;SetupR9Tabelle[Name]&amp;SetupR9Tabelle[Disziplin],0)),"-")</f>
        <v>163</v>
      </c>
      <c r="O24" s="261" cm="1">
        <f t="array" ref="O24">_xlfn.IFNA(INDEX(SetupR10Tabelle[Ringe],MATCH($A24&amp;$B24&amp;$C24&amp;$E24,SetupR10Tabelle[Verein]&amp;SetupR10Tabelle[Vorname]&amp;SetupR10Tabelle[Name]&amp;SetupR10Tabelle[Disziplin],0)),"-")</f>
        <v>160</v>
      </c>
      <c r="P24" s="261" cm="1">
        <f t="array" ref="P24">_xlfn.IFNA(INDEX(SetupR11Tabelle[Ringe],MATCH($A24&amp;$B24&amp;$C24&amp;$E24,SetupR11Tabelle[Verein]&amp;SetupR11Tabelle[Vorname]&amp;SetupR11Tabelle[Name]&amp;SetupR11Tabelle[Disziplin],0)),"-")</f>
        <v>162</v>
      </c>
      <c r="Q24" s="261">
        <f>IF(AK[[#This Row],[1]]="","",SUM(AK[[#This Row],[1]:[11]]))</f>
        <v>1595</v>
      </c>
      <c r="R24" s="263">
        <f>IF(AK[[#This Row],[Summe]]="","",AVERAGE(Q24/S24))</f>
        <v>159.5</v>
      </c>
      <c r="S24" s="261">
        <f>IF(AK[[#This Row],[1]]="","",COUNT(F24:P24))</f>
        <v>10</v>
      </c>
      <c r="AM24" s="243"/>
    </row>
    <row r="25" spans="1:39" ht="15.95" customHeight="1">
      <c r="A25" s="197" t="s">
        <v>13</v>
      </c>
      <c r="B25" s="197" t="s">
        <v>183</v>
      </c>
      <c r="C25" s="197" t="s">
        <v>238</v>
      </c>
      <c r="D25" s="197" t="s">
        <v>19</v>
      </c>
      <c r="E25" s="197" t="s">
        <v>11</v>
      </c>
      <c r="F25" s="261" cm="1">
        <f t="array" ref="F25">_xlfn.IFNA(INDEX(SetupR1Tabelle[Ringe],MATCH($A25&amp;$B25&amp;$C25&amp;$E25,SetupR1Tabelle[Verein]&amp;SetupR1Tabelle[Vorname]&amp;SetupR1Tabelle[Name]&amp;SetupR1Tabelle[Disziplin],0)),"-")</f>
        <v>151</v>
      </c>
      <c r="G25" s="261" cm="1">
        <f t="array" ref="G25">_xlfn.IFNA(INDEX(SetupR2Tabelle[Ringe],MATCH($A25&amp;$B25&amp;$C25&amp;$E25,SetupR2Tabelle[Verein]&amp;SetupR2Tabelle[Vorname]&amp;SetupR2Tabelle[Name]&amp;SetupR2Tabelle[Disziplin],0)),"-")</f>
        <v>165</v>
      </c>
      <c r="H25" s="261" cm="1">
        <f t="array" ref="H25">_xlfn.IFNA(INDEX(SetupR3Tabelle[Ringe],MATCH($A25&amp;$B25&amp;$C25&amp;$E25,SetupR3Tabelle[Verein]&amp;SetupR3Tabelle[Vorname]&amp;SetupR3Tabelle[Name]&amp;SetupR3Tabelle[Disziplin],0)),"-")</f>
        <v>145</v>
      </c>
      <c r="I25" s="262" cm="1">
        <f t="array" ref="I25">_xlfn.IFNA(INDEX(SetupR4Tabelle[Ringe],MATCH($A25&amp;$B25&amp;$C25&amp;$E25,SetupR4Tabelle[Verein]&amp;SetupR4Tabelle[Vorname]&amp;SetupR4Tabelle[Name]&amp;SetupR4Tabelle[Disziplin],0)),"-")</f>
        <v>157</v>
      </c>
      <c r="J25" s="261" cm="1">
        <f t="array" ref="J25">_xlfn.IFNA(INDEX(SetupR5Tabelle[Ringe],MATCH($A25&amp;$B25&amp;$C25&amp;$E25,SetupR5Tabelle[Verein]&amp;SetupR5Tabelle[Vorname]&amp;SetupR5Tabelle[Name]&amp;SetupR5Tabelle[Disziplin],0)),"-")</f>
        <v>169</v>
      </c>
      <c r="K25" s="261" cm="1">
        <f t="array" ref="K25">_xlfn.IFNA(INDEX(SetupR6Tabelle[Ringe],MATCH($A25&amp;$B25&amp;$C25&amp;$E25,SetupR6Tabelle[Verein]&amp;SetupR6Tabelle[Vorname]&amp;SetupR6Tabelle[Name]&amp;SetupR6Tabelle[Disziplin],0)),"-")</f>
        <v>155</v>
      </c>
      <c r="L25" s="261" cm="1">
        <f t="array" ref="L25">_xlfn.IFNA(INDEX(SetupR7Tabelle[Ringe],MATCH($A25&amp;$B25&amp;$C25&amp;$E25,SetupR7Tabelle[Verein]&amp;SetupR7Tabelle[Vorname]&amp;SetupR7Tabelle[Name]&amp;SetupR7Tabelle[Disziplin],0)),"-")</f>
        <v>157</v>
      </c>
      <c r="M25" s="261" t="str" cm="1">
        <f t="array" ref="M25">_xlfn.IFNA(INDEX(SetupR8Tabelle[Ringe],MATCH($A25&amp;$B25&amp;$C25&amp;$E25,SetupR8Tabelle[Verein]&amp;SetupR8Tabelle[Vorname]&amp;SetupR8Tabelle[Name]&amp;SetupR8Tabelle[Disziplin],0)),"-")</f>
        <v>-</v>
      </c>
      <c r="N25" s="261" cm="1">
        <f t="array" ref="N25">_xlfn.IFNA(INDEX(SetupR9Tabelle[Ringe],MATCH($A25&amp;$B25&amp;$C25&amp;$E25,SetupR9Tabelle[Verein]&amp;SetupR9Tabelle[Vorname]&amp;SetupR9Tabelle[Name]&amp;SetupR9Tabelle[Disziplin],0)),"-")</f>
        <v>126</v>
      </c>
      <c r="O25" s="261" cm="1">
        <f t="array" ref="O25">_xlfn.IFNA(INDEX(SetupR10Tabelle[Ringe],MATCH($A25&amp;$B25&amp;$C25&amp;$E25,SetupR10Tabelle[Verein]&amp;SetupR10Tabelle[Vorname]&amp;SetupR10Tabelle[Name]&amp;SetupR10Tabelle[Disziplin],0)),"-")</f>
        <v>160</v>
      </c>
      <c r="P25" s="261" cm="1">
        <f t="array" ref="P25">_xlfn.IFNA(INDEX(SetupR11Tabelle[Ringe],MATCH($A25&amp;$B25&amp;$C25&amp;$E25,SetupR11Tabelle[Verein]&amp;SetupR11Tabelle[Vorname]&amp;SetupR11Tabelle[Name]&amp;SetupR11Tabelle[Disziplin],0)),"-")</f>
        <v>146</v>
      </c>
      <c r="Q25" s="261">
        <f>IF(AK[[#This Row],[1]]="","",SUM(AK[[#This Row],[1]:[11]]))</f>
        <v>1531</v>
      </c>
      <c r="R25" s="263">
        <f>IF(AK[[#This Row],[Summe]]="","",AVERAGE(Q25/S25))</f>
        <v>153.1</v>
      </c>
      <c r="S25" s="261">
        <f>IF(AK[[#This Row],[1]]="","",COUNT(F25:P25))</f>
        <v>10</v>
      </c>
      <c r="AM25" s="243"/>
    </row>
    <row r="26" spans="1:39" ht="15.95" customHeight="1">
      <c r="A26" s="197" t="s">
        <v>28</v>
      </c>
      <c r="B26" s="197" t="s">
        <v>426</v>
      </c>
      <c r="C26" s="197" t="s">
        <v>427</v>
      </c>
      <c r="D26" s="197" t="s">
        <v>38</v>
      </c>
      <c r="E26" s="197" t="s">
        <v>11</v>
      </c>
      <c r="F26" s="265" cm="1">
        <f t="array" ref="F26">_xlfn.IFNA(INDEX(SetupR1Tabelle[Ringe],MATCH($A26&amp;$B26&amp;$C26&amp;$E26,SetupR1Tabelle[Verein]&amp;SetupR1Tabelle[Vorname]&amp;SetupR1Tabelle[Name]&amp;SetupR1Tabelle[Disziplin],0)),"-")</f>
        <v>149</v>
      </c>
      <c r="G26" s="265" cm="1">
        <f t="array" ref="G26">_xlfn.IFNA(INDEX(SetupR2Tabelle[Ringe],MATCH($A26&amp;$B26&amp;$C26&amp;$E26,SetupR2Tabelle[Verein]&amp;SetupR2Tabelle[Vorname]&amp;SetupR2Tabelle[Name]&amp;SetupR2Tabelle[Disziplin],0)),"-")</f>
        <v>147</v>
      </c>
      <c r="H26" s="265" cm="1">
        <f t="array" ref="H26">_xlfn.IFNA(INDEX(SetupR3Tabelle[Ringe],MATCH($A26&amp;$B26&amp;$C26&amp;$E26,SetupR3Tabelle[Verein]&amp;SetupR3Tabelle[Vorname]&amp;SetupR3Tabelle[Name]&amp;SetupR3Tabelle[Disziplin],0)),"-")</f>
        <v>165</v>
      </c>
      <c r="I26" s="265" cm="1">
        <f t="array" ref="I26">_xlfn.IFNA(INDEX(SetupR4Tabelle[Ringe],MATCH($A26&amp;$B26&amp;$C26&amp;$E26,SetupR4Tabelle[Verein]&amp;SetupR4Tabelle[Vorname]&amp;SetupR4Tabelle[Name]&amp;SetupR4Tabelle[Disziplin],0)),"-")</f>
        <v>143</v>
      </c>
      <c r="J26" s="265" cm="1">
        <f t="array" ref="J26">_xlfn.IFNA(INDEX(SetupR5Tabelle[Ringe],MATCH($A26&amp;$B26&amp;$C26&amp;$E26,SetupR5Tabelle[Verein]&amp;SetupR5Tabelle[Vorname]&amp;SetupR5Tabelle[Name]&amp;SetupR5Tabelle[Disziplin],0)),"-")</f>
        <v>160</v>
      </c>
      <c r="K26" s="265" cm="1">
        <f t="array" ref="K26">_xlfn.IFNA(INDEX(SetupR6Tabelle[Ringe],MATCH($A26&amp;$B26&amp;$C26&amp;$E26,SetupR6Tabelle[Verein]&amp;SetupR6Tabelle[Vorname]&amp;SetupR6Tabelle[Name]&amp;SetupR6Tabelle[Disziplin],0)),"-")</f>
        <v>134</v>
      </c>
      <c r="L26" s="265" cm="1">
        <f t="array" ref="L26">_xlfn.IFNA(INDEX(SetupR7Tabelle[Ringe],MATCH($A26&amp;$B26&amp;$C26&amp;$E26,SetupR7Tabelle[Verein]&amp;SetupR7Tabelle[Vorname]&amp;SetupR7Tabelle[Name]&amp;SetupR7Tabelle[Disziplin],0)),"-")</f>
        <v>160</v>
      </c>
      <c r="M26" s="265" cm="1">
        <f t="array" ref="M26">_xlfn.IFNA(INDEX(SetupR8Tabelle[Ringe],MATCH($A26&amp;$B26&amp;$C26&amp;$E26,SetupR8Tabelle[Verein]&amp;SetupR8Tabelle[Vorname]&amp;SetupR8Tabelle[Name]&amp;SetupR8Tabelle[Disziplin],0)),"-")</f>
        <v>158</v>
      </c>
      <c r="N26" s="265" t="str" cm="1">
        <f t="array" ref="N26">_xlfn.IFNA(INDEX(SetupR9Tabelle[Ringe],MATCH($A26&amp;$B26&amp;$C26&amp;$E26,SetupR9Tabelle[Verein]&amp;SetupR9Tabelle[Vorname]&amp;SetupR9Tabelle[Name]&amp;SetupR9Tabelle[Disziplin],0)),"-")</f>
        <v>-</v>
      </c>
      <c r="O26" s="265" cm="1">
        <f t="array" ref="O26">_xlfn.IFNA(INDEX(SetupR10Tabelle[Ringe],MATCH($A26&amp;$B26&amp;$C26&amp;$E26,SetupR10Tabelle[Verein]&amp;SetupR10Tabelle[Vorname]&amp;SetupR10Tabelle[Name]&amp;SetupR10Tabelle[Disziplin],0)),"-")</f>
        <v>166</v>
      </c>
      <c r="P26" s="264" cm="1">
        <f t="array" ref="P26">_xlfn.IFNA(INDEX(SetupR11Tabelle[Ringe],MATCH($A26&amp;$B26&amp;$C26&amp;$E26,SetupR11Tabelle[Verein]&amp;SetupR11Tabelle[Vorname]&amp;SetupR11Tabelle[Name]&amp;SetupR11Tabelle[Disziplin],0)),"-")</f>
        <v>147</v>
      </c>
      <c r="Q26" s="265">
        <f>IF(AK[[#This Row],[1]]="","",SUM(AK[[#This Row],[1]:[11]]))</f>
        <v>1529</v>
      </c>
      <c r="R26" s="263">
        <f>IF(AK[[#This Row],[Summe]]="","",AVERAGE(Q26/S26))</f>
        <v>152.9</v>
      </c>
      <c r="S26" s="265">
        <f>IF(AK[[#This Row],[1]]="","",COUNT(F26:P26))</f>
        <v>10</v>
      </c>
      <c r="AM26" s="243"/>
    </row>
    <row r="27" spans="1:39" ht="15.95" customHeight="1">
      <c r="A27" s="197" t="s">
        <v>26</v>
      </c>
      <c r="B27" s="197" t="s">
        <v>334</v>
      </c>
      <c r="C27" s="197" t="s">
        <v>335</v>
      </c>
      <c r="D27" s="197" t="s">
        <v>16</v>
      </c>
      <c r="E27" s="197" t="s">
        <v>11</v>
      </c>
      <c r="F27" s="265" cm="1">
        <f t="array" ref="F27">_xlfn.IFNA(INDEX(SetupR1Tabelle[Ringe],MATCH($A27&amp;$B27&amp;$C27&amp;$E27,SetupR1Tabelle[Verein]&amp;SetupR1Tabelle[Vorname]&amp;SetupR1Tabelle[Name]&amp;SetupR1Tabelle[Disziplin],0)),"-")</f>
        <v>151</v>
      </c>
      <c r="G27" s="265" t="str" cm="1">
        <f t="array" ref="G27">_xlfn.IFNA(INDEX(SetupR2Tabelle[Ringe],MATCH($A27&amp;$B27&amp;$C27&amp;$E27,SetupR2Tabelle[Verein]&amp;SetupR2Tabelle[Vorname]&amp;SetupR2Tabelle[Name]&amp;SetupR2Tabelle[Disziplin],0)),"-")</f>
        <v>-</v>
      </c>
      <c r="H27" s="265" cm="1">
        <f t="array" ref="H27">_xlfn.IFNA(INDEX(SetupR3Tabelle[Ringe],MATCH($A27&amp;$B27&amp;$C27&amp;$E27,SetupR3Tabelle[Verein]&amp;SetupR3Tabelle[Vorname]&amp;SetupR3Tabelle[Name]&amp;SetupR3Tabelle[Disziplin],0)),"-")</f>
        <v>135</v>
      </c>
      <c r="I27" s="265" cm="1">
        <f t="array" ref="I27">_xlfn.IFNA(INDEX(SetupR4Tabelle[Ringe],MATCH($A27&amp;$B27&amp;$C27&amp;$E27,SetupR4Tabelle[Verein]&amp;SetupR4Tabelle[Vorname]&amp;SetupR4Tabelle[Name]&amp;SetupR4Tabelle[Disziplin],0)),"-")</f>
        <v>151</v>
      </c>
      <c r="J27" s="265" cm="1">
        <f t="array" ref="J27">_xlfn.IFNA(INDEX(SetupR5Tabelle[Ringe],MATCH($A27&amp;$B27&amp;$C27&amp;$E27,SetupR5Tabelle[Verein]&amp;SetupR5Tabelle[Vorname]&amp;SetupR5Tabelle[Name]&amp;SetupR5Tabelle[Disziplin],0)),"-")</f>
        <v>153</v>
      </c>
      <c r="K27" s="265" cm="1">
        <f t="array" ref="K27">_xlfn.IFNA(INDEX(SetupR6Tabelle[Ringe],MATCH($A27&amp;$B27&amp;$C27&amp;$E27,SetupR6Tabelle[Verein]&amp;SetupR6Tabelle[Vorname]&amp;SetupR6Tabelle[Name]&amp;SetupR6Tabelle[Disziplin],0)),"-")</f>
        <v>149</v>
      </c>
      <c r="L27" s="265" cm="1">
        <f t="array" ref="L27">_xlfn.IFNA(INDEX(SetupR7Tabelle[Ringe],MATCH($A27&amp;$B27&amp;$C27&amp;$E27,SetupR7Tabelle[Verein]&amp;SetupR7Tabelle[Vorname]&amp;SetupR7Tabelle[Name]&amp;SetupR7Tabelle[Disziplin],0)),"-")</f>
        <v>162</v>
      </c>
      <c r="M27" s="265" cm="1">
        <f t="array" ref="M27">_xlfn.IFNA(INDEX(SetupR8Tabelle[Ringe],MATCH($A27&amp;$B27&amp;$C27&amp;$E27,SetupR8Tabelle[Verein]&amp;SetupR8Tabelle[Vorname]&amp;SetupR8Tabelle[Name]&amp;SetupR8Tabelle[Disziplin],0)),"-")</f>
        <v>156</v>
      </c>
      <c r="N27" s="265" cm="1">
        <f t="array" ref="N27">_xlfn.IFNA(INDEX(SetupR9Tabelle[Ringe],MATCH($A27&amp;$B27&amp;$C27&amp;$E27,SetupR9Tabelle[Verein]&amp;SetupR9Tabelle[Vorname]&amp;SetupR9Tabelle[Name]&amp;SetupR9Tabelle[Disziplin],0)),"-")</f>
        <v>150</v>
      </c>
      <c r="O27" s="265" cm="1">
        <f t="array" ref="O27">_xlfn.IFNA(INDEX(SetupR10Tabelle[Ringe],MATCH($A27&amp;$B27&amp;$C27&amp;$E27,SetupR10Tabelle[Verein]&amp;SetupR10Tabelle[Vorname]&amp;SetupR10Tabelle[Name]&amp;SetupR10Tabelle[Disziplin],0)),"-")</f>
        <v>156</v>
      </c>
      <c r="P27" s="264" cm="1">
        <f t="array" ref="P27">_xlfn.IFNA(INDEX(SetupR11Tabelle[Ringe],MATCH($A27&amp;$B27&amp;$C27&amp;$E27,SetupR11Tabelle[Verein]&amp;SetupR11Tabelle[Vorname]&amp;SetupR11Tabelle[Name]&amp;SetupR11Tabelle[Disziplin],0)),"-")</f>
        <v>166</v>
      </c>
      <c r="Q27" s="265">
        <f>IF(AK[[#This Row],[1]]="","",SUM(AK[[#This Row],[1]:[11]]))</f>
        <v>1529</v>
      </c>
      <c r="R27" s="263">
        <f>IF(AK[[#This Row],[Summe]]="","",AVERAGE(Q27/S27))</f>
        <v>152.9</v>
      </c>
      <c r="S27" s="265">
        <f>IF(AK[[#This Row],[1]]="","",COUNT(F27:P27))</f>
        <v>10</v>
      </c>
      <c r="AM27" s="243"/>
    </row>
    <row r="28" spans="1:39" ht="15.95" customHeight="1">
      <c r="A28" s="197" t="s">
        <v>26</v>
      </c>
      <c r="B28" s="197" t="s">
        <v>224</v>
      </c>
      <c r="C28" s="197" t="s">
        <v>340</v>
      </c>
      <c r="D28" s="197" t="s">
        <v>16</v>
      </c>
      <c r="E28" s="197" t="s">
        <v>11</v>
      </c>
      <c r="F28" s="261" cm="1">
        <f t="array" ref="F28">_xlfn.IFNA(INDEX(SetupR1Tabelle[Ringe],MATCH($A28&amp;$B28&amp;$C28&amp;$E28,SetupR1Tabelle[Verein]&amp;SetupR1Tabelle[Vorname]&amp;SetupR1Tabelle[Name]&amp;SetupR1Tabelle[Disziplin],0)),"-")</f>
        <v>143</v>
      </c>
      <c r="G28" s="261" t="str" cm="1">
        <f t="array" ref="G28">_xlfn.IFNA(INDEX(SetupR2Tabelle[Ringe],MATCH($A28&amp;$B28&amp;$C28&amp;$E28,SetupR2Tabelle[Verein]&amp;SetupR2Tabelle[Vorname]&amp;SetupR2Tabelle[Name]&amp;SetupR2Tabelle[Disziplin],0)),"-")</f>
        <v>-</v>
      </c>
      <c r="H28" s="261" cm="1">
        <f t="array" ref="H28">_xlfn.IFNA(INDEX(SetupR3Tabelle[Ringe],MATCH($A28&amp;$B28&amp;$C28&amp;$E28,SetupR3Tabelle[Verein]&amp;SetupR3Tabelle[Vorname]&amp;SetupR3Tabelle[Name]&amp;SetupR3Tabelle[Disziplin],0)),"-")</f>
        <v>157</v>
      </c>
      <c r="I28" s="262" cm="1">
        <f t="array" ref="I28">_xlfn.IFNA(INDEX(SetupR4Tabelle[Ringe],MATCH($A28&amp;$B28&amp;$C28&amp;$E28,SetupR4Tabelle[Verein]&amp;SetupR4Tabelle[Vorname]&amp;SetupR4Tabelle[Name]&amp;SetupR4Tabelle[Disziplin],0)),"-")</f>
        <v>148</v>
      </c>
      <c r="J28" s="261" cm="1">
        <f t="array" ref="J28">_xlfn.IFNA(INDEX(SetupR5Tabelle[Ringe],MATCH($A28&amp;$B28&amp;$C28&amp;$E28,SetupR5Tabelle[Verein]&amp;SetupR5Tabelle[Vorname]&amp;SetupR5Tabelle[Name]&amp;SetupR5Tabelle[Disziplin],0)),"-")</f>
        <v>149</v>
      </c>
      <c r="K28" s="261" cm="1">
        <f t="array" ref="K28">_xlfn.IFNA(INDEX(SetupR6Tabelle[Ringe],MATCH($A28&amp;$B28&amp;$C28&amp;$E28,SetupR6Tabelle[Verein]&amp;SetupR6Tabelle[Vorname]&amp;SetupR6Tabelle[Name]&amp;SetupR6Tabelle[Disziplin],0)),"-")</f>
        <v>151</v>
      </c>
      <c r="L28" s="261" cm="1">
        <f t="array" ref="L28">_xlfn.IFNA(INDEX(SetupR7Tabelle[Ringe],MATCH($A28&amp;$B28&amp;$C28&amp;$E28,SetupR7Tabelle[Verein]&amp;SetupR7Tabelle[Vorname]&amp;SetupR7Tabelle[Name]&amp;SetupR7Tabelle[Disziplin],0)),"-")</f>
        <v>153</v>
      </c>
      <c r="M28" s="261" cm="1">
        <f t="array" ref="M28">_xlfn.IFNA(INDEX(SetupR8Tabelle[Ringe],MATCH($A28&amp;$B28&amp;$C28&amp;$E28,SetupR8Tabelle[Verein]&amp;SetupR8Tabelle[Vorname]&amp;SetupR8Tabelle[Name]&amp;SetupR8Tabelle[Disziplin],0)),"-")</f>
        <v>165</v>
      </c>
      <c r="N28" s="261" cm="1">
        <f t="array" ref="N28">_xlfn.IFNA(INDEX(SetupR9Tabelle[Ringe],MATCH($A28&amp;$B28&amp;$C28&amp;$E28,SetupR9Tabelle[Verein]&amp;SetupR9Tabelle[Vorname]&amp;SetupR9Tabelle[Name]&amp;SetupR9Tabelle[Disziplin],0)),"-")</f>
        <v>151</v>
      </c>
      <c r="O28" s="261" cm="1">
        <f t="array" ref="O28">_xlfn.IFNA(INDEX(SetupR10Tabelle[Ringe],MATCH($A28&amp;$B28&amp;$C28&amp;$E28,SetupR10Tabelle[Verein]&amp;SetupR10Tabelle[Vorname]&amp;SetupR10Tabelle[Name]&amp;SetupR10Tabelle[Disziplin],0)),"-")</f>
        <v>143</v>
      </c>
      <c r="P28" s="261" cm="1">
        <f t="array" ref="P28">_xlfn.IFNA(INDEX(SetupR11Tabelle[Ringe],MATCH($A28&amp;$B28&amp;$C28&amp;$E28,SetupR11Tabelle[Verein]&amp;SetupR11Tabelle[Vorname]&amp;SetupR11Tabelle[Name]&amp;SetupR11Tabelle[Disziplin],0)),"-")</f>
        <v>147</v>
      </c>
      <c r="Q28" s="261">
        <f>IF(AK[[#This Row],[1]]="","",SUM(AK[[#This Row],[1]:[11]]))</f>
        <v>1507</v>
      </c>
      <c r="R28" s="263">
        <f>IF(AK[[#This Row],[Summe]]="","",AVERAGE(Q28/S28))</f>
        <v>150.69999999999999</v>
      </c>
      <c r="S28" s="261">
        <f>IF(AK[[#This Row],[1]]="","",COUNT(F28:P28))</f>
        <v>10</v>
      </c>
      <c r="AM28" s="243"/>
    </row>
    <row r="29" spans="1:39" ht="15.95" customHeight="1">
      <c r="A29" s="197" t="s">
        <v>29</v>
      </c>
      <c r="B29" s="197" t="s">
        <v>247</v>
      </c>
      <c r="C29" s="197" t="s">
        <v>375</v>
      </c>
      <c r="D29" s="197" t="s">
        <v>27</v>
      </c>
      <c r="E29" s="197" t="s">
        <v>11</v>
      </c>
      <c r="F29" s="265" cm="1">
        <f t="array" ref="F29">_xlfn.IFNA(INDEX(SetupR1Tabelle[Ringe],MATCH($A29&amp;$B29&amp;$C29&amp;$E29,SetupR1Tabelle[Verein]&amp;SetupR1Tabelle[Vorname]&amp;SetupR1Tabelle[Name]&amp;SetupR1Tabelle[Disziplin],0)),"-")</f>
        <v>145</v>
      </c>
      <c r="G29" s="265" cm="1">
        <f t="array" ref="G29">_xlfn.IFNA(INDEX(SetupR2Tabelle[Ringe],MATCH($A29&amp;$B29&amp;$C29&amp;$E29,SetupR2Tabelle[Verein]&amp;SetupR2Tabelle[Vorname]&amp;SetupR2Tabelle[Name]&amp;SetupR2Tabelle[Disziplin],0)),"-")</f>
        <v>143</v>
      </c>
      <c r="H29" s="265" cm="1">
        <f t="array" ref="H29">_xlfn.IFNA(INDEX(SetupR3Tabelle[Ringe],MATCH($A29&amp;$B29&amp;$C29&amp;$E29,SetupR3Tabelle[Verein]&amp;SetupR3Tabelle[Vorname]&amp;SetupR3Tabelle[Name]&amp;SetupR3Tabelle[Disziplin],0)),"-")</f>
        <v>149</v>
      </c>
      <c r="I29" s="265" cm="1">
        <f t="array" ref="I29">_xlfn.IFNA(INDEX(SetupR4Tabelle[Ringe],MATCH($A29&amp;$B29&amp;$C29&amp;$E29,SetupR4Tabelle[Verein]&amp;SetupR4Tabelle[Vorname]&amp;SetupR4Tabelle[Name]&amp;SetupR4Tabelle[Disziplin],0)),"-")</f>
        <v>145</v>
      </c>
      <c r="J29" s="265" cm="1">
        <f t="array" ref="J29">_xlfn.IFNA(INDEX(SetupR5Tabelle[Ringe],MATCH($A29&amp;$B29&amp;$C29&amp;$E29,SetupR5Tabelle[Verein]&amp;SetupR5Tabelle[Vorname]&amp;SetupR5Tabelle[Name]&amp;SetupR5Tabelle[Disziplin],0)),"-")</f>
        <v>166</v>
      </c>
      <c r="K29" s="265" cm="1">
        <f t="array" ref="K29">_xlfn.IFNA(INDEX(SetupR6Tabelle[Ringe],MATCH($A29&amp;$B29&amp;$C29&amp;$E29,SetupR6Tabelle[Verein]&amp;SetupR6Tabelle[Vorname]&amp;SetupR6Tabelle[Name]&amp;SetupR6Tabelle[Disziplin],0)),"-")</f>
        <v>139</v>
      </c>
      <c r="L29" s="265" cm="1">
        <f t="array" ref="L29">_xlfn.IFNA(INDEX(SetupR7Tabelle[Ringe],MATCH($A29&amp;$B29&amp;$C29&amp;$E29,SetupR7Tabelle[Verein]&amp;SetupR7Tabelle[Vorname]&amp;SetupR7Tabelle[Name]&amp;SetupR7Tabelle[Disziplin],0)),"-")</f>
        <v>128</v>
      </c>
      <c r="M29" s="265" cm="1">
        <f t="array" ref="M29">_xlfn.IFNA(INDEX(SetupR8Tabelle[Ringe],MATCH($A29&amp;$B29&amp;$C29&amp;$E29,SetupR8Tabelle[Verein]&amp;SetupR8Tabelle[Vorname]&amp;SetupR8Tabelle[Name]&amp;SetupR8Tabelle[Disziplin],0)),"-")</f>
        <v>159</v>
      </c>
      <c r="N29" s="265" cm="1">
        <f t="array" ref="N29">_xlfn.IFNA(INDEX(SetupR9Tabelle[Ringe],MATCH($A29&amp;$B29&amp;$C29&amp;$E29,SetupR9Tabelle[Verein]&amp;SetupR9Tabelle[Vorname]&amp;SetupR9Tabelle[Name]&amp;SetupR9Tabelle[Disziplin],0)),"-")</f>
        <v>152</v>
      </c>
      <c r="O29" s="265" t="str" cm="1">
        <f t="array" ref="O29">_xlfn.IFNA(INDEX(SetupR10Tabelle[Ringe],MATCH($A29&amp;$B29&amp;$C29&amp;$E29,SetupR10Tabelle[Verein]&amp;SetupR10Tabelle[Vorname]&amp;SetupR10Tabelle[Name]&amp;SetupR10Tabelle[Disziplin],0)),"-")</f>
        <v>-</v>
      </c>
      <c r="P29" s="264" cm="1">
        <f t="array" ref="P29">_xlfn.IFNA(INDEX(SetupR11Tabelle[Ringe],MATCH($A29&amp;$B29&amp;$C29&amp;$E29,SetupR11Tabelle[Verein]&amp;SetupR11Tabelle[Vorname]&amp;SetupR11Tabelle[Name]&amp;SetupR11Tabelle[Disziplin],0)),"-")</f>
        <v>151</v>
      </c>
      <c r="Q29" s="265">
        <f>IF(AK[[#This Row],[1]]="","",SUM(AK[[#This Row],[1]:[11]]))</f>
        <v>1477</v>
      </c>
      <c r="R29" s="263">
        <f>IF(AK[[#This Row],[Summe]]="","",AVERAGE(Q29/S29))</f>
        <v>147.69999999999999</v>
      </c>
      <c r="S29" s="265">
        <f>IF(AK[[#This Row],[1]]="","",COUNT(F29:P29))</f>
        <v>10</v>
      </c>
      <c r="AM29" s="243"/>
    </row>
    <row r="30" spans="1:39" ht="15.95" customHeight="1">
      <c r="A30" s="197" t="s">
        <v>17</v>
      </c>
      <c r="B30" s="197" t="s">
        <v>211</v>
      </c>
      <c r="C30" s="197" t="s">
        <v>303</v>
      </c>
      <c r="D30" s="197" t="s">
        <v>19</v>
      </c>
      <c r="E30" s="197" t="s">
        <v>11</v>
      </c>
      <c r="F30" s="265" cm="1">
        <f t="array" ref="F30">_xlfn.IFNA(INDEX(SetupR1Tabelle[Ringe],MATCH($A30&amp;$B30&amp;$C30&amp;$E30,SetupR1Tabelle[Verein]&amp;SetupR1Tabelle[Vorname]&amp;SetupR1Tabelle[Name]&amp;SetupR1Tabelle[Disziplin],0)),"-")</f>
        <v>136</v>
      </c>
      <c r="G30" s="265" cm="1">
        <f t="array" ref="G30">_xlfn.IFNA(INDEX(SetupR2Tabelle[Ringe],MATCH($A30&amp;$B30&amp;$C30&amp;$E30,SetupR2Tabelle[Verein]&amp;SetupR2Tabelle[Vorname]&amp;SetupR2Tabelle[Name]&amp;SetupR2Tabelle[Disziplin],0)),"-")</f>
        <v>151</v>
      </c>
      <c r="H30" s="265" cm="1">
        <f t="array" ref="H30">_xlfn.IFNA(INDEX(SetupR3Tabelle[Ringe],MATCH($A30&amp;$B30&amp;$C30&amp;$E30,SetupR3Tabelle[Verein]&amp;SetupR3Tabelle[Vorname]&amp;SetupR3Tabelle[Name]&amp;SetupR3Tabelle[Disziplin],0)),"-")</f>
        <v>149</v>
      </c>
      <c r="I30" s="265" cm="1">
        <f t="array" ref="I30">_xlfn.IFNA(INDEX(SetupR4Tabelle[Ringe],MATCH($A30&amp;$B30&amp;$C30&amp;$E30,SetupR4Tabelle[Verein]&amp;SetupR4Tabelle[Vorname]&amp;SetupR4Tabelle[Name]&amp;SetupR4Tabelle[Disziplin],0)),"-")</f>
        <v>129</v>
      </c>
      <c r="J30" s="265" cm="1">
        <f t="array" ref="J30">_xlfn.IFNA(INDEX(SetupR5Tabelle[Ringe],MATCH($A30&amp;$B30&amp;$C30&amp;$E30,SetupR5Tabelle[Verein]&amp;SetupR5Tabelle[Vorname]&amp;SetupR5Tabelle[Name]&amp;SetupR5Tabelle[Disziplin],0)),"-")</f>
        <v>146</v>
      </c>
      <c r="K30" s="265" cm="1">
        <f t="array" ref="K30">_xlfn.IFNA(INDEX(SetupR6Tabelle[Ringe],MATCH($A30&amp;$B30&amp;$C30&amp;$E30,SetupR6Tabelle[Verein]&amp;SetupR6Tabelle[Vorname]&amp;SetupR6Tabelle[Name]&amp;SetupR6Tabelle[Disziplin],0)),"-")</f>
        <v>150</v>
      </c>
      <c r="L30" s="265" t="str" cm="1">
        <f t="array" ref="L30">_xlfn.IFNA(INDEX(SetupR7Tabelle[Ringe],MATCH($A30&amp;$B30&amp;$C30&amp;$E30,SetupR7Tabelle[Verein]&amp;SetupR7Tabelle[Vorname]&amp;SetupR7Tabelle[Name]&amp;SetupR7Tabelle[Disziplin],0)),"-")</f>
        <v>-</v>
      </c>
      <c r="M30" s="265" cm="1">
        <f t="array" ref="M30">_xlfn.IFNA(INDEX(SetupR8Tabelle[Ringe],MATCH($A30&amp;$B30&amp;$C30&amp;$E30,SetupR8Tabelle[Verein]&amp;SetupR8Tabelle[Vorname]&amp;SetupR8Tabelle[Name]&amp;SetupR8Tabelle[Disziplin],0)),"-")</f>
        <v>139</v>
      </c>
      <c r="N30" s="265" cm="1">
        <f t="array" ref="N30">_xlfn.IFNA(INDEX(SetupR9Tabelle[Ringe],MATCH($A30&amp;$B30&amp;$C30&amp;$E30,SetupR9Tabelle[Verein]&amp;SetupR9Tabelle[Vorname]&amp;SetupR9Tabelle[Name]&amp;SetupR9Tabelle[Disziplin],0)),"-")</f>
        <v>119</v>
      </c>
      <c r="O30" s="265" cm="1">
        <f t="array" ref="O30">_xlfn.IFNA(INDEX(SetupR10Tabelle[Ringe],MATCH($A30&amp;$B30&amp;$C30&amp;$E30,SetupR10Tabelle[Verein]&amp;SetupR10Tabelle[Vorname]&amp;SetupR10Tabelle[Name]&amp;SetupR10Tabelle[Disziplin],0)),"-")</f>
        <v>151</v>
      </c>
      <c r="P30" s="264" cm="1">
        <f t="array" ref="P30">_xlfn.IFNA(INDEX(SetupR11Tabelle[Ringe],MATCH($A30&amp;$B30&amp;$C30&amp;$E30,SetupR11Tabelle[Verein]&amp;SetupR11Tabelle[Vorname]&amp;SetupR11Tabelle[Name]&amp;SetupR11Tabelle[Disziplin],0)),"-")</f>
        <v>140</v>
      </c>
      <c r="Q30" s="265">
        <f>IF(AK[[#This Row],[1]]="","",SUM(AK[[#This Row],[1]:[11]]))</f>
        <v>1410</v>
      </c>
      <c r="R30" s="263">
        <f>IF(AK[[#This Row],[Summe]]="","",AVERAGE(Q30/S30))</f>
        <v>141</v>
      </c>
      <c r="S30" s="265">
        <f>IF(AK[[#This Row],[1]]="","",COUNT(F30:P30))</f>
        <v>10</v>
      </c>
      <c r="AM30" s="243"/>
    </row>
    <row r="31" spans="1:39" ht="15.95" customHeight="1">
      <c r="A31" s="197" t="s">
        <v>15</v>
      </c>
      <c r="B31" s="197" t="s">
        <v>194</v>
      </c>
      <c r="C31" s="197" t="s">
        <v>195</v>
      </c>
      <c r="D31" s="197" t="s">
        <v>19</v>
      </c>
      <c r="E31" s="197" t="s">
        <v>11</v>
      </c>
      <c r="F31" s="261" cm="1">
        <f t="array" ref="F31">_xlfn.IFNA(INDEX(SetupR1Tabelle[Ringe],MATCH($A31&amp;$B31&amp;$C31&amp;$E31,SetupR1Tabelle[Verein]&amp;SetupR1Tabelle[Vorname]&amp;SetupR1Tabelle[Name]&amp;SetupR1Tabelle[Disziplin],0)),"-")</f>
        <v>132</v>
      </c>
      <c r="G31" s="261" cm="1">
        <f t="array" ref="G31">_xlfn.IFNA(INDEX(SetupR2Tabelle[Ringe],MATCH($A31&amp;$B31&amp;$C31&amp;$E31,SetupR2Tabelle[Verein]&amp;SetupR2Tabelle[Vorname]&amp;SetupR2Tabelle[Name]&amp;SetupR2Tabelle[Disziplin],0)),"-")</f>
        <v>124</v>
      </c>
      <c r="H31" s="261" cm="1">
        <f t="array" ref="H31">_xlfn.IFNA(INDEX(SetupR3Tabelle[Ringe],MATCH($A31&amp;$B31&amp;$C31&amp;$E31,SetupR3Tabelle[Verein]&amp;SetupR3Tabelle[Vorname]&amp;SetupR3Tabelle[Name]&amp;SetupR3Tabelle[Disziplin],0)),"-")</f>
        <v>154</v>
      </c>
      <c r="I31" s="262" cm="1">
        <f t="array" ref="I31">_xlfn.IFNA(INDEX(SetupR4Tabelle[Ringe],MATCH($A31&amp;$B31&amp;$C31&amp;$E31,SetupR4Tabelle[Verein]&amp;SetupR4Tabelle[Vorname]&amp;SetupR4Tabelle[Name]&amp;SetupR4Tabelle[Disziplin],0)),"-")</f>
        <v>148</v>
      </c>
      <c r="J31" s="261" t="str" cm="1">
        <f t="array" ref="J31">_xlfn.IFNA(INDEX(SetupR5Tabelle[Ringe],MATCH($A31&amp;$B31&amp;$C31&amp;$E31,SetupR5Tabelle[Verein]&amp;SetupR5Tabelle[Vorname]&amp;SetupR5Tabelle[Name]&amp;SetupR5Tabelle[Disziplin],0)),"-")</f>
        <v>-</v>
      </c>
      <c r="K31" s="261" cm="1">
        <f t="array" ref="K31">_xlfn.IFNA(INDEX(SetupR6Tabelle[Ringe],MATCH($A31&amp;$B31&amp;$C31&amp;$E31,SetupR6Tabelle[Verein]&amp;SetupR6Tabelle[Vorname]&amp;SetupR6Tabelle[Name]&amp;SetupR6Tabelle[Disziplin],0)),"-")</f>
        <v>126</v>
      </c>
      <c r="L31" s="261" cm="1">
        <f t="array" ref="L31">_xlfn.IFNA(INDEX(SetupR7Tabelle[Ringe],MATCH($A31&amp;$B31&amp;$C31&amp;$E31,SetupR7Tabelle[Verein]&amp;SetupR7Tabelle[Vorname]&amp;SetupR7Tabelle[Name]&amp;SetupR7Tabelle[Disziplin],0)),"-")</f>
        <v>141</v>
      </c>
      <c r="M31" s="261" cm="1">
        <f t="array" ref="M31">_xlfn.IFNA(INDEX(SetupR8Tabelle[Ringe],MATCH($A31&amp;$B31&amp;$C31&amp;$E31,SetupR8Tabelle[Verein]&amp;SetupR8Tabelle[Vorname]&amp;SetupR8Tabelle[Name]&amp;SetupR8Tabelle[Disziplin],0)),"-")</f>
        <v>149</v>
      </c>
      <c r="N31" s="261" cm="1">
        <f t="array" ref="N31">_xlfn.IFNA(INDEX(SetupR9Tabelle[Ringe],MATCH($A31&amp;$B31&amp;$C31&amp;$E31,SetupR9Tabelle[Verein]&amp;SetupR9Tabelle[Vorname]&amp;SetupR9Tabelle[Name]&amp;SetupR9Tabelle[Disziplin],0)),"-")</f>
        <v>134</v>
      </c>
      <c r="O31" s="261" cm="1">
        <f t="array" ref="O31">_xlfn.IFNA(INDEX(SetupR10Tabelle[Ringe],MATCH($A31&amp;$B31&amp;$C31&amp;$E31,SetupR10Tabelle[Verein]&amp;SetupR10Tabelle[Vorname]&amp;SetupR10Tabelle[Name]&amp;SetupR10Tabelle[Disziplin],0)),"-")</f>
        <v>121</v>
      </c>
      <c r="P31" s="261" cm="1">
        <f t="array" ref="P31">_xlfn.IFNA(INDEX(SetupR11Tabelle[Ringe],MATCH($A31&amp;$B31&amp;$C31&amp;$E31,SetupR11Tabelle[Verein]&amp;SetupR11Tabelle[Vorname]&amp;SetupR11Tabelle[Name]&amp;SetupR11Tabelle[Disziplin],0)),"-")</f>
        <v>149</v>
      </c>
      <c r="Q31" s="261">
        <f>IF(AK[[#This Row],[1]]="","",SUM(AK[[#This Row],[1]:[11]]))</f>
        <v>1378</v>
      </c>
      <c r="R31" s="263">
        <f>IF(AK[[#This Row],[Summe]]="","",AVERAGE(Q31/S31))</f>
        <v>137.80000000000001</v>
      </c>
      <c r="S31" s="261">
        <f>IF(AK[[#This Row],[1]]="","",COUNT(F31:P31))</f>
        <v>10</v>
      </c>
      <c r="AM31" s="243"/>
    </row>
    <row r="32" spans="1:39" ht="15.95" customHeight="1" thickBot="1">
      <c r="A32" s="297" t="s">
        <v>26</v>
      </c>
      <c r="B32" s="297" t="s">
        <v>341</v>
      </c>
      <c r="C32" s="297" t="s">
        <v>342</v>
      </c>
      <c r="D32" s="297" t="s">
        <v>16</v>
      </c>
      <c r="E32" s="297" t="s">
        <v>11</v>
      </c>
      <c r="F32" s="306" cm="1">
        <f t="array" ref="F32">_xlfn.IFNA(INDEX(SetupR1Tabelle[Ringe],MATCH($A32&amp;$B32&amp;$C32&amp;$E32,SetupR1Tabelle[Verein]&amp;SetupR1Tabelle[Vorname]&amp;SetupR1Tabelle[Name]&amp;SetupR1Tabelle[Disziplin],0)),"-")</f>
        <v>146</v>
      </c>
      <c r="G32" s="306" t="str" cm="1">
        <f t="array" ref="G32">_xlfn.IFNA(INDEX(SetupR2Tabelle[Ringe],MATCH($A32&amp;$B32&amp;$C32&amp;$E32,SetupR2Tabelle[Verein]&amp;SetupR2Tabelle[Vorname]&amp;SetupR2Tabelle[Name]&amp;SetupR2Tabelle[Disziplin],0)),"-")</f>
        <v>-</v>
      </c>
      <c r="H32" s="306" cm="1">
        <f t="array" ref="H32">_xlfn.IFNA(INDEX(SetupR3Tabelle[Ringe],MATCH($A32&amp;$B32&amp;$C32&amp;$E32,SetupR3Tabelle[Verein]&amp;SetupR3Tabelle[Vorname]&amp;SetupR3Tabelle[Name]&amp;SetupR3Tabelle[Disziplin],0)),"-")</f>
        <v>135</v>
      </c>
      <c r="I32" s="306" cm="1">
        <f t="array" ref="I32">_xlfn.IFNA(INDEX(SetupR4Tabelle[Ringe],MATCH($A32&amp;$B32&amp;$C32&amp;$E32,SetupR4Tabelle[Verein]&amp;SetupR4Tabelle[Vorname]&amp;SetupR4Tabelle[Name]&amp;SetupR4Tabelle[Disziplin],0)),"-")</f>
        <v>115</v>
      </c>
      <c r="J32" s="306" cm="1">
        <f t="array" ref="J32">_xlfn.IFNA(INDEX(SetupR5Tabelle[Ringe],MATCH($A32&amp;$B32&amp;$C32&amp;$E32,SetupR5Tabelle[Verein]&amp;SetupR5Tabelle[Vorname]&amp;SetupR5Tabelle[Name]&amp;SetupR5Tabelle[Disziplin],0)),"-")</f>
        <v>116</v>
      </c>
      <c r="K32" s="306" cm="1">
        <f t="array" ref="K32">_xlfn.IFNA(INDEX(SetupR6Tabelle[Ringe],MATCH($A32&amp;$B32&amp;$C32&amp;$E32,SetupR6Tabelle[Verein]&amp;SetupR6Tabelle[Vorname]&amp;SetupR6Tabelle[Name]&amp;SetupR6Tabelle[Disziplin],0)),"-")</f>
        <v>115</v>
      </c>
      <c r="L32" s="306" cm="1">
        <f t="array" ref="L32">_xlfn.IFNA(INDEX(SetupR7Tabelle[Ringe],MATCH($A32&amp;$B32&amp;$C32&amp;$E32,SetupR7Tabelle[Verein]&amp;SetupR7Tabelle[Vorname]&amp;SetupR7Tabelle[Name]&amp;SetupR7Tabelle[Disziplin],0)),"-")</f>
        <v>114</v>
      </c>
      <c r="M32" s="306" cm="1">
        <f t="array" ref="M32">_xlfn.IFNA(INDEX(SetupR8Tabelle[Ringe],MATCH($A32&amp;$B32&amp;$C32&amp;$E32,SetupR8Tabelle[Verein]&amp;SetupR8Tabelle[Vorname]&amp;SetupR8Tabelle[Name]&amp;SetupR8Tabelle[Disziplin],0)),"-")</f>
        <v>140</v>
      </c>
      <c r="N32" s="306" cm="1">
        <f t="array" ref="N32">_xlfn.IFNA(INDEX(SetupR9Tabelle[Ringe],MATCH($A32&amp;$B32&amp;$C32&amp;$E32,SetupR9Tabelle[Verein]&amp;SetupR9Tabelle[Vorname]&amp;SetupR9Tabelle[Name]&amp;SetupR9Tabelle[Disziplin],0)),"-")</f>
        <v>131</v>
      </c>
      <c r="O32" s="306" cm="1">
        <f t="array" ref="O32">_xlfn.IFNA(INDEX(SetupR10Tabelle[Ringe],MATCH($A32&amp;$B32&amp;$C32&amp;$E32,SetupR10Tabelle[Verein]&amp;SetupR10Tabelle[Vorname]&amp;SetupR10Tabelle[Name]&amp;SetupR10Tabelle[Disziplin],0)),"-")</f>
        <v>106</v>
      </c>
      <c r="P32" s="303" cm="1">
        <f t="array" ref="P32">_xlfn.IFNA(INDEX(SetupR11Tabelle[Ringe],MATCH($A32&amp;$B32&amp;$C32&amp;$E32,SetupR11Tabelle[Verein]&amp;SetupR11Tabelle[Vorname]&amp;SetupR11Tabelle[Name]&amp;SetupR11Tabelle[Disziplin],0)),"-")</f>
        <v>107</v>
      </c>
      <c r="Q32" s="306">
        <f>IF(AK[[#This Row],[1]]="","",SUM(AK[[#This Row],[1]:[11]]))</f>
        <v>1225</v>
      </c>
      <c r="R32" s="307">
        <f>IF(AK[[#This Row],[Summe]]="","",AVERAGE(Q32/S32))</f>
        <v>122.5</v>
      </c>
      <c r="S32" s="306">
        <f>IF(AK[[#This Row],[1]]="","",COUNT(F32:P32))</f>
        <v>10</v>
      </c>
      <c r="AM32" s="243"/>
    </row>
    <row r="33" spans="1:19" ht="15.95" customHeight="1">
      <c r="A33" s="197" t="s">
        <v>18</v>
      </c>
      <c r="B33" s="197" t="s">
        <v>351</v>
      </c>
      <c r="C33" s="197" t="s">
        <v>352</v>
      </c>
      <c r="D33" s="197" t="s">
        <v>16</v>
      </c>
      <c r="E33" s="197" t="s">
        <v>11</v>
      </c>
      <c r="F33" s="261" cm="1">
        <f t="array" ref="F33">_xlfn.IFNA(INDEX(SetupR1Tabelle[Ringe],MATCH($A33&amp;$B33&amp;$C33&amp;$E33,SetupR1Tabelle[Verein]&amp;SetupR1Tabelle[Vorname]&amp;SetupR1Tabelle[Name]&amp;SetupR1Tabelle[Disziplin],0)),"-")</f>
        <v>168</v>
      </c>
      <c r="G33" s="261" cm="1">
        <f t="array" ref="G33">_xlfn.IFNA(INDEX(SetupR2Tabelle[Ringe],MATCH($A33&amp;$B33&amp;$C33&amp;$E33,SetupR2Tabelle[Verein]&amp;SetupR2Tabelle[Vorname]&amp;SetupR2Tabelle[Name]&amp;SetupR2Tabelle[Disziplin],0)),"-")</f>
        <v>173</v>
      </c>
      <c r="H33" s="261" t="str" cm="1">
        <f t="array" ref="H33">_xlfn.IFNA(INDEX(SetupR3Tabelle[Ringe],MATCH($A33&amp;$B33&amp;$C33&amp;$E33,SetupR3Tabelle[Verein]&amp;SetupR3Tabelle[Vorname]&amp;SetupR3Tabelle[Name]&amp;SetupR3Tabelle[Disziplin],0)),"-")</f>
        <v>-</v>
      </c>
      <c r="I33" s="262" cm="1">
        <f t="array" ref="I33">_xlfn.IFNA(INDEX(SetupR4Tabelle[Ringe],MATCH($A33&amp;$B33&amp;$C33&amp;$E33,SetupR4Tabelle[Verein]&amp;SetupR4Tabelle[Vorname]&amp;SetupR4Tabelle[Name]&amp;SetupR4Tabelle[Disziplin],0)),"-")</f>
        <v>174</v>
      </c>
      <c r="J33" s="261" cm="1">
        <f t="array" ref="J33">_xlfn.IFNA(INDEX(SetupR5Tabelle[Ringe],MATCH($A33&amp;$B33&amp;$C33&amp;$E33,SetupR5Tabelle[Verein]&amp;SetupR5Tabelle[Vorname]&amp;SetupR5Tabelle[Name]&amp;SetupR5Tabelle[Disziplin],0)),"-")</f>
        <v>168</v>
      </c>
      <c r="K33" s="261" t="str" cm="1">
        <f t="array" ref="K33">_xlfn.IFNA(INDEX(SetupR6Tabelle[Ringe],MATCH($A33&amp;$B33&amp;$C33&amp;$E33,SetupR6Tabelle[Verein]&amp;SetupR6Tabelle[Vorname]&amp;SetupR6Tabelle[Name]&amp;SetupR6Tabelle[Disziplin],0)),"-")</f>
        <v>-</v>
      </c>
      <c r="L33" s="261" t="str" cm="1">
        <f t="array" ref="L33">_xlfn.IFNA(INDEX(SetupR7Tabelle[Ringe],MATCH($A33&amp;$B33&amp;$C33&amp;$E33,SetupR7Tabelle[Verein]&amp;SetupR7Tabelle[Vorname]&amp;SetupR7Tabelle[Name]&amp;SetupR7Tabelle[Disziplin],0)),"-")</f>
        <v>-</v>
      </c>
      <c r="M33" s="261" cm="1">
        <f t="array" ref="M33">_xlfn.IFNA(INDEX(SetupR8Tabelle[Ringe],MATCH($A33&amp;$B33&amp;$C33&amp;$E33,SetupR8Tabelle[Verein]&amp;SetupR8Tabelle[Vorname]&amp;SetupR8Tabelle[Name]&amp;SetupR8Tabelle[Disziplin],0)),"-")</f>
        <v>169</v>
      </c>
      <c r="N33" s="261" cm="1">
        <f t="array" ref="N33">_xlfn.IFNA(INDEX(SetupR9Tabelle[Ringe],MATCH($A33&amp;$B33&amp;$C33&amp;$E33,SetupR9Tabelle[Verein]&amp;SetupR9Tabelle[Vorname]&amp;SetupR9Tabelle[Name]&amp;SetupR9Tabelle[Disziplin],0)),"-")</f>
        <v>156</v>
      </c>
      <c r="O33" s="261" cm="1">
        <f t="array" ref="O33">_xlfn.IFNA(INDEX(SetupR10Tabelle[Ringe],MATCH($A33&amp;$B33&amp;$C33&amp;$E33,SetupR10Tabelle[Verein]&amp;SetupR10Tabelle[Vorname]&amp;SetupR10Tabelle[Name]&amp;SetupR10Tabelle[Disziplin],0)),"-")</f>
        <v>175</v>
      </c>
      <c r="P33" s="261" cm="1">
        <f t="array" ref="P33">_xlfn.IFNA(INDEX(SetupR11Tabelle[Ringe],MATCH($A33&amp;$B33&amp;$C33&amp;$E33,SetupR11Tabelle[Verein]&amp;SetupR11Tabelle[Vorname]&amp;SetupR11Tabelle[Name]&amp;SetupR11Tabelle[Disziplin],0)),"-")</f>
        <v>173</v>
      </c>
      <c r="Q33" s="261">
        <f>IF(AK[[#This Row],[1]]="","",SUM(AK[[#This Row],[1]:[11]]))</f>
        <v>1356</v>
      </c>
      <c r="R33" s="263">
        <f>IF(AK[[#This Row],[Summe]]="","",AVERAGE(Q33/S33))</f>
        <v>169.5</v>
      </c>
      <c r="S33" s="261">
        <f>IF(AK[[#This Row],[1]]="","",COUNT(F33:P33))</f>
        <v>8</v>
      </c>
    </row>
    <row r="34" spans="1:19" ht="15.95" customHeight="1">
      <c r="A34" s="197" t="s">
        <v>20</v>
      </c>
      <c r="B34" s="197" t="s">
        <v>178</v>
      </c>
      <c r="C34" s="197" t="s">
        <v>179</v>
      </c>
      <c r="D34" s="197" t="s">
        <v>19</v>
      </c>
      <c r="E34" s="197" t="s">
        <v>11</v>
      </c>
      <c r="F34" s="265" t="str" cm="1">
        <f t="array" ref="F34">_xlfn.IFNA(INDEX(SetupR1Tabelle[Ringe],MATCH($A34&amp;$B34&amp;$C34&amp;$E34,SetupR1Tabelle[Verein]&amp;SetupR1Tabelle[Vorname]&amp;SetupR1Tabelle[Name]&amp;SetupR1Tabelle[Disziplin],0)),"-")</f>
        <v>-</v>
      </c>
      <c r="G34" s="265" t="str" cm="1">
        <f t="array" ref="G34">_xlfn.IFNA(INDEX(SetupR2Tabelle[Ringe],MATCH($A34&amp;$B34&amp;$C34&amp;$E34,SetupR2Tabelle[Verein]&amp;SetupR2Tabelle[Vorname]&amp;SetupR2Tabelle[Name]&amp;SetupR2Tabelle[Disziplin],0)),"-")</f>
        <v>-</v>
      </c>
      <c r="H34" s="265" cm="1">
        <f t="array" ref="H34">_xlfn.IFNA(INDEX(SetupR3Tabelle[Ringe],MATCH($A34&amp;$B34&amp;$C34&amp;$E34,SetupR3Tabelle[Verein]&amp;SetupR3Tabelle[Vorname]&amp;SetupR3Tabelle[Name]&amp;SetupR3Tabelle[Disziplin],0)),"-")</f>
        <v>160</v>
      </c>
      <c r="I34" s="265" cm="1">
        <f t="array" ref="I34">_xlfn.IFNA(INDEX(SetupR4Tabelle[Ringe],MATCH($A34&amp;$B34&amp;$C34&amp;$E34,SetupR4Tabelle[Verein]&amp;SetupR4Tabelle[Vorname]&amp;SetupR4Tabelle[Name]&amp;SetupR4Tabelle[Disziplin],0)),"-")</f>
        <v>167</v>
      </c>
      <c r="J34" s="265" cm="1">
        <f t="array" ref="J34">_xlfn.IFNA(INDEX(SetupR5Tabelle[Ringe],MATCH($A34&amp;$B34&amp;$C34&amp;$E34,SetupR5Tabelle[Verein]&amp;SetupR5Tabelle[Vorname]&amp;SetupR5Tabelle[Name]&amp;SetupR5Tabelle[Disziplin],0)),"-")</f>
        <v>177</v>
      </c>
      <c r="K34" s="265" cm="1">
        <f t="array" ref="K34">_xlfn.IFNA(INDEX(SetupR6Tabelle[Ringe],MATCH($A34&amp;$B34&amp;$C34&amp;$E34,SetupR6Tabelle[Verein]&amp;SetupR6Tabelle[Vorname]&amp;SetupR6Tabelle[Name]&amp;SetupR6Tabelle[Disziplin],0)),"-")</f>
        <v>167</v>
      </c>
      <c r="L34" s="265" cm="1">
        <f t="array" ref="L34">_xlfn.IFNA(INDEX(SetupR7Tabelle[Ringe],MATCH($A34&amp;$B34&amp;$C34&amp;$E34,SetupR7Tabelle[Verein]&amp;SetupR7Tabelle[Vorname]&amp;SetupR7Tabelle[Name]&amp;SetupR7Tabelle[Disziplin],0)),"-")</f>
        <v>171</v>
      </c>
      <c r="M34" s="265" cm="1">
        <f t="array" ref="M34">_xlfn.IFNA(INDEX(SetupR8Tabelle[Ringe],MATCH($A34&amp;$B34&amp;$C34&amp;$E34,SetupR8Tabelle[Verein]&amp;SetupR8Tabelle[Vorname]&amp;SetupR8Tabelle[Name]&amp;SetupR8Tabelle[Disziplin],0)),"-")</f>
        <v>173</v>
      </c>
      <c r="N34" s="265" cm="1">
        <f t="array" ref="N34">_xlfn.IFNA(INDEX(SetupR9Tabelle[Ringe],MATCH($A34&amp;$B34&amp;$C34&amp;$E34,SetupR9Tabelle[Verein]&amp;SetupR9Tabelle[Vorname]&amp;SetupR9Tabelle[Name]&amp;SetupR9Tabelle[Disziplin],0)),"-")</f>
        <v>165</v>
      </c>
      <c r="O34" s="265" cm="1">
        <f t="array" ref="O34">_xlfn.IFNA(INDEX(SetupR10Tabelle[Ringe],MATCH($A34&amp;$B34&amp;$C34&amp;$E34,SetupR10Tabelle[Verein]&amp;SetupR10Tabelle[Vorname]&amp;SetupR10Tabelle[Name]&amp;SetupR10Tabelle[Disziplin],0)),"-")</f>
        <v>165</v>
      </c>
      <c r="P34" s="264" t="str" cm="1">
        <f t="array" ref="P34">_xlfn.IFNA(INDEX(SetupR11Tabelle[Ringe],MATCH($A34&amp;$B34&amp;$C34&amp;$E34,SetupR11Tabelle[Verein]&amp;SetupR11Tabelle[Vorname]&amp;SetupR11Tabelle[Name]&amp;SetupR11Tabelle[Disziplin],0)),"-")</f>
        <v>-</v>
      </c>
      <c r="Q34" s="265">
        <f>IF(AK[[#This Row],[1]]="","",SUM(AK[[#This Row],[1]:[11]]))</f>
        <v>1345</v>
      </c>
      <c r="R34" s="263">
        <f>IF(AK[[#This Row],[Summe]]="","",AVERAGE(Q34/S34))</f>
        <v>168.125</v>
      </c>
      <c r="S34" s="265">
        <f>IF(AK[[#This Row],[1]]="","",COUNT(F34:P34))</f>
        <v>8</v>
      </c>
    </row>
    <row r="35" spans="1:19" ht="15.95" customHeight="1">
      <c r="A35" s="197" t="s">
        <v>18</v>
      </c>
      <c r="B35" s="197" t="s">
        <v>262</v>
      </c>
      <c r="C35" s="197" t="s">
        <v>392</v>
      </c>
      <c r="D35" s="197" t="s">
        <v>16</v>
      </c>
      <c r="E35" s="197" t="s">
        <v>11</v>
      </c>
      <c r="F35" s="265" cm="1">
        <f t="array" ref="F35">_xlfn.IFNA(INDEX(SetupR1Tabelle[Ringe],MATCH($A35&amp;$B35&amp;$C35&amp;$E35,SetupR1Tabelle[Verein]&amp;SetupR1Tabelle[Vorname]&amp;SetupR1Tabelle[Name]&amp;SetupR1Tabelle[Disziplin],0)),"-")</f>
        <v>162</v>
      </c>
      <c r="G35" s="265" cm="1">
        <f t="array" ref="G35">_xlfn.IFNA(INDEX(SetupR2Tabelle[Ringe],MATCH($A35&amp;$B35&amp;$C35&amp;$E35,SetupR2Tabelle[Verein]&amp;SetupR2Tabelle[Vorname]&amp;SetupR2Tabelle[Name]&amp;SetupR2Tabelle[Disziplin],0)),"-")</f>
        <v>157</v>
      </c>
      <c r="H35" s="265" t="str" cm="1">
        <f t="array" ref="H35">_xlfn.IFNA(INDEX(SetupR3Tabelle[Ringe],MATCH($A35&amp;$B35&amp;$C35&amp;$E35,SetupR3Tabelle[Verein]&amp;SetupR3Tabelle[Vorname]&amp;SetupR3Tabelle[Name]&amp;SetupR3Tabelle[Disziplin],0)),"-")</f>
        <v>-</v>
      </c>
      <c r="I35" s="265" cm="1">
        <f t="array" ref="I35">_xlfn.IFNA(INDEX(SetupR4Tabelle[Ringe],MATCH($A35&amp;$B35&amp;$C35&amp;$E35,SetupR4Tabelle[Verein]&amp;SetupR4Tabelle[Vorname]&amp;SetupR4Tabelle[Name]&amp;SetupR4Tabelle[Disziplin],0)),"-")</f>
        <v>159</v>
      </c>
      <c r="J35" s="265" cm="1">
        <f t="array" ref="J35">_xlfn.IFNA(INDEX(SetupR5Tabelle[Ringe],MATCH($A35&amp;$B35&amp;$C35&amp;$E35,SetupR5Tabelle[Verein]&amp;SetupR5Tabelle[Vorname]&amp;SetupR5Tabelle[Name]&amp;SetupR5Tabelle[Disziplin],0)),"-")</f>
        <v>161</v>
      </c>
      <c r="K35" s="265" t="str" cm="1">
        <f t="array" ref="K35">_xlfn.IFNA(INDEX(SetupR6Tabelle[Ringe],MATCH($A35&amp;$B35&amp;$C35&amp;$E35,SetupR6Tabelle[Verein]&amp;SetupR6Tabelle[Vorname]&amp;SetupR6Tabelle[Name]&amp;SetupR6Tabelle[Disziplin],0)),"-")</f>
        <v>-</v>
      </c>
      <c r="L35" s="265" t="str" cm="1">
        <f t="array" ref="L35">_xlfn.IFNA(INDEX(SetupR7Tabelle[Ringe],MATCH($A35&amp;$B35&amp;$C35&amp;$E35,SetupR7Tabelle[Verein]&amp;SetupR7Tabelle[Vorname]&amp;SetupR7Tabelle[Name]&amp;SetupR7Tabelle[Disziplin],0)),"-")</f>
        <v>-</v>
      </c>
      <c r="M35" s="265" cm="1">
        <f t="array" ref="M35">_xlfn.IFNA(INDEX(SetupR8Tabelle[Ringe],MATCH($A35&amp;$B35&amp;$C35&amp;$E35,SetupR8Tabelle[Verein]&amp;SetupR8Tabelle[Vorname]&amp;SetupR8Tabelle[Name]&amp;SetupR8Tabelle[Disziplin],0)),"-")</f>
        <v>153</v>
      </c>
      <c r="N35" s="265" cm="1">
        <f t="array" ref="N35">_xlfn.IFNA(INDEX(SetupR9Tabelle[Ringe],MATCH($A35&amp;$B35&amp;$C35&amp;$E35,SetupR9Tabelle[Verein]&amp;SetupR9Tabelle[Vorname]&amp;SetupR9Tabelle[Name]&amp;SetupR9Tabelle[Disziplin],0)),"-")</f>
        <v>159</v>
      </c>
      <c r="O35" s="265" cm="1">
        <f t="array" ref="O35">_xlfn.IFNA(INDEX(SetupR10Tabelle[Ringe],MATCH($A35&amp;$B35&amp;$C35&amp;$E35,SetupR10Tabelle[Verein]&amp;SetupR10Tabelle[Vorname]&amp;SetupR10Tabelle[Name]&amp;SetupR10Tabelle[Disziplin],0)),"-")</f>
        <v>163</v>
      </c>
      <c r="P35" s="264" cm="1">
        <f t="array" ref="P35">_xlfn.IFNA(INDEX(SetupR11Tabelle[Ringe],MATCH($A35&amp;$B35&amp;$C35&amp;$E35,SetupR11Tabelle[Verein]&amp;SetupR11Tabelle[Vorname]&amp;SetupR11Tabelle[Name]&amp;SetupR11Tabelle[Disziplin],0)),"-")</f>
        <v>169</v>
      </c>
      <c r="Q35" s="265">
        <f>IF(AK[[#This Row],[1]]="","",SUM(AK[[#This Row],[1]:[11]]))</f>
        <v>1283</v>
      </c>
      <c r="R35" s="263">
        <f>IF(AK[[#This Row],[Summe]]="","",AVERAGE(Q35/S35))</f>
        <v>160.375</v>
      </c>
      <c r="S35" s="265">
        <f>IF(AK[[#This Row],[1]]="","",COUNT(F35:P35))</f>
        <v>8</v>
      </c>
    </row>
    <row r="36" spans="1:19" ht="15.95" customHeight="1">
      <c r="A36" s="197" t="s">
        <v>28</v>
      </c>
      <c r="B36" s="197" t="s">
        <v>424</v>
      </c>
      <c r="C36" s="197" t="s">
        <v>425</v>
      </c>
      <c r="D36" s="197" t="s">
        <v>16</v>
      </c>
      <c r="E36" s="197" t="s">
        <v>11</v>
      </c>
      <c r="F36" s="265" cm="1">
        <f t="array" ref="F36">_xlfn.IFNA(INDEX(SetupR1Tabelle[Ringe],MATCH($A36&amp;$B36&amp;$C36&amp;$E36,SetupR1Tabelle[Verein]&amp;SetupR1Tabelle[Vorname]&amp;SetupR1Tabelle[Name]&amp;SetupR1Tabelle[Disziplin],0)),"-")</f>
        <v>129</v>
      </c>
      <c r="G36" s="265" t="str" cm="1">
        <f t="array" ref="G36">_xlfn.IFNA(INDEX(SetupR2Tabelle[Ringe],MATCH($A36&amp;$B36&amp;$C36&amp;$E36,SetupR2Tabelle[Verein]&amp;SetupR2Tabelle[Vorname]&amp;SetupR2Tabelle[Name]&amp;SetupR2Tabelle[Disziplin],0)),"-")</f>
        <v>-</v>
      </c>
      <c r="H36" s="265" cm="1">
        <f t="array" ref="H36">_xlfn.IFNA(INDEX(SetupR3Tabelle[Ringe],MATCH($A36&amp;$B36&amp;$C36&amp;$E36,SetupR3Tabelle[Verein]&amp;SetupR3Tabelle[Vorname]&amp;SetupR3Tabelle[Name]&amp;SetupR3Tabelle[Disziplin],0)),"-")</f>
        <v>101</v>
      </c>
      <c r="I36" s="265" cm="1">
        <f t="array" ref="I36">_xlfn.IFNA(INDEX(SetupR4Tabelle[Ringe],MATCH($A36&amp;$B36&amp;$C36&amp;$E36,SetupR4Tabelle[Verein]&amp;SetupR4Tabelle[Vorname]&amp;SetupR4Tabelle[Name]&amp;SetupR4Tabelle[Disziplin],0)),"-")</f>
        <v>105</v>
      </c>
      <c r="J36" s="265" cm="1">
        <f t="array" ref="J36">_xlfn.IFNA(INDEX(SetupR5Tabelle[Ringe],MATCH($A36&amp;$B36&amp;$C36&amp;$E36,SetupR5Tabelle[Verein]&amp;SetupR5Tabelle[Vorname]&amp;SetupR5Tabelle[Name]&amp;SetupR5Tabelle[Disziplin],0)),"-")</f>
        <v>107</v>
      </c>
      <c r="K36" s="265" t="str" cm="1">
        <f t="array" ref="K36">_xlfn.IFNA(INDEX(SetupR6Tabelle[Ringe],MATCH($A36&amp;$B36&amp;$C36&amp;$E36,SetupR6Tabelle[Verein]&amp;SetupR6Tabelle[Vorname]&amp;SetupR6Tabelle[Name]&amp;SetupR6Tabelle[Disziplin],0)),"-")</f>
        <v>-</v>
      </c>
      <c r="L36" s="265" cm="1">
        <f t="array" ref="L36">_xlfn.IFNA(INDEX(SetupR7Tabelle[Ringe],MATCH($A36&amp;$B36&amp;$C36&amp;$E36,SetupR7Tabelle[Verein]&amp;SetupR7Tabelle[Vorname]&amp;SetupR7Tabelle[Name]&amp;SetupR7Tabelle[Disziplin],0)),"-")</f>
        <v>117</v>
      </c>
      <c r="M36" s="265" cm="1">
        <f t="array" ref="M36">_xlfn.IFNA(INDEX(SetupR8Tabelle[Ringe],MATCH($A36&amp;$B36&amp;$C36&amp;$E36,SetupR8Tabelle[Verein]&amp;SetupR8Tabelle[Vorname]&amp;SetupR8Tabelle[Name]&amp;SetupR8Tabelle[Disziplin],0)),"-")</f>
        <v>95</v>
      </c>
      <c r="N36" s="265" t="str" cm="1">
        <f t="array" ref="N36">_xlfn.IFNA(INDEX(SetupR9Tabelle[Ringe],MATCH($A36&amp;$B36&amp;$C36&amp;$E36,SetupR9Tabelle[Verein]&amp;SetupR9Tabelle[Vorname]&amp;SetupR9Tabelle[Name]&amp;SetupR9Tabelle[Disziplin],0)),"-")</f>
        <v>-</v>
      </c>
      <c r="O36" s="265" cm="1">
        <f t="array" ref="O36">_xlfn.IFNA(INDEX(SetupR10Tabelle[Ringe],MATCH($A36&amp;$B36&amp;$C36&amp;$E36,SetupR10Tabelle[Verein]&amp;SetupR10Tabelle[Vorname]&amp;SetupR10Tabelle[Name]&amp;SetupR10Tabelle[Disziplin],0)),"-")</f>
        <v>113</v>
      </c>
      <c r="P36" s="264" cm="1">
        <f t="array" ref="P36">_xlfn.IFNA(INDEX(SetupR11Tabelle[Ringe],MATCH($A36&amp;$B36&amp;$C36&amp;$E36,SetupR11Tabelle[Verein]&amp;SetupR11Tabelle[Vorname]&amp;SetupR11Tabelle[Name]&amp;SetupR11Tabelle[Disziplin],0)),"-")</f>
        <v>91</v>
      </c>
      <c r="Q36" s="265">
        <f>IF(AK[[#This Row],[1]]="","",SUM(AK[[#This Row],[1]:[11]]))</f>
        <v>858</v>
      </c>
      <c r="R36" s="263">
        <f>IF(AK[[#This Row],[Summe]]="","",AVERAGE(Q36/S36))</f>
        <v>107.25</v>
      </c>
      <c r="S36" s="265">
        <f>IF(AK[[#This Row],[1]]="","",COUNT(F36:P36))</f>
        <v>8</v>
      </c>
    </row>
    <row r="37" spans="1:19" ht="15.95" customHeight="1">
      <c r="A37" s="197" t="s">
        <v>20</v>
      </c>
      <c r="B37" s="197" t="s">
        <v>382</v>
      </c>
      <c r="C37" s="197" t="s">
        <v>295</v>
      </c>
      <c r="D37" s="197" t="s">
        <v>27</v>
      </c>
      <c r="E37" s="197" t="s">
        <v>11</v>
      </c>
      <c r="F37" s="265" t="str" cm="1">
        <f t="array" ref="F37">_xlfn.IFNA(INDEX(SetupR1Tabelle[Ringe],MATCH($A37&amp;$B37&amp;$C37&amp;$E37,SetupR1Tabelle[Verein]&amp;SetupR1Tabelle[Vorname]&amp;SetupR1Tabelle[Name]&amp;SetupR1Tabelle[Disziplin],0)),"-")</f>
        <v>-</v>
      </c>
      <c r="G37" s="265" cm="1">
        <f t="array" ref="G37">_xlfn.IFNA(INDEX(SetupR2Tabelle[Ringe],MATCH($A37&amp;$B37&amp;$C37&amp;$E37,SetupR2Tabelle[Verein]&amp;SetupR2Tabelle[Vorname]&amp;SetupR2Tabelle[Name]&amp;SetupR2Tabelle[Disziplin],0)),"-")</f>
        <v>127</v>
      </c>
      <c r="H37" s="265" t="str" cm="1">
        <f t="array" ref="H37">_xlfn.IFNA(INDEX(SetupR3Tabelle[Ringe],MATCH($A37&amp;$B37&amp;$C37&amp;$E37,SetupR3Tabelle[Verein]&amp;SetupR3Tabelle[Vorname]&amp;SetupR3Tabelle[Name]&amp;SetupR3Tabelle[Disziplin],0)),"-")</f>
        <v>-</v>
      </c>
      <c r="I37" s="265" t="str" cm="1">
        <f t="array" ref="I37">_xlfn.IFNA(INDEX(SetupR4Tabelle[Ringe],MATCH($A37&amp;$B37&amp;$C37&amp;$E37,SetupR4Tabelle[Verein]&amp;SetupR4Tabelle[Vorname]&amp;SetupR4Tabelle[Name]&amp;SetupR4Tabelle[Disziplin],0)),"-")</f>
        <v>-</v>
      </c>
      <c r="J37" s="265" cm="1">
        <f t="array" ref="J37">_xlfn.IFNA(INDEX(SetupR5Tabelle[Ringe],MATCH($A37&amp;$B37&amp;$C37&amp;$E37,SetupR5Tabelle[Verein]&amp;SetupR5Tabelle[Vorname]&amp;SetupR5Tabelle[Name]&amp;SetupR5Tabelle[Disziplin],0)),"-")</f>
        <v>104</v>
      </c>
      <c r="K37" s="265" cm="1">
        <f t="array" ref="K37">_xlfn.IFNA(INDEX(SetupR6Tabelle[Ringe],MATCH($A37&amp;$B37&amp;$C37&amp;$E37,SetupR6Tabelle[Verein]&amp;SetupR6Tabelle[Vorname]&amp;SetupR6Tabelle[Name]&amp;SetupR6Tabelle[Disziplin],0)),"-")</f>
        <v>149</v>
      </c>
      <c r="L37" s="265" cm="1">
        <f t="array" ref="L37">_xlfn.IFNA(INDEX(SetupR7Tabelle[Ringe],MATCH($A37&amp;$B37&amp;$C37&amp;$E37,SetupR7Tabelle[Verein]&amp;SetupR7Tabelle[Vorname]&amp;SetupR7Tabelle[Name]&amp;SetupR7Tabelle[Disziplin],0)),"-")</f>
        <v>151</v>
      </c>
      <c r="M37" s="265" cm="1">
        <f t="array" ref="M37">_xlfn.IFNA(INDEX(SetupR8Tabelle[Ringe],MATCH($A37&amp;$B37&amp;$C37&amp;$E37,SetupR8Tabelle[Verein]&amp;SetupR8Tabelle[Vorname]&amp;SetupR8Tabelle[Name]&amp;SetupR8Tabelle[Disziplin],0)),"-")</f>
        <v>149</v>
      </c>
      <c r="N37" s="265" cm="1">
        <f t="array" ref="N37">_xlfn.IFNA(INDEX(SetupR9Tabelle[Ringe],MATCH($A37&amp;$B37&amp;$C37&amp;$E37,SetupR9Tabelle[Verein]&amp;SetupR9Tabelle[Vorname]&amp;SetupR9Tabelle[Name]&amp;SetupR9Tabelle[Disziplin],0)),"-")</f>
        <v>160</v>
      </c>
      <c r="O37" s="265" cm="1">
        <f t="array" ref="O37">_xlfn.IFNA(INDEX(SetupR10Tabelle[Ringe],MATCH($A37&amp;$B37&amp;$C37&amp;$E37,SetupR10Tabelle[Verein]&amp;SetupR10Tabelle[Vorname]&amp;SetupR10Tabelle[Name]&amp;SetupR10Tabelle[Disziplin],0)),"-")</f>
        <v>151</v>
      </c>
      <c r="P37" s="264" t="str" cm="1">
        <f t="array" ref="P37">_xlfn.IFNA(INDEX(SetupR11Tabelle[Ringe],MATCH($A37&amp;$B37&amp;$C37&amp;$E37,SetupR11Tabelle[Verein]&amp;SetupR11Tabelle[Vorname]&amp;SetupR11Tabelle[Name]&amp;SetupR11Tabelle[Disziplin],0)),"-")</f>
        <v>-</v>
      </c>
      <c r="Q37" s="265">
        <f>IF(AK[[#This Row],[1]]="","",SUM(AK[[#This Row],[1]:[11]]))</f>
        <v>991</v>
      </c>
      <c r="R37" s="263">
        <f>IF(AK[[#This Row],[Summe]]="","",AVERAGE(Q37/S37))</f>
        <v>141.57142857142858</v>
      </c>
      <c r="S37" s="265">
        <f>IF(AK[[#This Row],[1]]="","",COUNT(F37:P37))</f>
        <v>7</v>
      </c>
    </row>
    <row r="38" spans="1:19" ht="15.95" customHeight="1">
      <c r="A38" s="197" t="s">
        <v>29</v>
      </c>
      <c r="B38" s="197" t="s">
        <v>307</v>
      </c>
      <c r="C38" s="197" t="s">
        <v>204</v>
      </c>
      <c r="D38" s="197" t="s">
        <v>19</v>
      </c>
      <c r="E38" s="197" t="s">
        <v>11</v>
      </c>
      <c r="F38" s="265" t="str" cm="1">
        <f t="array" ref="F38">_xlfn.IFNA(INDEX(SetupR1Tabelle[Ringe],MATCH($A38&amp;$B38&amp;$C38&amp;$E38,SetupR1Tabelle[Verein]&amp;SetupR1Tabelle[Vorname]&amp;SetupR1Tabelle[Name]&amp;SetupR1Tabelle[Disziplin],0)),"-")</f>
        <v>-</v>
      </c>
      <c r="G38" s="265" cm="1">
        <f t="array" ref="G38">_xlfn.IFNA(INDEX(SetupR2Tabelle[Ringe],MATCH($A38&amp;$B38&amp;$C38&amp;$E38,SetupR2Tabelle[Verein]&amp;SetupR2Tabelle[Vorname]&amp;SetupR2Tabelle[Name]&amp;SetupR2Tabelle[Disziplin],0)),"-")</f>
        <v>132</v>
      </c>
      <c r="H38" s="265" cm="1">
        <f t="array" ref="H38">_xlfn.IFNA(INDEX(SetupR3Tabelle[Ringe],MATCH($A38&amp;$B38&amp;$C38&amp;$E38,SetupR3Tabelle[Verein]&amp;SetupR3Tabelle[Vorname]&amp;SetupR3Tabelle[Name]&amp;SetupR3Tabelle[Disziplin],0)),"-")</f>
        <v>159</v>
      </c>
      <c r="I38" s="265" cm="1">
        <f t="array" ref="I38">_xlfn.IFNA(INDEX(SetupR4Tabelle[Ringe],MATCH($A38&amp;$B38&amp;$C38&amp;$E38,SetupR4Tabelle[Verein]&amp;SetupR4Tabelle[Vorname]&amp;SetupR4Tabelle[Name]&amp;SetupR4Tabelle[Disziplin],0)),"-")</f>
        <v>157</v>
      </c>
      <c r="J38" s="265" t="str" cm="1">
        <f t="array" ref="J38">_xlfn.IFNA(INDEX(SetupR5Tabelle[Ringe],MATCH($A38&amp;$B38&amp;$C38&amp;$E38,SetupR5Tabelle[Verein]&amp;SetupR5Tabelle[Vorname]&amp;SetupR5Tabelle[Name]&amp;SetupR5Tabelle[Disziplin],0)),"-")</f>
        <v>-</v>
      </c>
      <c r="K38" s="265" cm="1">
        <f t="array" ref="K38">_xlfn.IFNA(INDEX(SetupR6Tabelle[Ringe],MATCH($A38&amp;$B38&amp;$C38&amp;$E38,SetupR6Tabelle[Verein]&amp;SetupR6Tabelle[Vorname]&amp;SetupR6Tabelle[Name]&amp;SetupR6Tabelle[Disziplin],0)),"-")</f>
        <v>139</v>
      </c>
      <c r="L38" s="265" t="str" cm="1">
        <f t="array" ref="L38">_xlfn.IFNA(INDEX(SetupR7Tabelle[Ringe],MATCH($A38&amp;$B38&amp;$C38&amp;$E38,SetupR7Tabelle[Verein]&amp;SetupR7Tabelle[Vorname]&amp;SetupR7Tabelle[Name]&amp;SetupR7Tabelle[Disziplin],0)),"-")</f>
        <v>-</v>
      </c>
      <c r="M38" s="265" cm="1">
        <f t="array" ref="M38">_xlfn.IFNA(INDEX(SetupR8Tabelle[Ringe],MATCH($A38&amp;$B38&amp;$C38&amp;$E38,SetupR8Tabelle[Verein]&amp;SetupR8Tabelle[Vorname]&amp;SetupR8Tabelle[Name]&amp;SetupR8Tabelle[Disziplin],0)),"-")</f>
        <v>133</v>
      </c>
      <c r="N38" s="265" cm="1">
        <f t="array" ref="N38">_xlfn.IFNA(INDEX(SetupR9Tabelle[Ringe],MATCH($A38&amp;$B38&amp;$C38&amp;$E38,SetupR9Tabelle[Verein]&amp;SetupR9Tabelle[Vorname]&amp;SetupR9Tabelle[Name]&amp;SetupR9Tabelle[Disziplin],0)),"-")</f>
        <v>124</v>
      </c>
      <c r="O38" s="265" t="str" cm="1">
        <f t="array" ref="O38">_xlfn.IFNA(INDEX(SetupR10Tabelle[Ringe],MATCH($A38&amp;$B38&amp;$C38&amp;$E38,SetupR10Tabelle[Verein]&amp;SetupR10Tabelle[Vorname]&amp;SetupR10Tabelle[Name]&amp;SetupR10Tabelle[Disziplin],0)),"-")</f>
        <v>-</v>
      </c>
      <c r="P38" s="264" cm="1">
        <f t="array" ref="P38">_xlfn.IFNA(INDEX(SetupR11Tabelle[Ringe],MATCH($A38&amp;$B38&amp;$C38&amp;$E38,SetupR11Tabelle[Verein]&amp;SetupR11Tabelle[Vorname]&amp;SetupR11Tabelle[Name]&amp;SetupR11Tabelle[Disziplin],0)),"-")</f>
        <v>133</v>
      </c>
      <c r="Q38" s="265">
        <f>IF(AK[[#This Row],[1]]="","",SUM(AK[[#This Row],[1]:[11]]))</f>
        <v>977</v>
      </c>
      <c r="R38" s="263">
        <f>IF(AK[[#This Row],[Summe]]="","",AVERAGE(Q38/S38))</f>
        <v>139.57142857142858</v>
      </c>
      <c r="S38" s="265">
        <f>IF(AK[[#This Row],[1]]="","",COUNT(F38:P38))</f>
        <v>7</v>
      </c>
    </row>
    <row r="39" spans="1:19" ht="15.95" customHeight="1">
      <c r="A39" s="197" t="s">
        <v>20</v>
      </c>
      <c r="B39" s="197" t="s">
        <v>585</v>
      </c>
      <c r="C39" s="197" t="s">
        <v>586</v>
      </c>
      <c r="D39" s="279" t="s">
        <v>38</v>
      </c>
      <c r="E39" s="197" t="s">
        <v>11</v>
      </c>
      <c r="F39" s="265" t="str" cm="1">
        <f t="array" ref="F39">_xlfn.IFNA(INDEX(SetupR1Tabelle[Ringe],MATCH($A39&amp;$B39&amp;$C39&amp;$E39,SetupR1Tabelle[Verein]&amp;SetupR1Tabelle[Vorname]&amp;SetupR1Tabelle[Name]&amp;SetupR1Tabelle[Disziplin],0)),"-")</f>
        <v>-</v>
      </c>
      <c r="G39" s="265" t="str" cm="1">
        <f t="array" ref="G39">_xlfn.IFNA(INDEX(SetupR2Tabelle[Ringe],MATCH($A39&amp;$B39&amp;$C39&amp;$E39,SetupR2Tabelle[Verein]&amp;SetupR2Tabelle[Vorname]&amp;SetupR2Tabelle[Name]&amp;SetupR2Tabelle[Disziplin],0)),"-")</f>
        <v>-</v>
      </c>
      <c r="H39" s="265" t="str" cm="1">
        <f t="array" ref="H39">_xlfn.IFNA(INDEX(SetupR3Tabelle[Ringe],MATCH($A39&amp;$B39&amp;$C39&amp;$E39,SetupR3Tabelle[Verein]&amp;SetupR3Tabelle[Vorname]&amp;SetupR3Tabelle[Name]&amp;SetupR3Tabelle[Disziplin],0)),"-")</f>
        <v>-</v>
      </c>
      <c r="I39" s="265" t="str" cm="1">
        <f t="array" ref="I39">_xlfn.IFNA(INDEX(SetupR4Tabelle[Ringe],MATCH($A39&amp;$B39&amp;$C39&amp;$E39,SetupR4Tabelle[Verein]&amp;SetupR4Tabelle[Vorname]&amp;SetupR4Tabelle[Name]&amp;SetupR4Tabelle[Disziplin],0)),"-")</f>
        <v>-</v>
      </c>
      <c r="J39" s="265" cm="1">
        <f t="array" ref="J39">_xlfn.IFNA(INDEX(SetupR5Tabelle[Ringe],MATCH($A39&amp;$B39&amp;$C39&amp;$E39,SetupR5Tabelle[Verein]&amp;SetupR5Tabelle[Vorname]&amp;SetupR5Tabelle[Name]&amp;SetupR5Tabelle[Disziplin],0)),"-")</f>
        <v>149</v>
      </c>
      <c r="K39" s="265" cm="1">
        <f t="array" ref="K39">_xlfn.IFNA(INDEX(SetupR6Tabelle[Ringe],MATCH($A39&amp;$B39&amp;$C39&amp;$E39,SetupR6Tabelle[Verein]&amp;SetupR6Tabelle[Vorname]&amp;SetupR6Tabelle[Name]&amp;SetupR6Tabelle[Disziplin],0)),"-")</f>
        <v>153</v>
      </c>
      <c r="L39" s="265" cm="1">
        <f t="array" ref="L39">_xlfn.IFNA(INDEX(SetupR7Tabelle[Ringe],MATCH($A39&amp;$B39&amp;$C39&amp;$E39,SetupR7Tabelle[Verein]&amp;SetupR7Tabelle[Vorname]&amp;SetupR7Tabelle[Name]&amp;SetupR7Tabelle[Disziplin],0)),"-")</f>
        <v>163</v>
      </c>
      <c r="M39" s="265" cm="1">
        <f t="array" ref="M39">_xlfn.IFNA(INDEX(SetupR8Tabelle[Ringe],MATCH($A39&amp;$B39&amp;$C39&amp;$E39,SetupR8Tabelle[Verein]&amp;SetupR8Tabelle[Vorname]&amp;SetupR8Tabelle[Name]&amp;SetupR8Tabelle[Disziplin],0)),"-")</f>
        <v>163</v>
      </c>
      <c r="N39" s="265" cm="1">
        <f t="array" ref="N39">_xlfn.IFNA(INDEX(SetupR9Tabelle[Ringe],MATCH($A39&amp;$B39&amp;$C39&amp;$E39,SetupR9Tabelle[Verein]&amp;SetupR9Tabelle[Vorname]&amp;SetupR9Tabelle[Name]&amp;SetupR9Tabelle[Disziplin],0)),"-")</f>
        <v>150</v>
      </c>
      <c r="O39" s="265" cm="1">
        <f t="array" ref="O39">_xlfn.IFNA(INDEX(SetupR10Tabelle[Ringe],MATCH($A39&amp;$B39&amp;$C39&amp;$E39,SetupR10Tabelle[Verein]&amp;SetupR10Tabelle[Vorname]&amp;SetupR10Tabelle[Name]&amp;SetupR10Tabelle[Disziplin],0)),"-")</f>
        <v>168</v>
      </c>
      <c r="P39" s="264" t="str" cm="1">
        <f t="array" ref="P39">_xlfn.IFNA(INDEX(SetupR11Tabelle[Ringe],MATCH($A39&amp;$B39&amp;$C39&amp;$E39,SetupR11Tabelle[Verein]&amp;SetupR11Tabelle[Vorname]&amp;SetupR11Tabelle[Name]&amp;SetupR11Tabelle[Disziplin],0)),"-")</f>
        <v>-</v>
      </c>
      <c r="Q39" s="265">
        <f>IF(AK[[#This Row],[1]]="","",SUM(AK[[#This Row],[1]:[11]]))</f>
        <v>946</v>
      </c>
      <c r="R39" s="263">
        <f>IF(AK[[#This Row],[Summe]]="","",AVERAGE(Q39/S39))</f>
        <v>157.66666666666666</v>
      </c>
      <c r="S39" s="265">
        <f>IF(AK[[#This Row],[1]]="","",COUNT(F39:P39))</f>
        <v>6</v>
      </c>
    </row>
    <row r="40" spans="1:19" ht="15.95" customHeight="1">
      <c r="A40" s="197" t="s">
        <v>6</v>
      </c>
      <c r="B40" s="197" t="s">
        <v>266</v>
      </c>
      <c r="C40" s="197" t="s">
        <v>564</v>
      </c>
      <c r="D40" s="197" t="s">
        <v>27</v>
      </c>
      <c r="E40" s="197" t="s">
        <v>11</v>
      </c>
      <c r="F40" s="265" t="str" cm="1">
        <f t="array" ref="F40">_xlfn.IFNA(INDEX(SetupR1Tabelle[Ringe],MATCH($A40&amp;$B40&amp;$C40&amp;$E40,SetupR1Tabelle[Verein]&amp;SetupR1Tabelle[Vorname]&amp;SetupR1Tabelle[Name]&amp;SetupR1Tabelle[Disziplin],0)),"-")</f>
        <v>-</v>
      </c>
      <c r="G40" s="265" t="str" cm="1">
        <f t="array" ref="G40">_xlfn.IFNA(INDEX(SetupR2Tabelle[Ringe],MATCH($A40&amp;$B40&amp;$C40&amp;$E40,SetupR2Tabelle[Verein]&amp;SetupR2Tabelle[Vorname]&amp;SetupR2Tabelle[Name]&amp;SetupR2Tabelle[Disziplin],0)),"-")</f>
        <v>-</v>
      </c>
      <c r="H40" s="265" t="str" cm="1">
        <f t="array" ref="H40">_xlfn.IFNA(INDEX(SetupR3Tabelle[Ringe],MATCH($A40&amp;$B40&amp;$C40&amp;$E40,SetupR3Tabelle[Verein]&amp;SetupR3Tabelle[Vorname]&amp;SetupR3Tabelle[Name]&amp;SetupR3Tabelle[Disziplin],0)),"-")</f>
        <v>-</v>
      </c>
      <c r="I40" s="265" cm="1">
        <f t="array" ref="I40">_xlfn.IFNA(INDEX(SetupR4Tabelle[Ringe],MATCH($A40&amp;$B40&amp;$C40&amp;$E40,SetupR4Tabelle[Verein]&amp;SetupR4Tabelle[Vorname]&amp;SetupR4Tabelle[Name]&amp;SetupR4Tabelle[Disziplin],0)),"-")</f>
        <v>157</v>
      </c>
      <c r="J40" s="265" cm="1">
        <f t="array" ref="J40">_xlfn.IFNA(INDEX(SetupR5Tabelle[Ringe],MATCH($A40&amp;$B40&amp;$C40&amp;$E40,SetupR5Tabelle[Verein]&amp;SetupR5Tabelle[Vorname]&amp;SetupR5Tabelle[Name]&amp;SetupR5Tabelle[Disziplin],0)),"-")</f>
        <v>151</v>
      </c>
      <c r="K40" s="265" t="str" cm="1">
        <f t="array" ref="K40">_xlfn.IFNA(INDEX(SetupR6Tabelle[Ringe],MATCH($A40&amp;$B40&amp;$C40&amp;$E40,SetupR6Tabelle[Verein]&amp;SetupR6Tabelle[Vorname]&amp;SetupR6Tabelle[Name]&amp;SetupR6Tabelle[Disziplin],0)),"-")</f>
        <v>-</v>
      </c>
      <c r="L40" s="265" t="str" cm="1">
        <f t="array" ref="L40">_xlfn.IFNA(INDEX(SetupR7Tabelle[Ringe],MATCH($A40&amp;$B40&amp;$C40&amp;$E40,SetupR7Tabelle[Verein]&amp;SetupR7Tabelle[Vorname]&amp;SetupR7Tabelle[Name]&amp;SetupR7Tabelle[Disziplin],0)),"-")</f>
        <v>-</v>
      </c>
      <c r="M40" s="265" cm="1">
        <f t="array" ref="M40">_xlfn.IFNA(INDEX(SetupR8Tabelle[Ringe],MATCH($A40&amp;$B40&amp;$C40&amp;$E40,SetupR8Tabelle[Verein]&amp;SetupR8Tabelle[Vorname]&amp;SetupR8Tabelle[Name]&amp;SetupR8Tabelle[Disziplin],0)),"-")</f>
        <v>147</v>
      </c>
      <c r="N40" s="265" cm="1">
        <f t="array" ref="N40">_xlfn.IFNA(INDEX(SetupR9Tabelle[Ringe],MATCH($A40&amp;$B40&amp;$C40&amp;$E40,SetupR9Tabelle[Verein]&amp;SetupR9Tabelle[Vorname]&amp;SetupR9Tabelle[Name]&amp;SetupR9Tabelle[Disziplin],0)),"-")</f>
        <v>165</v>
      </c>
      <c r="O40" s="265" cm="1">
        <f t="array" ref="O40">_xlfn.IFNA(INDEX(SetupR10Tabelle[Ringe],MATCH($A40&amp;$B40&amp;$C40&amp;$E40,SetupR10Tabelle[Verein]&amp;SetupR10Tabelle[Vorname]&amp;SetupR10Tabelle[Name]&amp;SetupR10Tabelle[Disziplin],0)),"-")</f>
        <v>157</v>
      </c>
      <c r="P40" s="264" cm="1">
        <f t="array" ref="P40">_xlfn.IFNA(INDEX(SetupR11Tabelle[Ringe],MATCH($A40&amp;$B40&amp;$C40&amp;$E40,SetupR11Tabelle[Verein]&amp;SetupR11Tabelle[Vorname]&amp;SetupR11Tabelle[Name]&amp;SetupR11Tabelle[Disziplin],0)),"-")</f>
        <v>134</v>
      </c>
      <c r="Q40" s="265">
        <f>IF(AK[[#This Row],[1]]="","",SUM(AK[[#This Row],[1]:[11]]))</f>
        <v>911</v>
      </c>
      <c r="R40" s="263">
        <f>IF(AK[[#This Row],[Summe]]="","",AVERAGE(Q40/S40))</f>
        <v>151.83333333333334</v>
      </c>
      <c r="S40" s="265">
        <f>IF(AK[[#This Row],[1]]="","",COUNT(F40:P40))</f>
        <v>6</v>
      </c>
    </row>
    <row r="41" spans="1:19" ht="15.95" customHeight="1">
      <c r="A41" s="197" t="s">
        <v>33</v>
      </c>
      <c r="B41" s="197" t="s">
        <v>367</v>
      </c>
      <c r="C41" s="197" t="s">
        <v>536</v>
      </c>
      <c r="D41" s="197" t="s">
        <v>16</v>
      </c>
      <c r="E41" s="197" t="s">
        <v>11</v>
      </c>
      <c r="F41" s="261" t="str" cm="1">
        <f t="array" ref="F41">_xlfn.IFNA(INDEX(SetupR1Tabelle[Ringe],MATCH($A41&amp;$B41&amp;$C41&amp;$E41,SetupR1Tabelle[Verein]&amp;SetupR1Tabelle[Vorname]&amp;SetupR1Tabelle[Name]&amp;SetupR1Tabelle[Disziplin],0)),"-")</f>
        <v>-</v>
      </c>
      <c r="G41" s="261" cm="1">
        <f t="array" ref="G41">_xlfn.IFNA(INDEX(SetupR2Tabelle[Ringe],MATCH($A41&amp;$B41&amp;$C41&amp;$E41,SetupR2Tabelle[Verein]&amp;SetupR2Tabelle[Vorname]&amp;SetupR2Tabelle[Name]&amp;SetupR2Tabelle[Disziplin],0)),"-")</f>
        <v>166</v>
      </c>
      <c r="H41" s="261" cm="1">
        <f t="array" ref="H41">_xlfn.IFNA(INDEX(SetupR3Tabelle[Ringe],MATCH($A41&amp;$B41&amp;$C41&amp;$E41,SetupR3Tabelle[Verein]&amp;SetupR3Tabelle[Vorname]&amp;SetupR3Tabelle[Name]&amp;SetupR3Tabelle[Disziplin],0)),"-")</f>
        <v>190</v>
      </c>
      <c r="I41" s="262" cm="1">
        <f t="array" ref="I41">_xlfn.IFNA(INDEX(SetupR4Tabelle[Ringe],MATCH($A41&amp;$B41&amp;$C41&amp;$E41,SetupR4Tabelle[Verein]&amp;SetupR4Tabelle[Vorname]&amp;SetupR4Tabelle[Name]&amp;SetupR4Tabelle[Disziplin],0)),"-")</f>
        <v>182</v>
      </c>
      <c r="J41" s="261" t="str" cm="1">
        <f t="array" ref="J41">_xlfn.IFNA(INDEX(SetupR5Tabelle[Ringe],MATCH($A41&amp;$B41&amp;$C41&amp;$E41,SetupR5Tabelle[Verein]&amp;SetupR5Tabelle[Vorname]&amp;SetupR5Tabelle[Name]&amp;SetupR5Tabelle[Disziplin],0)),"-")</f>
        <v>-</v>
      </c>
      <c r="K41" s="261" cm="1">
        <f t="array" ref="K41">_xlfn.IFNA(INDEX(SetupR6Tabelle[Ringe],MATCH($A41&amp;$B41&amp;$C41&amp;$E41,SetupR6Tabelle[Verein]&amp;SetupR6Tabelle[Vorname]&amp;SetupR6Tabelle[Name]&amp;SetupR6Tabelle[Disziplin],0)),"-")</f>
        <v>182</v>
      </c>
      <c r="L41" s="261" t="str" cm="1">
        <f t="array" ref="L41">_xlfn.IFNA(INDEX(SetupR7Tabelle[Ringe],MATCH($A41&amp;$B41&amp;$C41&amp;$E41,SetupR7Tabelle[Verein]&amp;SetupR7Tabelle[Vorname]&amp;SetupR7Tabelle[Name]&amp;SetupR7Tabelle[Disziplin],0)),"-")</f>
        <v>-</v>
      </c>
      <c r="M41" s="261" cm="1">
        <f t="array" ref="M41">_xlfn.IFNA(INDEX(SetupR8Tabelle[Ringe],MATCH($A41&amp;$B41&amp;$C41&amp;$E41,SetupR8Tabelle[Verein]&amp;SetupR8Tabelle[Vorname]&amp;SetupR8Tabelle[Name]&amp;SetupR8Tabelle[Disziplin],0)),"-")</f>
        <v>190</v>
      </c>
      <c r="N41" s="261" t="str" cm="1">
        <f t="array" ref="N41">_xlfn.IFNA(INDEX(SetupR9Tabelle[Ringe],MATCH($A41&amp;$B41&amp;$C41&amp;$E41,SetupR9Tabelle[Verein]&amp;SetupR9Tabelle[Vorname]&amp;SetupR9Tabelle[Name]&amp;SetupR9Tabelle[Disziplin],0)),"-")</f>
        <v>-</v>
      </c>
      <c r="O41" s="261" t="str" cm="1">
        <f t="array" ref="O41">_xlfn.IFNA(INDEX(SetupR10Tabelle[Ringe],MATCH($A41&amp;$B41&amp;$C41&amp;$E41,SetupR10Tabelle[Verein]&amp;SetupR10Tabelle[Vorname]&amp;SetupR10Tabelle[Name]&amp;SetupR10Tabelle[Disziplin],0)),"-")</f>
        <v>-</v>
      </c>
      <c r="P41" s="261" t="str" cm="1">
        <f t="array" ref="P41">_xlfn.IFNA(INDEX(SetupR11Tabelle[Ringe],MATCH($A41&amp;$B41&amp;$C41&amp;$E41,SetupR11Tabelle[Verein]&amp;SetupR11Tabelle[Vorname]&amp;SetupR11Tabelle[Name]&amp;SetupR11Tabelle[Disziplin],0)),"-")</f>
        <v>-</v>
      </c>
      <c r="Q41" s="261">
        <f>IF(AK[[#This Row],[1]]="","",SUM(AK[[#This Row],[1]:[11]]))</f>
        <v>910</v>
      </c>
      <c r="R41" s="263">
        <f>IF(AK[[#This Row],[Summe]]="","",AVERAGE(Q41/S41))</f>
        <v>182</v>
      </c>
      <c r="S41" s="261">
        <f>IF(AK[[#This Row],[1]]="","",COUNT(F41:P41))</f>
        <v>5</v>
      </c>
    </row>
    <row r="42" spans="1:19" ht="15.95" customHeight="1">
      <c r="A42" s="197" t="s">
        <v>13</v>
      </c>
      <c r="B42" s="197" t="s">
        <v>235</v>
      </c>
      <c r="C42" s="197" t="s">
        <v>236</v>
      </c>
      <c r="D42" s="197" t="s">
        <v>16</v>
      </c>
      <c r="E42" s="197" t="s">
        <v>11</v>
      </c>
      <c r="F42" s="265" t="str" cm="1">
        <f t="array" ref="F42">_xlfn.IFNA(INDEX(SetupR1Tabelle[Ringe],MATCH($A42&amp;$B42&amp;$C42&amp;$E42,SetupR1Tabelle[Verein]&amp;SetupR1Tabelle[Vorname]&amp;SetupR1Tabelle[Name]&amp;SetupR1Tabelle[Disziplin],0)),"-")</f>
        <v>-</v>
      </c>
      <c r="G42" s="265" t="str" cm="1">
        <f t="array" ref="G42">_xlfn.IFNA(INDEX(SetupR2Tabelle[Ringe],MATCH($A42&amp;$B42&amp;$C42&amp;$E42,SetupR2Tabelle[Verein]&amp;SetupR2Tabelle[Vorname]&amp;SetupR2Tabelle[Name]&amp;SetupR2Tabelle[Disziplin],0)),"-")</f>
        <v>-</v>
      </c>
      <c r="H42" s="265" t="str" cm="1">
        <f t="array" ref="H42">_xlfn.IFNA(INDEX(SetupR3Tabelle[Ringe],MATCH($A42&amp;$B42&amp;$C42&amp;$E42,SetupR3Tabelle[Verein]&amp;SetupR3Tabelle[Vorname]&amp;SetupR3Tabelle[Name]&amp;SetupR3Tabelle[Disziplin],0)),"-")</f>
        <v>-</v>
      </c>
      <c r="I42" s="265" cm="1">
        <f t="array" ref="I42">_xlfn.IFNA(INDEX(SetupR4Tabelle[Ringe],MATCH($A42&amp;$B42&amp;$C42&amp;$E42,SetupR4Tabelle[Verein]&amp;SetupR4Tabelle[Vorname]&amp;SetupR4Tabelle[Name]&amp;SetupR4Tabelle[Disziplin],0)),"-")</f>
        <v>143</v>
      </c>
      <c r="J42" s="265" t="str" cm="1">
        <f t="array" ref="J42">_xlfn.IFNA(INDEX(SetupR5Tabelle[Ringe],MATCH($A42&amp;$B42&amp;$C42&amp;$E42,SetupR5Tabelle[Verein]&amp;SetupR5Tabelle[Vorname]&amp;SetupR5Tabelle[Name]&amp;SetupR5Tabelle[Disziplin],0)),"-")</f>
        <v>-</v>
      </c>
      <c r="K42" s="265" t="str" cm="1">
        <f t="array" ref="K42">_xlfn.IFNA(INDEX(SetupR6Tabelle[Ringe],MATCH($A42&amp;$B42&amp;$C42&amp;$E42,SetupR6Tabelle[Verein]&amp;SetupR6Tabelle[Vorname]&amp;SetupR6Tabelle[Name]&amp;SetupR6Tabelle[Disziplin],0)),"-")</f>
        <v>-</v>
      </c>
      <c r="L42" s="265" cm="1">
        <f t="array" ref="L42">_xlfn.IFNA(INDEX(SetupR7Tabelle[Ringe],MATCH($A42&amp;$B42&amp;$C42&amp;$E42,SetupR7Tabelle[Verein]&amp;SetupR7Tabelle[Vorname]&amp;SetupR7Tabelle[Name]&amp;SetupR7Tabelle[Disziplin],0)),"-")</f>
        <v>156</v>
      </c>
      <c r="M42" s="265" t="str" cm="1">
        <f t="array" ref="M42">_xlfn.IFNA(INDEX(SetupR8Tabelle[Ringe],MATCH($A42&amp;$B42&amp;$C42&amp;$E42,SetupR8Tabelle[Verein]&amp;SetupR8Tabelle[Vorname]&amp;SetupR8Tabelle[Name]&amp;SetupR8Tabelle[Disziplin],0)),"-")</f>
        <v>-</v>
      </c>
      <c r="N42" s="265" cm="1">
        <f t="array" ref="N42">_xlfn.IFNA(INDEX(SetupR9Tabelle[Ringe],MATCH($A42&amp;$B42&amp;$C42&amp;$E42,SetupR9Tabelle[Verein]&amp;SetupR9Tabelle[Vorname]&amp;SetupR9Tabelle[Name]&amp;SetupR9Tabelle[Disziplin],0)),"-")</f>
        <v>160</v>
      </c>
      <c r="O42" s="265" cm="1">
        <f t="array" ref="O42">_xlfn.IFNA(INDEX(SetupR10Tabelle[Ringe],MATCH($A42&amp;$B42&amp;$C42&amp;$E42,SetupR10Tabelle[Verein]&amp;SetupR10Tabelle[Vorname]&amp;SetupR10Tabelle[Name]&amp;SetupR10Tabelle[Disziplin],0)),"-")</f>
        <v>157</v>
      </c>
      <c r="P42" s="264" cm="1">
        <f t="array" ref="P42">_xlfn.IFNA(INDEX(SetupR11Tabelle[Ringe],MATCH($A42&amp;$B42&amp;$C42&amp;$E42,SetupR11Tabelle[Verein]&amp;SetupR11Tabelle[Vorname]&amp;SetupR11Tabelle[Name]&amp;SetupR11Tabelle[Disziplin],0)),"-")</f>
        <v>169</v>
      </c>
      <c r="Q42" s="265">
        <f>IF(AK[[#This Row],[1]]="","",SUM(AK[[#This Row],[1]:[11]]))</f>
        <v>785</v>
      </c>
      <c r="R42" s="263">
        <f>IF(AK[[#This Row],[Summe]]="","",AVERAGE(Q42/S42))</f>
        <v>157</v>
      </c>
      <c r="S42" s="265">
        <f>IF(AK[[#This Row],[1]]="","",COUNT(F42:P42))</f>
        <v>5</v>
      </c>
    </row>
    <row r="43" spans="1:19" ht="15.95" customHeight="1">
      <c r="A43" s="197" t="s">
        <v>28</v>
      </c>
      <c r="B43" s="197" t="s">
        <v>235</v>
      </c>
      <c r="C43" s="197" t="s">
        <v>590</v>
      </c>
      <c r="D43" s="197" t="s">
        <v>19</v>
      </c>
      <c r="E43" s="197" t="s">
        <v>11</v>
      </c>
      <c r="F43" s="265" t="str" cm="1">
        <f t="array" ref="F43">_xlfn.IFNA(INDEX(SetupR1Tabelle[Ringe],MATCH($A43&amp;$B43&amp;$C43&amp;$E43,SetupR1Tabelle[Verein]&amp;SetupR1Tabelle[Vorname]&amp;SetupR1Tabelle[Name]&amp;SetupR1Tabelle[Disziplin],0)),"-")</f>
        <v>-</v>
      </c>
      <c r="G43" s="265" t="str" cm="1">
        <f t="array" ref="G43">_xlfn.IFNA(INDEX(SetupR2Tabelle[Ringe],MATCH($A43&amp;$B43&amp;$C43&amp;$E43,SetupR2Tabelle[Verein]&amp;SetupR2Tabelle[Vorname]&amp;SetupR2Tabelle[Name]&amp;SetupR2Tabelle[Disziplin],0)),"-")</f>
        <v>-</v>
      </c>
      <c r="H43" s="265" cm="1">
        <f t="array" ref="H43">_xlfn.IFNA(INDEX(SetupR3Tabelle[Ringe],MATCH($A43&amp;$B43&amp;$C43&amp;$E43,SetupR3Tabelle[Verein]&amp;SetupR3Tabelle[Vorname]&amp;SetupR3Tabelle[Name]&amp;SetupR3Tabelle[Disziplin],0)),"-")</f>
        <v>145</v>
      </c>
      <c r="I43" s="265" cm="1">
        <f t="array" ref="I43">_xlfn.IFNA(INDEX(SetupR4Tabelle[Ringe],MATCH($A43&amp;$B43&amp;$C43&amp;$E43,SetupR4Tabelle[Verein]&amp;SetupR4Tabelle[Vorname]&amp;SetupR4Tabelle[Name]&amp;SetupR4Tabelle[Disziplin],0)),"-")</f>
        <v>139</v>
      </c>
      <c r="J43" s="265" cm="1">
        <f t="array" ref="J43">_xlfn.IFNA(INDEX(SetupR5Tabelle[Ringe],MATCH($A43&amp;$B43&amp;$C43&amp;$E43,SetupR5Tabelle[Verein]&amp;SetupR5Tabelle[Vorname]&amp;SetupR5Tabelle[Name]&amp;SetupR5Tabelle[Disziplin],0)),"-")</f>
        <v>146</v>
      </c>
      <c r="K43" s="265" cm="1">
        <f t="array" ref="K43">_xlfn.IFNA(INDEX(SetupR6Tabelle[Ringe],MATCH($A43&amp;$B43&amp;$C43&amp;$E43,SetupR6Tabelle[Verein]&amp;SetupR6Tabelle[Vorname]&amp;SetupR6Tabelle[Name]&amp;SetupR6Tabelle[Disziplin],0)),"-")</f>
        <v>136</v>
      </c>
      <c r="L43" s="265" t="str" cm="1">
        <f t="array" ref="L43">_xlfn.IFNA(INDEX(SetupR7Tabelle[Ringe],MATCH($A43&amp;$B43&amp;$C43&amp;$E43,SetupR7Tabelle[Verein]&amp;SetupR7Tabelle[Vorname]&amp;SetupR7Tabelle[Name]&amp;SetupR7Tabelle[Disziplin],0)),"-")</f>
        <v>-</v>
      </c>
      <c r="M43" s="265" t="str" cm="1">
        <f t="array" ref="M43">_xlfn.IFNA(INDEX(SetupR8Tabelle[Ringe],MATCH($A43&amp;$B43&amp;$C43&amp;$E43,SetupR8Tabelle[Verein]&amp;SetupR8Tabelle[Vorname]&amp;SetupR8Tabelle[Name]&amp;SetupR8Tabelle[Disziplin],0)),"-")</f>
        <v>-</v>
      </c>
      <c r="N43" s="265" t="str" cm="1">
        <f t="array" ref="N43">_xlfn.IFNA(INDEX(SetupR9Tabelle[Ringe],MATCH($A43&amp;$B43&amp;$C43&amp;$E43,SetupR9Tabelle[Verein]&amp;SetupR9Tabelle[Vorname]&amp;SetupR9Tabelle[Name]&amp;SetupR9Tabelle[Disziplin],0)),"-")</f>
        <v>-</v>
      </c>
      <c r="O43" s="265" t="str" cm="1">
        <f t="array" ref="O43">_xlfn.IFNA(INDEX(SetupR10Tabelle[Ringe],MATCH($A43&amp;$B43&amp;$C43&amp;$E43,SetupR10Tabelle[Verein]&amp;SetupR10Tabelle[Vorname]&amp;SetupR10Tabelle[Name]&amp;SetupR10Tabelle[Disziplin],0)),"-")</f>
        <v>-</v>
      </c>
      <c r="P43" s="264" t="str" cm="1">
        <f t="array" ref="P43">_xlfn.IFNA(INDEX(SetupR11Tabelle[Ringe],MATCH($A43&amp;$B43&amp;$C43&amp;$E43,SetupR11Tabelle[Verein]&amp;SetupR11Tabelle[Vorname]&amp;SetupR11Tabelle[Name]&amp;SetupR11Tabelle[Disziplin],0)),"-")</f>
        <v>-</v>
      </c>
      <c r="Q43" s="265">
        <f>IF(AK[[#This Row],[1]]="","",SUM(AK[[#This Row],[1]:[11]]))</f>
        <v>566</v>
      </c>
      <c r="R43" s="263">
        <f>IF(AK[[#This Row],[Summe]]="","",AVERAGE(Q43/S43))</f>
        <v>141.5</v>
      </c>
      <c r="S43" s="265">
        <f>IF(AK[[#This Row],[1]]="","",COUNT(F43:P43))</f>
        <v>4</v>
      </c>
    </row>
    <row r="44" spans="1:19">
      <c r="A44" s="197" t="s">
        <v>17</v>
      </c>
      <c r="B44" s="197" t="s">
        <v>391</v>
      </c>
      <c r="C44" s="197" t="s">
        <v>281</v>
      </c>
      <c r="D44" s="197" t="s">
        <v>16</v>
      </c>
      <c r="E44" s="197" t="s">
        <v>11</v>
      </c>
      <c r="F44" s="265" t="str" cm="1">
        <f t="array" ref="F44">_xlfn.IFNA(INDEX(SetupR1Tabelle[Ringe],MATCH($A44&amp;$B44&amp;$C44&amp;$E44,SetupR1Tabelle[Verein]&amp;SetupR1Tabelle[Vorname]&amp;SetupR1Tabelle[Name]&amp;SetupR1Tabelle[Disziplin],0)),"-")</f>
        <v>-</v>
      </c>
      <c r="G44" s="265" t="str" cm="1">
        <f t="array" ref="G44">_xlfn.IFNA(INDEX(SetupR2Tabelle[Ringe],MATCH($A44&amp;$B44&amp;$C44&amp;$E44,SetupR2Tabelle[Verein]&amp;SetupR2Tabelle[Vorname]&amp;SetupR2Tabelle[Name]&amp;SetupR2Tabelle[Disziplin],0)),"-")</f>
        <v>-</v>
      </c>
      <c r="H44" s="265" t="str" cm="1">
        <f t="array" ref="H44">_xlfn.IFNA(INDEX(SetupR3Tabelle[Ringe],MATCH($A44&amp;$B44&amp;$C44&amp;$E44,SetupR3Tabelle[Verein]&amp;SetupR3Tabelle[Vorname]&amp;SetupR3Tabelle[Name]&amp;SetupR3Tabelle[Disziplin],0)),"-")</f>
        <v>-</v>
      </c>
      <c r="I44" s="265" cm="1">
        <f t="array" ref="I44">_xlfn.IFNA(INDEX(SetupR4Tabelle[Ringe],MATCH($A44&amp;$B44&amp;$C44&amp;$E44,SetupR4Tabelle[Verein]&amp;SetupR4Tabelle[Vorname]&amp;SetupR4Tabelle[Name]&amp;SetupR4Tabelle[Disziplin],0)),"-")</f>
        <v>121</v>
      </c>
      <c r="J44" s="265" t="str" cm="1">
        <f t="array" ref="J44">_xlfn.IFNA(INDEX(SetupR5Tabelle[Ringe],MATCH($A44&amp;$B44&amp;$C44&amp;$E44,SetupR5Tabelle[Verein]&amp;SetupR5Tabelle[Vorname]&amp;SetupR5Tabelle[Name]&amp;SetupR5Tabelle[Disziplin],0)),"-")</f>
        <v>-</v>
      </c>
      <c r="K44" s="265" cm="1">
        <f t="array" ref="K44">_xlfn.IFNA(INDEX(SetupR6Tabelle[Ringe],MATCH($A44&amp;$B44&amp;$C44&amp;$E44,SetupR6Tabelle[Verein]&amp;SetupR6Tabelle[Vorname]&amp;SetupR6Tabelle[Name]&amp;SetupR6Tabelle[Disziplin],0)),"-")</f>
        <v>127</v>
      </c>
      <c r="L44" s="265" t="str" cm="1">
        <f t="array" ref="L44">_xlfn.IFNA(INDEX(SetupR7Tabelle[Ringe],MATCH($A44&amp;$B44&amp;$C44&amp;$E44,SetupR7Tabelle[Verein]&amp;SetupR7Tabelle[Vorname]&amp;SetupR7Tabelle[Name]&amp;SetupR7Tabelle[Disziplin],0)),"-")</f>
        <v>-</v>
      </c>
      <c r="M44" s="265" cm="1">
        <f t="array" ref="M44">_xlfn.IFNA(INDEX(SetupR8Tabelle[Ringe],MATCH($A44&amp;$B44&amp;$C44&amp;$E44,SetupR8Tabelle[Verein]&amp;SetupR8Tabelle[Vorname]&amp;SetupR8Tabelle[Name]&amp;SetupR8Tabelle[Disziplin],0)),"-")</f>
        <v>132</v>
      </c>
      <c r="N44" s="265" t="str" cm="1">
        <f t="array" ref="N44">_xlfn.IFNA(INDEX(SetupR9Tabelle[Ringe],MATCH($A44&amp;$B44&amp;$C44&amp;$E44,SetupR9Tabelle[Verein]&amp;SetupR9Tabelle[Vorname]&amp;SetupR9Tabelle[Name]&amp;SetupR9Tabelle[Disziplin],0)),"-")</f>
        <v>-</v>
      </c>
      <c r="O44" s="265" t="str" cm="1">
        <f t="array" ref="O44">_xlfn.IFNA(INDEX(SetupR10Tabelle[Ringe],MATCH($A44&amp;$B44&amp;$C44&amp;$E44,SetupR10Tabelle[Verein]&amp;SetupR10Tabelle[Vorname]&amp;SetupR10Tabelle[Name]&amp;SetupR10Tabelle[Disziplin],0)),"-")</f>
        <v>-</v>
      </c>
      <c r="P44" s="264" cm="1">
        <f t="array" ref="P44">_xlfn.IFNA(INDEX(SetupR11Tabelle[Ringe],MATCH($A44&amp;$B44&amp;$C44&amp;$E44,SetupR11Tabelle[Verein]&amp;SetupR11Tabelle[Vorname]&amp;SetupR11Tabelle[Name]&amp;SetupR11Tabelle[Disziplin],0)),"-")</f>
        <v>114</v>
      </c>
      <c r="Q44" s="265">
        <f>IF(AK[[#This Row],[1]]="","",SUM(AK[[#This Row],[1]:[11]]))</f>
        <v>494</v>
      </c>
      <c r="R44" s="263">
        <f>IF(AK[[#This Row],[Summe]]="","",AVERAGE(Q44/S44))</f>
        <v>123.5</v>
      </c>
      <c r="S44" s="265">
        <f>IF(AK[[#This Row],[1]]="","",COUNT(F44:P44))</f>
        <v>4</v>
      </c>
    </row>
    <row r="45" spans="1:19" ht="14.25" customHeight="1">
      <c r="A45" s="197" t="s">
        <v>26</v>
      </c>
      <c r="B45" s="197" t="s">
        <v>224</v>
      </c>
      <c r="C45" s="197" t="s">
        <v>343</v>
      </c>
      <c r="D45" s="197" t="s">
        <v>19</v>
      </c>
      <c r="E45" s="197" t="s">
        <v>11</v>
      </c>
      <c r="F45" s="265" cm="1">
        <f t="array" ref="F45">_xlfn.IFNA(INDEX(SetupR1Tabelle[Ringe],MATCH($A45&amp;$B45&amp;$C45&amp;$E45,SetupR1Tabelle[Verein]&amp;SetupR1Tabelle[Vorname]&amp;SetupR1Tabelle[Name]&amp;SetupR1Tabelle[Disziplin],0)),"-")</f>
        <v>134</v>
      </c>
      <c r="G45" s="265" t="str" cm="1">
        <f t="array" ref="G45">_xlfn.IFNA(INDEX(SetupR2Tabelle[Ringe],MATCH($A45&amp;$B45&amp;$C45&amp;$E45,SetupR2Tabelle[Verein]&amp;SetupR2Tabelle[Vorname]&amp;SetupR2Tabelle[Name]&amp;SetupR2Tabelle[Disziplin],0)),"-")</f>
        <v>-</v>
      </c>
      <c r="H45" s="265" cm="1">
        <f t="array" ref="H45">_xlfn.IFNA(INDEX(SetupR3Tabelle[Ringe],MATCH($A45&amp;$B45&amp;$C45&amp;$E45,SetupR3Tabelle[Verein]&amp;SetupR3Tabelle[Vorname]&amp;SetupR3Tabelle[Name]&amp;SetupR3Tabelle[Disziplin],0)),"-")</f>
        <v>128</v>
      </c>
      <c r="I45" s="265" t="str" cm="1">
        <f t="array" ref="I45">_xlfn.IFNA(INDEX(SetupR4Tabelle[Ringe],MATCH($A45&amp;$B45&amp;$C45&amp;$E45,SetupR4Tabelle[Verein]&amp;SetupR4Tabelle[Vorname]&amp;SetupR4Tabelle[Name]&amp;SetupR4Tabelle[Disziplin],0)),"-")</f>
        <v>-</v>
      </c>
      <c r="J45" s="265" t="str" cm="1">
        <f t="array" ref="J45">_xlfn.IFNA(INDEX(SetupR5Tabelle[Ringe],MATCH($A45&amp;$B45&amp;$C45&amp;$E45,SetupR5Tabelle[Verein]&amp;SetupR5Tabelle[Vorname]&amp;SetupR5Tabelle[Name]&amp;SetupR5Tabelle[Disziplin],0)),"-")</f>
        <v>-</v>
      </c>
      <c r="K45" s="265" t="str" cm="1">
        <f t="array" ref="K45">_xlfn.IFNA(INDEX(SetupR6Tabelle[Ringe],MATCH($A45&amp;$B45&amp;$C45&amp;$E45,SetupR6Tabelle[Verein]&amp;SetupR6Tabelle[Vorname]&amp;SetupR6Tabelle[Name]&amp;SetupR6Tabelle[Disziplin],0)),"-")</f>
        <v>-</v>
      </c>
      <c r="L45" s="265" t="str" cm="1">
        <f t="array" ref="L45">_xlfn.IFNA(INDEX(SetupR7Tabelle[Ringe],MATCH($A45&amp;$B45&amp;$C45&amp;$E45,SetupR7Tabelle[Verein]&amp;SetupR7Tabelle[Vorname]&amp;SetupR7Tabelle[Name]&amp;SetupR7Tabelle[Disziplin],0)),"-")</f>
        <v>-</v>
      </c>
      <c r="M45" s="265" t="str" cm="1">
        <f t="array" ref="M45">_xlfn.IFNA(INDEX(SetupR8Tabelle[Ringe],MATCH($A45&amp;$B45&amp;$C45&amp;$E45,SetupR8Tabelle[Verein]&amp;SetupR8Tabelle[Vorname]&amp;SetupR8Tabelle[Name]&amp;SetupR8Tabelle[Disziplin],0)),"-")</f>
        <v>-</v>
      </c>
      <c r="N45" s="265" t="str" cm="1">
        <f t="array" ref="N45">_xlfn.IFNA(INDEX(SetupR9Tabelle[Ringe],MATCH($A45&amp;$B45&amp;$C45&amp;$E45,SetupR9Tabelle[Verein]&amp;SetupR9Tabelle[Vorname]&amp;SetupR9Tabelle[Name]&amp;SetupR9Tabelle[Disziplin],0)),"-")</f>
        <v>-</v>
      </c>
      <c r="O45" s="265" t="str" cm="1">
        <f t="array" ref="O45">_xlfn.IFNA(INDEX(SetupR10Tabelle[Ringe],MATCH($A45&amp;$B45&amp;$C45&amp;$E45,SetupR10Tabelle[Verein]&amp;SetupR10Tabelle[Vorname]&amp;SetupR10Tabelle[Name]&amp;SetupR10Tabelle[Disziplin],0)),"-")</f>
        <v>-</v>
      </c>
      <c r="P45" s="264" t="str" cm="1">
        <f t="array" ref="P45">_xlfn.IFNA(INDEX(SetupR11Tabelle[Ringe],MATCH($A45&amp;$B45&amp;$C45&amp;$E45,SetupR11Tabelle[Verein]&amp;SetupR11Tabelle[Vorname]&amp;SetupR11Tabelle[Name]&amp;SetupR11Tabelle[Disziplin],0)),"-")</f>
        <v>-</v>
      </c>
      <c r="Q45" s="265">
        <f>IF(AK[[#This Row],[1]]="","",SUM(AK[[#This Row],[1]:[11]]))</f>
        <v>262</v>
      </c>
      <c r="R45" s="263">
        <f>IF(AK[[#This Row],[Summe]]="","",AVERAGE(Q45/S45))</f>
        <v>131</v>
      </c>
      <c r="S45" s="265">
        <f>IF(AK[[#This Row],[1]]="","",COUNT(F45:P45))</f>
        <v>2</v>
      </c>
    </row>
    <row r="46" spans="1:19">
      <c r="A46" s="197" t="s">
        <v>15</v>
      </c>
      <c r="B46" s="197" t="s">
        <v>583</v>
      </c>
      <c r="C46" s="197" t="s">
        <v>215</v>
      </c>
      <c r="D46" s="279" t="s">
        <v>19</v>
      </c>
      <c r="E46" s="197" t="s">
        <v>11</v>
      </c>
      <c r="F46" s="265" t="str" cm="1">
        <f t="array" ref="F46">_xlfn.IFNA(INDEX(SetupR1Tabelle[Ringe],MATCH($A46&amp;$B46&amp;$C46&amp;$E46,SetupR1Tabelle[Verein]&amp;SetupR1Tabelle[Vorname]&amp;SetupR1Tabelle[Name]&amp;SetupR1Tabelle[Disziplin],0)),"-")</f>
        <v>-</v>
      </c>
      <c r="G46" s="265" t="str" cm="1">
        <f t="array" ref="G46">_xlfn.IFNA(INDEX(SetupR2Tabelle[Ringe],MATCH($A46&amp;$B46&amp;$C46&amp;$E46,SetupR2Tabelle[Verein]&amp;SetupR2Tabelle[Vorname]&amp;SetupR2Tabelle[Name]&amp;SetupR2Tabelle[Disziplin],0)),"-")</f>
        <v>-</v>
      </c>
      <c r="H46" s="265" t="str" cm="1">
        <f t="array" ref="H46">_xlfn.IFNA(INDEX(SetupR3Tabelle[Ringe],MATCH($A46&amp;$B46&amp;$C46&amp;$E46,SetupR3Tabelle[Verein]&amp;SetupR3Tabelle[Vorname]&amp;SetupR3Tabelle[Name]&amp;SetupR3Tabelle[Disziplin],0)),"-")</f>
        <v>-</v>
      </c>
      <c r="I46" s="265" t="str" cm="1">
        <f t="array" ref="I46">_xlfn.IFNA(INDEX(SetupR4Tabelle[Ringe],MATCH($A46&amp;$B46&amp;$C46&amp;$E46,SetupR4Tabelle[Verein]&amp;SetupR4Tabelle[Vorname]&amp;SetupR4Tabelle[Name]&amp;SetupR4Tabelle[Disziplin],0)),"-")</f>
        <v>-</v>
      </c>
      <c r="J46" s="265" t="str" cm="1">
        <f t="array" ref="J46">_xlfn.IFNA(INDEX(SetupR5Tabelle[Ringe],MATCH($A46&amp;$B46&amp;$C46&amp;$E46,SetupR5Tabelle[Verein]&amp;SetupR5Tabelle[Vorname]&amp;SetupR5Tabelle[Name]&amp;SetupR5Tabelle[Disziplin],0)),"-")</f>
        <v>-</v>
      </c>
      <c r="K46" s="265" t="str" cm="1">
        <f t="array" ref="K46">_xlfn.IFNA(INDEX(SetupR6Tabelle[Ringe],MATCH($A46&amp;$B46&amp;$C46&amp;$E46,SetupR6Tabelle[Verein]&amp;SetupR6Tabelle[Vorname]&amp;SetupR6Tabelle[Name]&amp;SetupR6Tabelle[Disziplin],0)),"-")</f>
        <v>-</v>
      </c>
      <c r="L46" s="265" cm="1">
        <f t="array" ref="L46">_xlfn.IFNA(INDEX(SetupR7Tabelle[Ringe],MATCH($A46&amp;$B46&amp;$C46&amp;$E46,SetupR7Tabelle[Verein]&amp;SetupR7Tabelle[Vorname]&amp;SetupR7Tabelle[Name]&amp;SetupR7Tabelle[Disziplin],0)),"-")</f>
        <v>155</v>
      </c>
      <c r="M46" s="265" t="str" cm="1">
        <f t="array" ref="M46">_xlfn.IFNA(INDEX(SetupR8Tabelle[Ringe],MATCH($A46&amp;$B46&amp;$C46&amp;$E46,SetupR8Tabelle[Verein]&amp;SetupR8Tabelle[Vorname]&amp;SetupR8Tabelle[Name]&amp;SetupR8Tabelle[Disziplin],0)),"-")</f>
        <v>-</v>
      </c>
      <c r="N46" s="265" t="str" cm="1">
        <f t="array" ref="N46">_xlfn.IFNA(INDEX(SetupR9Tabelle[Ringe],MATCH($A46&amp;$B46&amp;$C46&amp;$E46,SetupR9Tabelle[Verein]&amp;SetupR9Tabelle[Vorname]&amp;SetupR9Tabelle[Name]&amp;SetupR9Tabelle[Disziplin],0)),"-")</f>
        <v>-</v>
      </c>
      <c r="O46" s="265" t="str" cm="1">
        <f t="array" ref="O46">_xlfn.IFNA(INDEX(SetupR10Tabelle[Ringe],MATCH($A46&amp;$B46&amp;$C46&amp;$E46,SetupR10Tabelle[Verein]&amp;SetupR10Tabelle[Vorname]&amp;SetupR10Tabelle[Name]&amp;SetupR10Tabelle[Disziplin],0)),"-")</f>
        <v>-</v>
      </c>
      <c r="P46" s="264" t="str" cm="1">
        <f t="array" ref="P46">_xlfn.IFNA(INDEX(SetupR11Tabelle[Ringe],MATCH($A46&amp;$B46&amp;$C46&amp;$E46,SetupR11Tabelle[Verein]&amp;SetupR11Tabelle[Vorname]&amp;SetupR11Tabelle[Name]&amp;SetupR11Tabelle[Disziplin],0)),"-")</f>
        <v>-</v>
      </c>
      <c r="Q46" s="265">
        <f>IF(AK[[#This Row],[1]]="","",SUM(AK[[#This Row],[1]:[11]]))</f>
        <v>155</v>
      </c>
      <c r="R46" s="263">
        <f>IF(AK[[#This Row],[Summe]]="","",AVERAGE(Q46/S46))</f>
        <v>155</v>
      </c>
      <c r="S46" s="265">
        <f>IF(AK[[#This Row],[1]]="","",COUNT(F46:P46))</f>
        <v>1</v>
      </c>
    </row>
    <row r="47" spans="1:19">
      <c r="A47" s="197" t="s">
        <v>15</v>
      </c>
      <c r="B47" s="197" t="s">
        <v>395</v>
      </c>
      <c r="C47" s="197" t="s">
        <v>221</v>
      </c>
      <c r="D47" s="279" t="s">
        <v>16</v>
      </c>
      <c r="E47" s="197" t="s">
        <v>11</v>
      </c>
      <c r="F47" s="265" t="str" cm="1">
        <f t="array" ref="F47">_xlfn.IFNA(INDEX(SetupR1Tabelle[Ringe],MATCH($A47&amp;$B47&amp;$C47&amp;$E47,SetupR1Tabelle[Verein]&amp;SetupR1Tabelle[Vorname]&amp;SetupR1Tabelle[Name]&amp;SetupR1Tabelle[Disziplin],0)),"-")</f>
        <v>-</v>
      </c>
      <c r="G47" s="265" t="str" cm="1">
        <f t="array" ref="G47">_xlfn.IFNA(INDEX(SetupR2Tabelle[Ringe],MATCH($A47&amp;$B47&amp;$C47&amp;$E47,SetupR2Tabelle[Verein]&amp;SetupR2Tabelle[Vorname]&amp;SetupR2Tabelle[Name]&amp;SetupR2Tabelle[Disziplin],0)),"-")</f>
        <v>-</v>
      </c>
      <c r="H47" s="265" t="str" cm="1">
        <f t="array" ref="H47">_xlfn.IFNA(INDEX(SetupR3Tabelle[Ringe],MATCH($A47&amp;$B47&amp;$C47&amp;$E47,SetupR3Tabelle[Verein]&amp;SetupR3Tabelle[Vorname]&amp;SetupR3Tabelle[Name]&amp;SetupR3Tabelle[Disziplin],0)),"-")</f>
        <v>-</v>
      </c>
      <c r="I47" s="265" t="str" cm="1">
        <f t="array" ref="I47">_xlfn.IFNA(INDEX(SetupR4Tabelle[Ringe],MATCH($A47&amp;$B47&amp;$C47&amp;$E47,SetupR4Tabelle[Verein]&amp;SetupR4Tabelle[Vorname]&amp;SetupR4Tabelle[Name]&amp;SetupR4Tabelle[Disziplin],0)),"-")</f>
        <v>-</v>
      </c>
      <c r="J47" s="265" t="str" cm="1">
        <f t="array" ref="J47">_xlfn.IFNA(INDEX(SetupR5Tabelle[Ringe],MATCH($A47&amp;$B47&amp;$C47&amp;$E47,SetupR5Tabelle[Verein]&amp;SetupR5Tabelle[Vorname]&amp;SetupR5Tabelle[Name]&amp;SetupR5Tabelle[Disziplin],0)),"-")</f>
        <v>-</v>
      </c>
      <c r="K47" s="265" t="str" cm="1">
        <f t="array" ref="K47">_xlfn.IFNA(INDEX(SetupR6Tabelle[Ringe],MATCH($A47&amp;$B47&amp;$C47&amp;$E47,SetupR6Tabelle[Verein]&amp;SetupR6Tabelle[Vorname]&amp;SetupR6Tabelle[Name]&amp;SetupR6Tabelle[Disziplin],0)),"-")</f>
        <v>-</v>
      </c>
      <c r="L47" s="265" t="str" cm="1">
        <f t="array" ref="L47">_xlfn.IFNA(INDEX(SetupR7Tabelle[Ringe],MATCH($A47&amp;$B47&amp;$C47&amp;$E47,SetupR7Tabelle[Verein]&amp;SetupR7Tabelle[Vorname]&amp;SetupR7Tabelle[Name]&amp;SetupR7Tabelle[Disziplin],0)),"-")</f>
        <v>-</v>
      </c>
      <c r="M47" s="265" t="str" cm="1">
        <f t="array" ref="M47">_xlfn.IFNA(INDEX(SetupR8Tabelle[Ringe],MATCH($A47&amp;$B47&amp;$C47&amp;$E47,SetupR8Tabelle[Verein]&amp;SetupR8Tabelle[Vorname]&amp;SetupR8Tabelle[Name]&amp;SetupR8Tabelle[Disziplin],0)),"-")</f>
        <v>-</v>
      </c>
      <c r="N47" s="265" t="str" cm="1">
        <f t="array" ref="N47">_xlfn.IFNA(INDEX(SetupR9Tabelle[Ringe],MATCH($A47&amp;$B47&amp;$C47&amp;$E47,SetupR9Tabelle[Verein]&amp;SetupR9Tabelle[Vorname]&amp;SetupR9Tabelle[Name]&amp;SetupR9Tabelle[Disziplin],0)),"-")</f>
        <v>-</v>
      </c>
      <c r="O47" s="265" t="str" cm="1">
        <f t="array" ref="O47">_xlfn.IFNA(INDEX(SetupR10Tabelle[Ringe],MATCH($A47&amp;$B47&amp;$C47&amp;$E47,SetupR10Tabelle[Verein]&amp;SetupR10Tabelle[Vorname]&amp;SetupR10Tabelle[Name]&amp;SetupR10Tabelle[Disziplin],0)),"-")</f>
        <v>-</v>
      </c>
      <c r="P47" s="264" cm="1">
        <f t="array" ref="P47">_xlfn.IFNA(INDEX(SetupR11Tabelle[Ringe],MATCH($A47&amp;$B47&amp;$C47&amp;$E47,SetupR11Tabelle[Verein]&amp;SetupR11Tabelle[Vorname]&amp;SetupR11Tabelle[Name]&amp;SetupR11Tabelle[Disziplin],0)),"-")</f>
        <v>126</v>
      </c>
      <c r="Q47" s="265">
        <f>IF(AK[[#This Row],[1]]="","",SUM(AK[[#This Row],[1]:[11]]))</f>
        <v>126</v>
      </c>
      <c r="R47" s="263">
        <f>IF(AK[[#This Row],[Summe]]="","",AVERAGE(Q47/S47))</f>
        <v>126</v>
      </c>
      <c r="S47" s="265">
        <f>IF(AK[[#This Row],[1]]="","",COUNT(F47:P47))</f>
        <v>1</v>
      </c>
    </row>
    <row r="48" spans="1:19" ht="15" customHeight="1">
      <c r="A48" s="197" t="s">
        <v>33</v>
      </c>
      <c r="B48" s="197" t="s">
        <v>531</v>
      </c>
      <c r="C48" s="197" t="s">
        <v>527</v>
      </c>
      <c r="D48" s="279" t="s">
        <v>19</v>
      </c>
      <c r="E48" s="197" t="s">
        <v>11</v>
      </c>
      <c r="F48" s="265" t="str" cm="1">
        <f t="array" ref="F48">_xlfn.IFNA(INDEX(SetupR1Tabelle[Ringe],MATCH($A48&amp;$B48&amp;$C48&amp;$E48,SetupR1Tabelle[Verein]&amp;SetupR1Tabelle[Vorname]&amp;SetupR1Tabelle[Name]&amp;SetupR1Tabelle[Disziplin],0)),"-")</f>
        <v>-</v>
      </c>
      <c r="G48" s="265" t="str" cm="1">
        <f t="array" ref="G48">_xlfn.IFNA(INDEX(SetupR2Tabelle[Ringe],MATCH($A48&amp;$B48&amp;$C48&amp;$E48,SetupR2Tabelle[Verein]&amp;SetupR2Tabelle[Vorname]&amp;SetupR2Tabelle[Name]&amp;SetupR2Tabelle[Disziplin],0)),"-")</f>
        <v>-</v>
      </c>
      <c r="H48" s="265" t="str" cm="1">
        <f t="array" ref="H48">_xlfn.IFNA(INDEX(SetupR3Tabelle[Ringe],MATCH($A48&amp;$B48&amp;$C48&amp;$E48,SetupR3Tabelle[Verein]&amp;SetupR3Tabelle[Vorname]&amp;SetupR3Tabelle[Name]&amp;SetupR3Tabelle[Disziplin],0)),"-")</f>
        <v>-</v>
      </c>
      <c r="I48" s="265" t="str" cm="1">
        <f t="array" ref="I48">_xlfn.IFNA(INDEX(SetupR4Tabelle[Ringe],MATCH($A48&amp;$B48&amp;$C48&amp;$E48,SetupR4Tabelle[Verein]&amp;SetupR4Tabelle[Vorname]&amp;SetupR4Tabelle[Name]&amp;SetupR4Tabelle[Disziplin],0)),"-")</f>
        <v>-</v>
      </c>
      <c r="J48" s="265" t="str" cm="1">
        <f t="array" ref="J48">_xlfn.IFNA(INDEX(SetupR5Tabelle[Ringe],MATCH($A48&amp;$B48&amp;$C48&amp;$E48,SetupR5Tabelle[Verein]&amp;SetupR5Tabelle[Vorname]&amp;SetupR5Tabelle[Name]&amp;SetupR5Tabelle[Disziplin],0)),"-")</f>
        <v>-</v>
      </c>
      <c r="K48" s="265" t="str" cm="1">
        <f t="array" ref="K48">_xlfn.IFNA(INDEX(SetupR6Tabelle[Ringe],MATCH($A48&amp;$B48&amp;$C48&amp;$E48,SetupR6Tabelle[Verein]&amp;SetupR6Tabelle[Vorname]&amp;SetupR6Tabelle[Name]&amp;SetupR6Tabelle[Disziplin],0)),"-")</f>
        <v>-</v>
      </c>
      <c r="L48" s="265" t="str" cm="1">
        <f t="array" ref="L48">_xlfn.IFNA(INDEX(SetupR7Tabelle[Ringe],MATCH($A48&amp;$B48&amp;$C48&amp;$E48,SetupR7Tabelle[Verein]&amp;SetupR7Tabelle[Vorname]&amp;SetupR7Tabelle[Name]&amp;SetupR7Tabelle[Disziplin],0)),"-")</f>
        <v>-</v>
      </c>
      <c r="M48" s="265" t="str" cm="1">
        <f t="array" ref="M48">_xlfn.IFNA(INDEX(SetupR8Tabelle[Ringe],MATCH($A48&amp;$B48&amp;$C48&amp;$E48,SetupR8Tabelle[Verein]&amp;SetupR8Tabelle[Vorname]&amp;SetupR8Tabelle[Name]&amp;SetupR8Tabelle[Disziplin],0)),"-")</f>
        <v>-</v>
      </c>
      <c r="N48" s="265" cm="1">
        <f t="array" ref="N48">_xlfn.IFNA(INDEX(SetupR9Tabelle[Ringe],MATCH($A48&amp;$B48&amp;$C48&amp;$E48,SetupR9Tabelle[Verein]&amp;SetupR9Tabelle[Vorname]&amp;SetupR9Tabelle[Name]&amp;SetupR9Tabelle[Disziplin],0)),"-")</f>
        <v>124</v>
      </c>
      <c r="O48" s="265" t="str" cm="1">
        <f t="array" ref="O48">_xlfn.IFNA(INDEX(SetupR10Tabelle[Ringe],MATCH($A48&amp;$B48&amp;$C48&amp;$E48,SetupR10Tabelle[Verein]&amp;SetupR10Tabelle[Vorname]&amp;SetupR10Tabelle[Name]&amp;SetupR10Tabelle[Disziplin],0)),"-")</f>
        <v>-</v>
      </c>
      <c r="P48" s="264" t="str" cm="1">
        <f t="array" ref="P48">_xlfn.IFNA(INDEX(SetupR11Tabelle[Ringe],MATCH($A48&amp;$B48&amp;$C48&amp;$E48,SetupR11Tabelle[Verein]&amp;SetupR11Tabelle[Vorname]&amp;SetupR11Tabelle[Name]&amp;SetupR11Tabelle[Disziplin],0)),"-")</f>
        <v>-</v>
      </c>
      <c r="Q48" s="265">
        <f>IF(AK[[#This Row],[1]]="","",SUM(AK[[#This Row],[1]:[11]]))</f>
        <v>124</v>
      </c>
      <c r="R48" s="263">
        <f>IF(AK[[#This Row],[Summe]]="","",AVERAGE(Q48/S48))</f>
        <v>124</v>
      </c>
      <c r="S48" s="265">
        <f>IF(AK[[#This Row],[1]]="","",COUNT(F48:P48))</f>
        <v>1</v>
      </c>
    </row>
    <row r="49" spans="1:19" hidden="1">
      <c r="A49" s="22"/>
      <c r="B49" s="22"/>
      <c r="C49" s="22"/>
      <c r="D49" s="22"/>
      <c r="E49" s="22"/>
      <c r="F49" s="265" cm="1">
        <f t="array" ref="F49">_xlfn.IFNA(INDEX(SetupR1Tabelle[Ringe],MATCH($A49&amp;$B49&amp;$C49&amp;$E49,SetupR1Tabelle[Verein]&amp;SetupR1Tabelle[Vorname]&amp;SetupR1Tabelle[Name]&amp;SetupR1Tabelle[Disziplin],0)),"-")</f>
        <v>0</v>
      </c>
      <c r="G49" s="265" cm="1">
        <f t="array" ref="G49">_xlfn.IFNA(INDEX(SetupR2Tabelle[Ringe],MATCH($A49&amp;$B49&amp;$C49&amp;$E49,SetupR2Tabelle[Verein]&amp;SetupR2Tabelle[Vorname]&amp;SetupR2Tabelle[Name]&amp;SetupR2Tabelle[Disziplin],0)),"-")</f>
        <v>0</v>
      </c>
      <c r="H49" s="265" cm="1">
        <f t="array" ref="H49">_xlfn.IFNA(INDEX(SetupR3Tabelle[Ringe],MATCH($A49&amp;$B49&amp;$C49&amp;$E49,SetupR3Tabelle[Verein]&amp;SetupR3Tabelle[Vorname]&amp;SetupR3Tabelle[Name]&amp;SetupR3Tabelle[Disziplin],0)),"-")</f>
        <v>0</v>
      </c>
      <c r="I49" s="265" t="str" cm="1">
        <f t="array" ref="I49">_xlfn.IFNA(INDEX(SetupR4Tabelle[Ringe],MATCH($A49&amp;$B49&amp;$C49&amp;$E49,SetupR4Tabelle[Verein]&amp;SetupR4Tabelle[Vorname]&amp;SetupR4Tabelle[Name]&amp;SetupR4Tabelle[Disziplin],0)),"-")</f>
        <v>-</v>
      </c>
      <c r="J49" s="265" t="str" cm="1">
        <f t="array" ref="J49">_xlfn.IFNA(INDEX(SetupR5Tabelle[Ringe],MATCH($A49&amp;$B49&amp;$C49&amp;$E49,SetupR5Tabelle[Verein]&amp;SetupR5Tabelle[Vorname]&amp;SetupR5Tabelle[Name]&amp;SetupR5Tabelle[Disziplin],0)),"-")</f>
        <v>-</v>
      </c>
      <c r="K49" s="265" cm="1">
        <f t="array" ref="K49">_xlfn.IFNA(INDEX(SetupR6Tabelle[Ringe],MATCH($A49&amp;$B49&amp;$C49&amp;$E49,SetupR6Tabelle[Verein]&amp;SetupR6Tabelle[Vorname]&amp;SetupR6Tabelle[Name]&amp;SetupR6Tabelle[Disziplin],0)),"-")</f>
        <v>0</v>
      </c>
      <c r="L49" s="265" cm="1">
        <f t="array" ref="L49">_xlfn.IFNA(INDEX(SetupR7Tabelle[Ringe],MATCH($A49&amp;$B49&amp;$C49&amp;$E49,SetupR7Tabelle[Verein]&amp;SetupR7Tabelle[Vorname]&amp;SetupR7Tabelle[Name]&amp;SetupR7Tabelle[Disziplin],0)),"-")</f>
        <v>0</v>
      </c>
      <c r="M49" s="265" cm="1">
        <f t="array" ref="M49">_xlfn.IFNA(INDEX(SetupR8Tabelle[Ringe],MATCH($A49&amp;$B49&amp;$C49&amp;$E49,SetupR8Tabelle[Verein]&amp;SetupR8Tabelle[Vorname]&amp;SetupR8Tabelle[Name]&amp;SetupR8Tabelle[Disziplin],0)),"-")</f>
        <v>0</v>
      </c>
      <c r="N49" s="265" cm="1">
        <f t="array" ref="N49">_xlfn.IFNA(INDEX(SetupR9Tabelle[Ringe],MATCH($A49&amp;$B49&amp;$C49&amp;$E49,SetupR9Tabelle[Verein]&amp;SetupR9Tabelle[Vorname]&amp;SetupR9Tabelle[Name]&amp;SetupR9Tabelle[Disziplin],0)),"-")</f>
        <v>0</v>
      </c>
      <c r="O49" s="265" cm="1">
        <f t="array" ref="O49">_xlfn.IFNA(INDEX(SetupR10Tabelle[Ringe],MATCH($A49&amp;$B49&amp;$C49&amp;$E49,SetupR10Tabelle[Verein]&amp;SetupR10Tabelle[Vorname]&amp;SetupR10Tabelle[Name]&amp;SetupR10Tabelle[Disziplin],0)),"-")</f>
        <v>0</v>
      </c>
      <c r="P49" s="264" cm="1">
        <f t="array" ref="P49">_xlfn.IFNA(INDEX(SetupR11Tabelle[Ringe],MATCH($A49&amp;$B49&amp;$C49&amp;$E49,SetupR11Tabelle[Verein]&amp;SetupR11Tabelle[Vorname]&amp;SetupR11Tabelle[Name]&amp;SetupR11Tabelle[Disziplin],0)),"-")</f>
        <v>0</v>
      </c>
      <c r="Q49" s="265">
        <f>IF(AK[[#This Row],[1]]="","",SUM(AK[[#This Row],[1]:[11]]))</f>
        <v>0</v>
      </c>
      <c r="R49" s="263">
        <f>IF(AK[[#This Row],[Summe]]="","",AVERAGE(Q49/S49))</f>
        <v>0</v>
      </c>
      <c r="S49" s="265">
        <f>IF(AK[[#This Row],[1]]="","",COUNT(F49:P49))</f>
        <v>9</v>
      </c>
    </row>
    <row r="50" spans="1:19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</row>
    <row r="51" spans="1:19" ht="14.45" customHeight="1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</row>
    <row r="52" spans="1:19" ht="14.25" customHeight="1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</row>
    <row r="53" spans="1:19" ht="15" customHeight="1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</row>
    <row r="54" spans="1:19" ht="14.25" customHeight="1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</row>
    <row r="55" spans="1:19" ht="15" customHeight="1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</row>
    <row r="56" spans="1:19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</row>
    <row r="57" spans="1:19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</row>
    <row r="58" spans="1:19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</row>
    <row r="59" spans="1:19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</row>
    <row r="60" spans="1:19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</row>
    <row r="61" spans="1:19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</row>
    <row r="62" spans="1:19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</row>
    <row r="63" spans="1:19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</row>
    <row r="64" spans="1:19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</row>
    <row r="65" spans="1:19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</row>
    <row r="66" spans="1:19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</row>
    <row r="67" spans="1:19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</row>
    <row r="68" spans="1:19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</row>
    <row r="69" spans="1:19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</row>
    <row r="70" spans="1:19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</row>
    <row r="71" spans="1:19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</row>
    <row r="72" spans="1:19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</row>
    <row r="73" spans="1:19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</row>
    <row r="74" spans="1:19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</row>
    <row r="75" spans="1:19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</row>
    <row r="76" spans="1:19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</row>
    <row r="77" spans="1:19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</row>
    <row r="78" spans="1:19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</row>
    <row r="79" spans="1:19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</row>
    <row r="80" spans="1:19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</row>
    <row r="81" spans="1:19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</row>
    <row r="82" spans="1:19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</row>
    <row r="83" spans="1:19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</row>
    <row r="84" spans="1:19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</row>
    <row r="85" spans="1:19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</row>
    <row r="86" spans="1:19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</row>
    <row r="87" spans="1:19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</row>
    <row r="88" spans="1:19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</row>
    <row r="89" spans="1:19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</row>
    <row r="90" spans="1:19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</row>
    <row r="91" spans="1:19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</row>
    <row r="92" spans="1:19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</row>
    <row r="93" spans="1:19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</row>
    <row r="94" spans="1:19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</row>
    <row r="95" spans="1:19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</row>
    <row r="96" spans="1:19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</row>
    <row r="97" spans="1:19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</row>
    <row r="98" spans="1:19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</row>
    <row r="99" spans="1:19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</row>
    <row r="100" spans="1:19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</row>
    <row r="101" spans="1:19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</row>
    <row r="102" spans="1:19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</row>
    <row r="103" spans="1:19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</row>
    <row r="104" spans="1:19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</row>
    <row r="105" spans="1:19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</row>
    <row r="106" spans="1:19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</row>
    <row r="107" spans="1:19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</row>
    <row r="108" spans="1:19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</row>
    <row r="109" spans="1:19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</row>
    <row r="110" spans="1:19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</row>
    <row r="111" spans="1:19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</row>
    <row r="112" spans="1:19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</row>
    <row r="113" spans="1:19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</row>
    <row r="114" spans="1:19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</row>
    <row r="115" spans="1:19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</row>
    <row r="116" spans="1:19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</row>
    <row r="117" spans="1:19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</row>
    <row r="118" spans="1:19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</row>
    <row r="119" spans="1:19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</row>
    <row r="120" spans="1:19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</row>
    <row r="121" spans="1:19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</row>
    <row r="122" spans="1:19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</row>
    <row r="123" spans="1:19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</row>
    <row r="124" spans="1:19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</row>
    <row r="125" spans="1:19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</row>
    <row r="126" spans="1:19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</row>
    <row r="127" spans="1:19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</row>
    <row r="128" spans="1:19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</row>
    <row r="129" spans="1:19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</row>
    <row r="130" spans="1:19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</row>
    <row r="131" spans="1:19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</row>
    <row r="132" spans="1:19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</row>
    <row r="133" spans="1:19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</row>
    <row r="134" spans="1:19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</row>
    <row r="135" spans="1:19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</row>
    <row r="136" spans="1:19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</row>
    <row r="137" spans="1:19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</row>
    <row r="138" spans="1:19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</row>
    <row r="139" spans="1:19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</row>
    <row r="140" spans="1:19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</row>
    <row r="141" spans="1:19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</row>
    <row r="142" spans="1:19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</row>
    <row r="143" spans="1:19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</row>
    <row r="144" spans="1:19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</row>
    <row r="145" spans="1:19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</row>
    <row r="146" spans="1:19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</row>
    <row r="147" spans="1:19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</row>
    <row r="148" spans="1:19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</row>
    <row r="149" spans="1:19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</row>
    <row r="150" spans="1:19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</row>
    <row r="151" spans="1:19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</row>
    <row r="152" spans="1:19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</row>
    <row r="153" spans="1:19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</row>
    <row r="154" spans="1:19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</row>
    <row r="155" spans="1:19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</row>
    <row r="156" spans="1:19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</row>
    <row r="157" spans="1:19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</row>
    <row r="158" spans="1:19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</row>
    <row r="159" spans="1:19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</row>
    <row r="160" spans="1:19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</row>
    <row r="161" spans="1:19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</row>
    <row r="162" spans="1:19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</row>
    <row r="163" spans="1:19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</row>
    <row r="164" spans="1:19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</row>
    <row r="165" spans="1:19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</row>
    <row r="166" spans="1:19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</row>
    <row r="167" spans="1:19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</row>
    <row r="168" spans="1:19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</row>
    <row r="169" spans="1:19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</row>
    <row r="170" spans="1:19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</row>
    <row r="171" spans="1:19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</row>
    <row r="172" spans="1:19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</row>
    <row r="173" spans="1:19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</row>
    <row r="174" spans="1:19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</row>
    <row r="175" spans="1:19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</row>
    <row r="176" spans="1:19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</row>
    <row r="177" spans="1:19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</row>
    <row r="178" spans="1:19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</row>
    <row r="179" spans="1:19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</row>
    <row r="180" spans="1:19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</row>
    <row r="181" spans="1:19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</row>
    <row r="182" spans="1:19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</row>
    <row r="183" spans="1:19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</row>
    <row r="184" spans="1:19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</row>
    <row r="185" spans="1:19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</row>
    <row r="186" spans="1:19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</row>
    <row r="187" spans="1:19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</row>
    <row r="188" spans="1:19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</row>
    <row r="189" spans="1:19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</row>
    <row r="190" spans="1:19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</row>
    <row r="191" spans="1:19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</row>
    <row r="192" spans="1:19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</row>
    <row r="193" spans="1:19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</row>
    <row r="194" spans="1:19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</row>
    <row r="195" spans="1:19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</row>
    <row r="196" spans="1:19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</row>
    <row r="197" spans="1:19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</row>
    <row r="198" spans="1:19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</row>
    <row r="199" spans="1:19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</row>
    <row r="200" spans="1:19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</row>
    <row r="201" spans="1:19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</row>
    <row r="202" spans="1:19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</row>
    <row r="203" spans="1:19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</row>
    <row r="204" spans="1:19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</row>
    <row r="205" spans="1:19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</row>
    <row r="206" spans="1:19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</row>
    <row r="207" spans="1:19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</row>
    <row r="208" spans="1:19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</row>
    <row r="209" spans="1:19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</row>
    <row r="210" spans="1:19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</row>
    <row r="211" spans="1:19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</row>
    <row r="212" spans="1:19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</row>
    <row r="213" spans="1:19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</row>
    <row r="214" spans="1:19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</row>
    <row r="215" spans="1:19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</row>
    <row r="216" spans="1:19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</row>
    <row r="217" spans="1:19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</row>
    <row r="218" spans="1:19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</row>
    <row r="219" spans="1:19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</row>
    <row r="220" spans="1:19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</row>
    <row r="221" spans="1:19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</row>
    <row r="222" spans="1:19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</row>
    <row r="223" spans="1:19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</row>
    <row r="224" spans="1:19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</row>
    <row r="225" spans="1:19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</row>
    <row r="226" spans="1:19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</row>
    <row r="227" spans="1:19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</row>
    <row r="228" spans="1:19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</row>
    <row r="229" spans="1:19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</row>
    <row r="230" spans="1:19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</row>
    <row r="231" spans="1:19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</row>
    <row r="232" spans="1:19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</row>
    <row r="233" spans="1:19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</row>
    <row r="234" spans="1:19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</row>
    <row r="235" spans="1:19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</row>
    <row r="236" spans="1:19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</row>
    <row r="237" spans="1:19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</row>
    <row r="238" spans="1:19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</row>
    <row r="239" spans="1:19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</row>
    <row r="240" spans="1:19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</row>
    <row r="241" spans="1:19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</row>
    <row r="242" spans="1:19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</row>
    <row r="243" spans="1:19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</row>
    <row r="244" spans="1:19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</row>
    <row r="245" spans="1:19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</row>
    <row r="246" spans="1:19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</row>
    <row r="247" spans="1:19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</row>
    <row r="248" spans="1:19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</row>
    <row r="249" spans="1:19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</row>
    <row r="250" spans="1:19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</row>
    <row r="251" spans="1:19">
      <c r="A251" s="22"/>
      <c r="B251" s="22"/>
      <c r="C251" s="22"/>
      <c r="D251" s="22"/>
      <c r="E251" s="22"/>
    </row>
    <row r="252" spans="1:19">
      <c r="A252" s="22"/>
      <c r="B252" s="22"/>
      <c r="C252" s="22"/>
      <c r="D252" s="22"/>
      <c r="E252" s="22"/>
    </row>
    <row r="253" spans="1:19">
      <c r="A253" s="22"/>
      <c r="B253" s="22"/>
      <c r="C253" s="22"/>
      <c r="D253" s="22"/>
      <c r="E253" s="22"/>
    </row>
    <row r="254" spans="1:19">
      <c r="A254" s="22"/>
      <c r="B254" s="22"/>
      <c r="C254" s="22"/>
      <c r="D254" s="22"/>
      <c r="E254" s="22"/>
    </row>
    <row r="255" spans="1:19">
      <c r="A255" s="22"/>
      <c r="B255" s="22"/>
      <c r="C255" s="22"/>
      <c r="D255" s="22"/>
      <c r="E255" s="22"/>
    </row>
    <row r="256" spans="1:19">
      <c r="A256" s="22"/>
      <c r="B256" s="22"/>
      <c r="C256" s="22"/>
      <c r="D256" s="22"/>
      <c r="E256" s="22"/>
    </row>
    <row r="257" spans="1:5">
      <c r="A257" s="22"/>
      <c r="B257" s="22"/>
      <c r="C257" s="22"/>
      <c r="D257" s="22"/>
      <c r="E257" s="22"/>
    </row>
    <row r="258" spans="1:5">
      <c r="A258" s="22"/>
      <c r="B258" s="22"/>
      <c r="C258" s="22"/>
      <c r="D258" s="22"/>
      <c r="E258" s="22"/>
    </row>
    <row r="259" spans="1:5">
      <c r="A259" s="22"/>
      <c r="B259" s="22"/>
      <c r="C259" s="22"/>
      <c r="D259" s="22"/>
      <c r="E259" s="22"/>
    </row>
    <row r="260" spans="1:5">
      <c r="A260" s="22"/>
      <c r="B260" s="22"/>
      <c r="C260" s="22"/>
      <c r="D260" s="22"/>
      <c r="E260" s="22"/>
    </row>
    <row r="261" spans="1:5">
      <c r="A261" s="22"/>
      <c r="B261" s="22"/>
      <c r="C261" s="22"/>
      <c r="D261" s="22"/>
      <c r="E261" s="22"/>
    </row>
    <row r="262" spans="1:5">
      <c r="A262" s="22"/>
      <c r="B262" s="22"/>
      <c r="C262" s="22"/>
      <c r="D262" s="22"/>
      <c r="E262" s="22"/>
    </row>
    <row r="263" spans="1:5">
      <c r="A263" s="22"/>
      <c r="B263" s="22"/>
      <c r="C263" s="22"/>
      <c r="D263" s="22"/>
      <c r="E263" s="22"/>
    </row>
    <row r="264" spans="1:5">
      <c r="A264" s="22"/>
      <c r="B264" s="22"/>
      <c r="C264" s="22"/>
      <c r="D264" s="22"/>
      <c r="E264" s="22"/>
    </row>
    <row r="265" spans="1:5">
      <c r="A265" s="22"/>
      <c r="B265" s="22"/>
      <c r="C265" s="22"/>
      <c r="D265" s="22"/>
      <c r="E265" s="22"/>
    </row>
    <row r="266" spans="1:5">
      <c r="A266" s="22"/>
      <c r="B266" s="22"/>
      <c r="C266" s="22"/>
      <c r="D266" s="22"/>
      <c r="E266" s="22"/>
    </row>
    <row r="267" spans="1:5">
      <c r="A267" s="22"/>
      <c r="B267" s="22"/>
      <c r="C267" s="22"/>
      <c r="D267" s="22"/>
      <c r="E267" s="22"/>
    </row>
    <row r="268" spans="1:5">
      <c r="A268" s="22"/>
      <c r="B268" s="22"/>
      <c r="C268" s="22"/>
      <c r="D268" s="22"/>
      <c r="E268" s="22"/>
    </row>
    <row r="269" spans="1:5">
      <c r="A269" s="22"/>
      <c r="B269" s="22"/>
      <c r="C269" s="22"/>
      <c r="D269" s="22"/>
      <c r="E269" s="22"/>
    </row>
    <row r="270" spans="1:5">
      <c r="A270" s="22"/>
      <c r="B270" s="22"/>
      <c r="C270" s="22"/>
      <c r="D270" s="22"/>
      <c r="E270" s="22"/>
    </row>
    <row r="271" spans="1:5">
      <c r="A271" s="22"/>
      <c r="B271" s="22"/>
      <c r="C271" s="22"/>
      <c r="D271" s="22"/>
      <c r="E271" s="22"/>
    </row>
    <row r="272" spans="1:5">
      <c r="A272" s="22"/>
      <c r="B272" s="22"/>
      <c r="C272" s="22"/>
      <c r="D272" s="22"/>
      <c r="E272" s="22"/>
    </row>
    <row r="273" spans="1:5">
      <c r="A273" s="22"/>
      <c r="B273" s="22"/>
      <c r="C273" s="22"/>
      <c r="D273" s="22"/>
      <c r="E273" s="22"/>
    </row>
    <row r="274" spans="1:5">
      <c r="A274" s="22"/>
      <c r="B274" s="22"/>
      <c r="C274" s="22"/>
      <c r="D274" s="22"/>
      <c r="E274" s="22"/>
    </row>
    <row r="275" spans="1:5">
      <c r="A275" s="22"/>
      <c r="B275" s="22"/>
      <c r="C275" s="22"/>
      <c r="D275" s="22"/>
      <c r="E275" s="22"/>
    </row>
    <row r="276" spans="1:5">
      <c r="A276" s="22"/>
      <c r="B276" s="22"/>
      <c r="C276" s="22"/>
      <c r="D276" s="22"/>
      <c r="E276" s="22"/>
    </row>
    <row r="277" spans="1:5">
      <c r="A277" s="22"/>
      <c r="B277" s="22"/>
      <c r="C277" s="22"/>
      <c r="D277" s="22"/>
      <c r="E277" s="22"/>
    </row>
    <row r="278" spans="1:5">
      <c r="A278" s="22"/>
      <c r="B278" s="22"/>
      <c r="C278" s="22"/>
      <c r="D278" s="22"/>
      <c r="E278" s="22"/>
    </row>
    <row r="279" spans="1:5">
      <c r="A279" s="22"/>
      <c r="B279" s="22"/>
      <c r="C279" s="22"/>
      <c r="D279" s="22"/>
      <c r="E279" s="22"/>
    </row>
    <row r="280" spans="1:5">
      <c r="A280" s="22"/>
      <c r="B280" s="22"/>
      <c r="C280" s="22"/>
      <c r="D280" s="22"/>
      <c r="E280" s="22"/>
    </row>
    <row r="281" spans="1:5">
      <c r="A281" s="22"/>
      <c r="B281" s="22"/>
      <c r="C281" s="22"/>
      <c r="D281" s="22"/>
      <c r="E281" s="22"/>
    </row>
    <row r="282" spans="1:5">
      <c r="A282" s="22"/>
      <c r="B282" s="22"/>
      <c r="C282" s="22"/>
      <c r="D282" s="22"/>
      <c r="E282" s="22"/>
    </row>
    <row r="283" spans="1:5">
      <c r="A283" s="22"/>
      <c r="B283" s="22"/>
      <c r="C283" s="22"/>
      <c r="D283" s="22"/>
      <c r="E283" s="22"/>
    </row>
    <row r="284" spans="1:5">
      <c r="A284" s="22"/>
      <c r="B284" s="22"/>
      <c r="C284" s="22"/>
      <c r="D284" s="22"/>
      <c r="E284" s="22"/>
    </row>
    <row r="285" spans="1:5">
      <c r="A285" s="22"/>
      <c r="B285" s="22"/>
      <c r="C285" s="22"/>
      <c r="D285" s="22"/>
      <c r="E285" s="22"/>
    </row>
    <row r="286" spans="1:5">
      <c r="A286" s="22"/>
      <c r="B286" s="22"/>
      <c r="C286" s="22"/>
      <c r="D286" s="22"/>
      <c r="E286" s="22"/>
    </row>
    <row r="287" spans="1:5">
      <c r="A287" s="22"/>
      <c r="B287" s="22"/>
      <c r="C287" s="22"/>
      <c r="D287" s="22"/>
      <c r="E287" s="22"/>
    </row>
    <row r="288" spans="1:5">
      <c r="A288" s="22"/>
      <c r="B288" s="22"/>
      <c r="C288" s="22"/>
      <c r="D288" s="22"/>
      <c r="E288" s="22"/>
    </row>
    <row r="289" spans="1:5">
      <c r="A289" s="22"/>
      <c r="B289" s="22"/>
      <c r="C289" s="22"/>
      <c r="D289" s="22"/>
      <c r="E289" s="22"/>
    </row>
    <row r="290" spans="1:5">
      <c r="A290" s="22"/>
      <c r="B290" s="22"/>
      <c r="C290" s="22"/>
      <c r="D290" s="22"/>
      <c r="E290" s="22"/>
    </row>
    <row r="291" spans="1:5">
      <c r="A291" s="22"/>
      <c r="B291" s="22"/>
      <c r="C291" s="22"/>
      <c r="D291" s="22"/>
      <c r="E291" s="22"/>
    </row>
    <row r="292" spans="1:5">
      <c r="A292" s="22"/>
      <c r="B292" s="22"/>
      <c r="C292" s="22"/>
      <c r="D292" s="22"/>
      <c r="E292" s="22"/>
    </row>
    <row r="293" spans="1:5">
      <c r="A293" s="22"/>
      <c r="B293" s="22"/>
      <c r="C293" s="22"/>
      <c r="D293" s="22"/>
      <c r="E293" s="22"/>
    </row>
    <row r="294" spans="1:5">
      <c r="A294" s="22"/>
      <c r="B294" s="22"/>
      <c r="C294" s="22"/>
      <c r="D294" s="22"/>
      <c r="E294" s="22"/>
    </row>
    <row r="295" spans="1:5">
      <c r="A295" s="22"/>
      <c r="B295" s="22"/>
      <c r="C295" s="22"/>
      <c r="D295" s="22"/>
      <c r="E295" s="22"/>
    </row>
    <row r="296" spans="1:5">
      <c r="A296" s="22"/>
      <c r="B296" s="22"/>
      <c r="C296" s="22"/>
      <c r="D296" s="22"/>
      <c r="E296" s="22"/>
    </row>
    <row r="297" spans="1:5">
      <c r="A297" s="22"/>
      <c r="B297" s="22"/>
      <c r="C297" s="22"/>
      <c r="D297" s="22"/>
      <c r="E297" s="22"/>
    </row>
    <row r="298" spans="1:5">
      <c r="A298" s="22"/>
      <c r="B298" s="22"/>
      <c r="C298" s="22"/>
      <c r="D298" s="22"/>
      <c r="E298" s="22"/>
    </row>
    <row r="299" spans="1:5">
      <c r="A299" s="22"/>
      <c r="B299" s="22"/>
      <c r="C299" s="22"/>
      <c r="D299" s="22"/>
      <c r="E299" s="22"/>
    </row>
    <row r="300" spans="1:5">
      <c r="A300" s="22"/>
      <c r="B300" s="22"/>
      <c r="C300" s="22"/>
      <c r="D300" s="22"/>
      <c r="E300" s="22"/>
    </row>
    <row r="301" spans="1:5">
      <c r="A301" s="22"/>
      <c r="B301" s="22"/>
      <c r="C301" s="22"/>
      <c r="D301" s="22"/>
      <c r="E301" s="22"/>
    </row>
    <row r="302" spans="1:5">
      <c r="A302" s="22"/>
      <c r="B302" s="22"/>
      <c r="C302" s="22"/>
      <c r="D302" s="22"/>
      <c r="E302" s="22"/>
    </row>
    <row r="303" spans="1:5">
      <c r="A303" s="22"/>
      <c r="B303" s="22"/>
      <c r="C303" s="22"/>
      <c r="D303" s="22"/>
      <c r="E303" s="22"/>
    </row>
    <row r="304" spans="1:5">
      <c r="A304" s="22"/>
      <c r="B304" s="22"/>
      <c r="C304" s="22"/>
      <c r="D304" s="22"/>
      <c r="E304" s="22"/>
    </row>
    <row r="305" spans="1:5">
      <c r="A305" s="22"/>
      <c r="B305" s="22"/>
      <c r="C305" s="22"/>
      <c r="D305" s="22"/>
      <c r="E305" s="22"/>
    </row>
    <row r="306" spans="1:5">
      <c r="A306" s="22"/>
      <c r="B306" s="22"/>
      <c r="C306" s="22"/>
      <c r="D306" s="22"/>
      <c r="E306" s="22"/>
    </row>
    <row r="307" spans="1:5">
      <c r="A307" s="22"/>
      <c r="B307" s="22"/>
      <c r="C307" s="22"/>
      <c r="D307" s="22"/>
      <c r="E307" s="22"/>
    </row>
    <row r="308" spans="1:5">
      <c r="A308" s="22"/>
      <c r="B308" s="22"/>
      <c r="C308" s="22"/>
      <c r="D308" s="22"/>
      <c r="E308" s="22"/>
    </row>
    <row r="309" spans="1:5">
      <c r="A309" s="22"/>
      <c r="B309" s="22"/>
      <c r="C309" s="22"/>
      <c r="D309" s="22"/>
      <c r="E309" s="22"/>
    </row>
    <row r="310" spans="1:5">
      <c r="A310" s="22"/>
      <c r="B310" s="22"/>
      <c r="C310" s="22"/>
      <c r="D310" s="22"/>
      <c r="E310" s="22"/>
    </row>
    <row r="311" spans="1:5">
      <c r="A311" s="22"/>
      <c r="B311" s="22"/>
      <c r="C311" s="22"/>
      <c r="D311" s="22"/>
      <c r="E311" s="22"/>
    </row>
    <row r="312" spans="1:5">
      <c r="A312" s="22"/>
      <c r="B312" s="22"/>
      <c r="C312" s="22"/>
      <c r="D312" s="22"/>
      <c r="E312" s="22"/>
    </row>
    <row r="313" spans="1:5">
      <c r="A313" s="22"/>
      <c r="B313" s="22"/>
      <c r="C313" s="22"/>
      <c r="D313" s="22"/>
      <c r="E313" s="22"/>
    </row>
    <row r="314" spans="1:5">
      <c r="A314" s="22"/>
      <c r="B314" s="22"/>
      <c r="C314" s="22"/>
      <c r="D314" s="22"/>
      <c r="E314" s="22"/>
    </row>
    <row r="315" spans="1:5">
      <c r="A315" s="22"/>
      <c r="B315" s="22"/>
      <c r="C315" s="22"/>
      <c r="D315" s="22"/>
      <c r="E315" s="22"/>
    </row>
    <row r="316" spans="1:5">
      <c r="A316" s="22"/>
      <c r="B316" s="22"/>
      <c r="C316" s="22"/>
      <c r="D316" s="22"/>
      <c r="E316" s="22"/>
    </row>
    <row r="317" spans="1:5">
      <c r="A317" s="22"/>
      <c r="B317" s="22"/>
      <c r="C317" s="22"/>
      <c r="D317" s="22"/>
      <c r="E317" s="22"/>
    </row>
    <row r="318" spans="1:5">
      <c r="A318" s="22"/>
      <c r="B318" s="22"/>
      <c r="C318" s="22"/>
      <c r="D318" s="22"/>
      <c r="E318" s="22"/>
    </row>
    <row r="319" spans="1:5">
      <c r="A319" s="22"/>
      <c r="B319" s="22"/>
      <c r="C319" s="22"/>
      <c r="D319" s="22"/>
      <c r="E319" s="22"/>
    </row>
    <row r="320" spans="1:5">
      <c r="A320" s="22"/>
      <c r="B320" s="22"/>
      <c r="C320" s="22"/>
      <c r="D320" s="22"/>
      <c r="E320" s="22"/>
    </row>
    <row r="321" spans="1:5">
      <c r="A321" s="22"/>
      <c r="B321" s="22"/>
      <c r="C321" s="22"/>
      <c r="D321" s="22"/>
      <c r="E321" s="22"/>
    </row>
    <row r="322" spans="1:5">
      <c r="A322" s="22"/>
      <c r="B322" s="22"/>
      <c r="C322" s="22"/>
      <c r="D322" s="22"/>
      <c r="E322" s="22"/>
    </row>
    <row r="323" spans="1:5">
      <c r="A323" s="22"/>
      <c r="B323" s="22"/>
      <c r="C323" s="22"/>
      <c r="D323" s="22"/>
      <c r="E323" s="22"/>
    </row>
    <row r="324" spans="1:5">
      <c r="A324" s="22"/>
      <c r="B324" s="22"/>
      <c r="C324" s="22"/>
      <c r="D324" s="22"/>
      <c r="E324" s="22"/>
    </row>
    <row r="325" spans="1:5">
      <c r="A325" s="22"/>
      <c r="B325" s="22"/>
      <c r="C325" s="22"/>
      <c r="D325" s="22"/>
      <c r="E325" s="22"/>
    </row>
    <row r="326" spans="1:5">
      <c r="A326" s="22"/>
      <c r="B326" s="22"/>
      <c r="C326" s="22"/>
      <c r="D326" s="22"/>
      <c r="E326" s="22"/>
    </row>
    <row r="327" spans="1:5">
      <c r="A327" s="22"/>
      <c r="B327" s="22"/>
      <c r="C327" s="22"/>
      <c r="D327" s="22"/>
      <c r="E327" s="22"/>
    </row>
    <row r="328" spans="1:5">
      <c r="A328" s="22"/>
      <c r="B328" s="22"/>
      <c r="C328" s="22"/>
      <c r="D328" s="22"/>
      <c r="E328" s="22"/>
    </row>
    <row r="329" spans="1:5">
      <c r="A329" s="22"/>
      <c r="B329" s="22"/>
      <c r="C329" s="22"/>
      <c r="D329" s="22"/>
      <c r="E329" s="22"/>
    </row>
    <row r="330" spans="1:5">
      <c r="A330" s="22"/>
      <c r="B330" s="22"/>
      <c r="C330" s="22"/>
      <c r="D330" s="22"/>
      <c r="E330" s="22"/>
    </row>
    <row r="331" spans="1:5">
      <c r="A331" s="22"/>
      <c r="B331" s="22"/>
      <c r="C331" s="22"/>
      <c r="D331" s="22"/>
      <c r="E331" s="22"/>
    </row>
    <row r="332" spans="1:5">
      <c r="A332" s="22"/>
      <c r="B332" s="22"/>
      <c r="C332" s="22"/>
      <c r="D332" s="22"/>
      <c r="E332" s="22"/>
    </row>
    <row r="333" spans="1:5">
      <c r="A333" s="22"/>
      <c r="B333" s="22"/>
      <c r="C333" s="22"/>
      <c r="D333" s="22"/>
      <c r="E333" s="22"/>
    </row>
    <row r="334" spans="1:5">
      <c r="A334" s="22"/>
      <c r="B334" s="22"/>
      <c r="C334" s="22"/>
      <c r="D334" s="22"/>
      <c r="E334" s="22"/>
    </row>
    <row r="335" spans="1:5">
      <c r="A335" s="22"/>
      <c r="B335" s="22"/>
      <c r="C335" s="22"/>
      <c r="D335" s="22"/>
      <c r="E335" s="22"/>
    </row>
    <row r="336" spans="1:5">
      <c r="A336" s="22"/>
      <c r="B336" s="22"/>
      <c r="C336" s="22"/>
      <c r="D336" s="22"/>
      <c r="E336" s="22"/>
    </row>
    <row r="337" spans="1:5">
      <c r="A337" s="22"/>
      <c r="B337" s="22"/>
      <c r="C337" s="22"/>
      <c r="D337" s="22"/>
      <c r="E337" s="22"/>
    </row>
    <row r="338" spans="1:5">
      <c r="A338" s="22"/>
      <c r="B338" s="22"/>
      <c r="C338" s="22"/>
      <c r="D338" s="22"/>
      <c r="E338" s="22"/>
    </row>
    <row r="339" spans="1:5">
      <c r="A339" s="22"/>
      <c r="B339" s="22"/>
      <c r="C339" s="22"/>
      <c r="D339" s="22"/>
      <c r="E339" s="22"/>
    </row>
    <row r="340" spans="1:5">
      <c r="A340" s="22"/>
      <c r="B340" s="22"/>
      <c r="C340" s="22"/>
      <c r="D340" s="22"/>
      <c r="E340" s="22"/>
    </row>
    <row r="341" spans="1:5">
      <c r="A341" s="22"/>
      <c r="B341" s="22"/>
      <c r="C341" s="22"/>
      <c r="D341" s="22"/>
      <c r="E341" s="22"/>
    </row>
    <row r="342" spans="1:5">
      <c r="A342" s="22"/>
      <c r="B342" s="22"/>
      <c r="C342" s="22"/>
      <c r="D342" s="22"/>
      <c r="E342" s="22"/>
    </row>
    <row r="343" spans="1:5">
      <c r="A343" s="22"/>
      <c r="B343" s="22"/>
      <c r="C343" s="22"/>
      <c r="D343" s="22"/>
      <c r="E343" s="22"/>
    </row>
    <row r="344" spans="1:5">
      <c r="A344" s="22"/>
      <c r="B344" s="22"/>
      <c r="C344" s="22"/>
      <c r="D344" s="22"/>
      <c r="E344" s="22"/>
    </row>
    <row r="345" spans="1:5">
      <c r="A345" s="22"/>
      <c r="B345" s="22"/>
      <c r="C345" s="22"/>
      <c r="D345" s="22"/>
      <c r="E345" s="22"/>
    </row>
    <row r="346" spans="1:5">
      <c r="A346" s="22"/>
      <c r="B346" s="22"/>
      <c r="C346" s="22"/>
      <c r="D346" s="22"/>
      <c r="E346" s="22"/>
    </row>
    <row r="347" spans="1:5">
      <c r="A347" s="22"/>
      <c r="B347" s="22"/>
      <c r="C347" s="22"/>
      <c r="D347" s="22"/>
      <c r="E347" s="22"/>
    </row>
    <row r="348" spans="1:5">
      <c r="A348" s="22"/>
      <c r="B348" s="22"/>
      <c r="C348" s="22"/>
      <c r="D348" s="22"/>
      <c r="E348" s="22"/>
    </row>
    <row r="349" spans="1:5">
      <c r="A349" s="22"/>
      <c r="B349" s="22"/>
      <c r="C349" s="22"/>
      <c r="D349" s="22"/>
      <c r="E349" s="22"/>
    </row>
    <row r="350" spans="1:5">
      <c r="A350" s="22"/>
      <c r="B350" s="22"/>
      <c r="C350" s="22"/>
      <c r="D350" s="22"/>
      <c r="E350" s="22"/>
    </row>
    <row r="351" spans="1:5">
      <c r="A351" s="22"/>
      <c r="B351" s="22"/>
      <c r="C351" s="22"/>
      <c r="D351" s="22"/>
      <c r="E351" s="22"/>
    </row>
    <row r="352" spans="1:5">
      <c r="A352" s="22"/>
      <c r="B352" s="22"/>
      <c r="C352" s="22"/>
      <c r="D352" s="22"/>
      <c r="E352" s="22"/>
    </row>
    <row r="353" spans="1:5">
      <c r="A353" s="22"/>
      <c r="B353" s="22"/>
      <c r="C353" s="22"/>
      <c r="D353" s="22"/>
      <c r="E353" s="22"/>
    </row>
    <row r="354" spans="1:5">
      <c r="A354" s="22"/>
      <c r="B354" s="22"/>
      <c r="C354" s="22"/>
      <c r="D354" s="22"/>
      <c r="E354" s="22"/>
    </row>
    <row r="355" spans="1:5">
      <c r="A355" s="22"/>
      <c r="B355" s="22"/>
      <c r="C355" s="22"/>
      <c r="D355" s="22"/>
      <c r="E355" s="22"/>
    </row>
    <row r="356" spans="1:5">
      <c r="A356" s="22"/>
      <c r="B356" s="22"/>
      <c r="C356" s="22"/>
      <c r="D356" s="22"/>
      <c r="E356" s="22"/>
    </row>
    <row r="357" spans="1:5">
      <c r="A357" s="22"/>
      <c r="B357" s="22"/>
      <c r="C357" s="22"/>
      <c r="D357" s="22"/>
      <c r="E357" s="22"/>
    </row>
    <row r="358" spans="1:5">
      <c r="A358" s="22"/>
      <c r="B358" s="22"/>
      <c r="C358" s="22"/>
      <c r="D358" s="22"/>
      <c r="E358" s="22"/>
    </row>
    <row r="359" spans="1:5">
      <c r="A359" s="22"/>
      <c r="B359" s="22"/>
      <c r="C359" s="22"/>
      <c r="D359" s="22"/>
      <c r="E359" s="22"/>
    </row>
    <row r="360" spans="1:5">
      <c r="A360" s="22"/>
      <c r="B360" s="22"/>
      <c r="C360" s="22"/>
      <c r="D360" s="22"/>
      <c r="E360" s="22"/>
    </row>
    <row r="361" spans="1:5">
      <c r="A361" s="22"/>
      <c r="B361" s="22"/>
      <c r="C361" s="22"/>
      <c r="D361" s="22"/>
      <c r="E361" s="22"/>
    </row>
    <row r="362" spans="1:5">
      <c r="A362" s="22"/>
      <c r="B362" s="22"/>
      <c r="C362" s="22"/>
      <c r="D362" s="22"/>
      <c r="E362" s="22"/>
    </row>
    <row r="363" spans="1:5">
      <c r="A363" s="22"/>
      <c r="B363" s="22"/>
      <c r="C363" s="22"/>
      <c r="D363" s="22"/>
      <c r="E363" s="22"/>
    </row>
    <row r="364" spans="1:5">
      <c r="A364" s="22"/>
      <c r="B364" s="22"/>
      <c r="C364" s="22"/>
      <c r="D364" s="22"/>
      <c r="E364" s="22"/>
    </row>
    <row r="365" spans="1:5">
      <c r="A365" s="22"/>
      <c r="B365" s="22"/>
      <c r="C365" s="22"/>
      <c r="D365" s="22"/>
      <c r="E365" s="22"/>
    </row>
    <row r="366" spans="1:5">
      <c r="A366" s="22"/>
      <c r="B366" s="22"/>
      <c r="C366" s="22"/>
      <c r="D366" s="22"/>
      <c r="E366" s="22"/>
    </row>
    <row r="367" spans="1:5">
      <c r="A367" s="22"/>
      <c r="B367" s="22"/>
      <c r="C367" s="22"/>
      <c r="D367" s="22"/>
      <c r="E367" s="22"/>
    </row>
    <row r="368" spans="1:5">
      <c r="A368" s="22"/>
      <c r="B368" s="22"/>
      <c r="C368" s="22"/>
      <c r="D368" s="22"/>
      <c r="E368" s="22"/>
    </row>
    <row r="369" spans="1:5">
      <c r="A369" s="22"/>
      <c r="B369" s="22"/>
      <c r="C369" s="22"/>
      <c r="D369" s="22"/>
      <c r="E369" s="22"/>
    </row>
    <row r="370" spans="1:5">
      <c r="A370" s="22"/>
      <c r="B370" s="22"/>
      <c r="C370" s="22"/>
      <c r="D370" s="22"/>
      <c r="E370" s="22"/>
    </row>
    <row r="371" spans="1:5">
      <c r="A371" s="22"/>
      <c r="B371" s="22"/>
      <c r="C371" s="22"/>
      <c r="D371" s="22"/>
      <c r="E371" s="22"/>
    </row>
    <row r="372" spans="1:5">
      <c r="A372" s="22"/>
      <c r="B372" s="22"/>
      <c r="C372" s="22"/>
      <c r="D372" s="22"/>
      <c r="E372" s="22"/>
    </row>
    <row r="373" spans="1:5">
      <c r="A373" s="22"/>
      <c r="B373" s="22"/>
      <c r="C373" s="22"/>
      <c r="D373" s="22"/>
      <c r="E373" s="22"/>
    </row>
    <row r="374" spans="1:5">
      <c r="A374" s="22"/>
      <c r="B374" s="22"/>
      <c r="C374" s="22"/>
      <c r="D374" s="22"/>
      <c r="E374" s="22"/>
    </row>
    <row r="375" spans="1:5">
      <c r="A375" s="22"/>
      <c r="B375" s="22"/>
      <c r="C375" s="22"/>
      <c r="D375" s="22"/>
      <c r="E375" s="22"/>
    </row>
    <row r="376" spans="1:5">
      <c r="A376" s="22"/>
      <c r="B376" s="22"/>
      <c r="C376" s="22"/>
      <c r="D376" s="22"/>
      <c r="E376" s="22"/>
    </row>
    <row r="377" spans="1:5">
      <c r="A377" s="22"/>
      <c r="B377" s="22"/>
      <c r="C377" s="22"/>
      <c r="D377" s="22"/>
      <c r="E377" s="22"/>
    </row>
    <row r="378" spans="1:5">
      <c r="A378" s="22"/>
      <c r="B378" s="22"/>
      <c r="C378" s="22"/>
      <c r="D378" s="22"/>
      <c r="E378" s="22"/>
    </row>
    <row r="379" spans="1:5">
      <c r="A379" s="22"/>
      <c r="B379" s="22"/>
      <c r="C379" s="22"/>
      <c r="D379" s="22"/>
      <c r="E379" s="22"/>
    </row>
    <row r="380" spans="1:5">
      <c r="A380" s="22"/>
      <c r="B380" s="22"/>
      <c r="C380" s="22"/>
      <c r="D380" s="22"/>
      <c r="E380" s="22"/>
    </row>
    <row r="381" spans="1:5">
      <c r="A381" s="22"/>
      <c r="B381" s="22"/>
      <c r="C381" s="22"/>
      <c r="D381" s="22"/>
      <c r="E381" s="22"/>
    </row>
    <row r="382" spans="1:5">
      <c r="A382" s="22"/>
      <c r="B382" s="22"/>
      <c r="C382" s="22"/>
      <c r="D382" s="22"/>
      <c r="E382" s="22"/>
    </row>
    <row r="383" spans="1:5">
      <c r="A383" s="22"/>
      <c r="B383" s="22"/>
      <c r="C383" s="22"/>
      <c r="D383" s="22"/>
      <c r="E383" s="22"/>
    </row>
    <row r="384" spans="1:5">
      <c r="A384" s="22"/>
      <c r="B384" s="22"/>
      <c r="C384" s="22"/>
      <c r="D384" s="22"/>
      <c r="E384" s="22"/>
    </row>
    <row r="385" spans="1:5">
      <c r="A385" s="22"/>
      <c r="B385" s="22"/>
      <c r="C385" s="22"/>
      <c r="D385" s="22"/>
      <c r="E385" s="22"/>
    </row>
    <row r="386" spans="1:5">
      <c r="A386" s="22"/>
      <c r="B386" s="22"/>
      <c r="C386" s="22"/>
      <c r="D386" s="22"/>
      <c r="E386" s="22"/>
    </row>
    <row r="387" spans="1:5">
      <c r="A387" s="22"/>
      <c r="B387" s="22"/>
      <c r="C387" s="22"/>
      <c r="D387" s="22"/>
      <c r="E387" s="22"/>
    </row>
    <row r="388" spans="1:5">
      <c r="A388" s="22"/>
      <c r="B388" s="22"/>
      <c r="C388" s="22"/>
      <c r="D388" s="22"/>
      <c r="E388" s="22"/>
    </row>
    <row r="389" spans="1:5">
      <c r="A389" s="22"/>
      <c r="B389" s="22"/>
      <c r="C389" s="22"/>
      <c r="D389" s="22"/>
      <c r="E389" s="22"/>
    </row>
    <row r="390" spans="1:5">
      <c r="A390" s="22"/>
      <c r="B390" s="22"/>
      <c r="C390" s="22"/>
      <c r="D390" s="22"/>
      <c r="E390" s="22"/>
    </row>
    <row r="391" spans="1:5">
      <c r="A391" s="22"/>
      <c r="B391" s="22"/>
      <c r="C391" s="22"/>
      <c r="D391" s="22"/>
      <c r="E391" s="22"/>
    </row>
    <row r="392" spans="1:5">
      <c r="A392" s="22"/>
      <c r="B392" s="22"/>
      <c r="C392" s="22"/>
      <c r="D392" s="22"/>
      <c r="E392" s="22"/>
    </row>
    <row r="393" spans="1:5">
      <c r="A393" s="22"/>
      <c r="B393" s="22"/>
      <c r="C393" s="22"/>
      <c r="D393" s="22"/>
      <c r="E393" s="22"/>
    </row>
    <row r="394" spans="1:5">
      <c r="A394" s="22"/>
      <c r="B394" s="22"/>
      <c r="C394" s="22"/>
      <c r="D394" s="22"/>
      <c r="E394" s="22"/>
    </row>
    <row r="395" spans="1:5">
      <c r="A395" s="22"/>
      <c r="B395" s="22"/>
      <c r="C395" s="22"/>
      <c r="D395" s="22"/>
      <c r="E395" s="22"/>
    </row>
    <row r="396" spans="1:5">
      <c r="A396" s="22"/>
      <c r="B396" s="22"/>
      <c r="C396" s="22"/>
      <c r="D396" s="22"/>
      <c r="E396" s="22"/>
    </row>
    <row r="397" spans="1:5">
      <c r="A397" s="22"/>
      <c r="B397" s="22"/>
      <c r="C397" s="22"/>
      <c r="D397" s="22"/>
      <c r="E397" s="22"/>
    </row>
    <row r="398" spans="1:5">
      <c r="A398" s="22"/>
      <c r="B398" s="22"/>
      <c r="C398" s="22"/>
      <c r="D398" s="22"/>
      <c r="E398" s="22"/>
    </row>
    <row r="399" spans="1:5">
      <c r="A399" s="22"/>
      <c r="B399" s="22"/>
      <c r="C399" s="22"/>
      <c r="D399" s="22"/>
      <c r="E399" s="22"/>
    </row>
    <row r="400" spans="1:5">
      <c r="A400" s="22"/>
      <c r="B400" s="22"/>
      <c r="C400" s="22"/>
      <c r="D400" s="22"/>
      <c r="E400" s="22"/>
    </row>
    <row r="401" spans="1:5">
      <c r="A401" s="22"/>
      <c r="B401" s="22"/>
      <c r="C401" s="22"/>
      <c r="D401" s="22"/>
      <c r="E401" s="22"/>
    </row>
    <row r="402" spans="1:5">
      <c r="A402" s="22"/>
      <c r="B402" s="22"/>
      <c r="C402" s="22"/>
      <c r="D402" s="22"/>
      <c r="E402" s="22"/>
    </row>
    <row r="403" spans="1:5">
      <c r="A403" s="22"/>
      <c r="B403" s="22"/>
      <c r="C403" s="22"/>
      <c r="D403" s="22"/>
      <c r="E403" s="22"/>
    </row>
    <row r="404" spans="1:5">
      <c r="A404" s="22"/>
      <c r="B404" s="22"/>
      <c r="C404" s="22"/>
      <c r="D404" s="22"/>
      <c r="E404" s="22"/>
    </row>
    <row r="405" spans="1:5">
      <c r="A405" s="22"/>
      <c r="B405" s="22"/>
      <c r="C405" s="22"/>
      <c r="D405" s="22"/>
      <c r="E405" s="22"/>
    </row>
    <row r="406" spans="1:5">
      <c r="A406" s="22"/>
      <c r="B406" s="22"/>
      <c r="C406" s="22"/>
      <c r="D406" s="22"/>
      <c r="E406" s="22"/>
    </row>
    <row r="407" spans="1:5">
      <c r="A407" s="22"/>
      <c r="B407" s="22"/>
      <c r="C407" s="22"/>
      <c r="D407" s="22"/>
      <c r="E407" s="22"/>
    </row>
    <row r="408" spans="1:5">
      <c r="A408" s="22"/>
      <c r="B408" s="22"/>
      <c r="C408" s="22"/>
      <c r="D408" s="22"/>
      <c r="E408" s="22"/>
    </row>
    <row r="409" spans="1:5">
      <c r="A409" s="22"/>
      <c r="B409" s="22"/>
      <c r="C409" s="22"/>
      <c r="D409" s="22"/>
      <c r="E409" s="22"/>
    </row>
    <row r="410" spans="1:5">
      <c r="A410" s="22"/>
      <c r="B410" s="22"/>
      <c r="C410" s="22"/>
      <c r="D410" s="22"/>
      <c r="E410" s="22"/>
    </row>
    <row r="411" spans="1:5">
      <c r="A411" s="22"/>
      <c r="B411" s="22"/>
      <c r="C411" s="22"/>
      <c r="D411" s="22"/>
      <c r="E411" s="22"/>
    </row>
    <row r="412" spans="1:5">
      <c r="A412" s="22"/>
      <c r="B412" s="22"/>
      <c r="C412" s="22"/>
      <c r="D412" s="22"/>
      <c r="E412" s="22"/>
    </row>
    <row r="413" spans="1:5">
      <c r="A413" s="22"/>
      <c r="B413" s="22"/>
      <c r="C413" s="22"/>
      <c r="D413" s="22"/>
      <c r="E413" s="22"/>
    </row>
    <row r="414" spans="1:5">
      <c r="A414" s="22"/>
      <c r="B414" s="22"/>
      <c r="C414" s="22"/>
      <c r="D414" s="22"/>
      <c r="E414" s="22"/>
    </row>
    <row r="415" spans="1:5">
      <c r="A415" s="22"/>
      <c r="B415" s="22"/>
      <c r="C415" s="22"/>
      <c r="D415" s="22"/>
      <c r="E415" s="22"/>
    </row>
    <row r="416" spans="1:5">
      <c r="A416" s="22"/>
      <c r="B416" s="22"/>
      <c r="C416" s="22"/>
      <c r="D416" s="22"/>
      <c r="E416" s="22"/>
    </row>
    <row r="417" spans="1:5">
      <c r="A417" s="22"/>
      <c r="B417" s="22"/>
      <c r="C417" s="22"/>
      <c r="D417" s="22"/>
      <c r="E417" s="22"/>
    </row>
    <row r="418" spans="1:5">
      <c r="A418" s="22"/>
      <c r="B418" s="22"/>
      <c r="C418" s="22"/>
      <c r="D418" s="22"/>
      <c r="E418" s="22"/>
    </row>
    <row r="419" spans="1:5">
      <c r="A419" s="22"/>
      <c r="B419" s="22"/>
      <c r="C419" s="22"/>
      <c r="D419" s="22"/>
      <c r="E419" s="22"/>
    </row>
    <row r="420" spans="1:5">
      <c r="A420" s="22"/>
      <c r="B420" s="22"/>
      <c r="C420" s="22"/>
      <c r="D420" s="22"/>
      <c r="E420" s="22"/>
    </row>
    <row r="421" spans="1:5">
      <c r="A421" s="22"/>
      <c r="B421" s="22"/>
      <c r="C421" s="22"/>
      <c r="D421" s="22"/>
      <c r="E421" s="22"/>
    </row>
    <row r="422" spans="1:5">
      <c r="A422" s="22"/>
      <c r="B422" s="22"/>
      <c r="C422" s="22"/>
      <c r="D422" s="22"/>
      <c r="E422" s="22"/>
    </row>
    <row r="423" spans="1:5">
      <c r="A423" s="22"/>
      <c r="B423" s="22"/>
      <c r="C423" s="22"/>
      <c r="D423" s="22"/>
      <c r="E423" s="22"/>
    </row>
    <row r="424" spans="1:5">
      <c r="A424" s="22"/>
      <c r="B424" s="22"/>
      <c r="C424" s="22"/>
      <c r="D424" s="22"/>
      <c r="E424" s="22"/>
    </row>
    <row r="425" spans="1:5">
      <c r="A425" s="22"/>
      <c r="B425" s="22"/>
      <c r="C425" s="22"/>
      <c r="D425" s="22"/>
      <c r="E425" s="22"/>
    </row>
    <row r="426" spans="1:5">
      <c r="A426" s="22"/>
      <c r="B426" s="22"/>
      <c r="C426" s="22"/>
      <c r="D426" s="22"/>
      <c r="E426" s="22"/>
    </row>
    <row r="427" spans="1:5">
      <c r="A427" s="22"/>
      <c r="B427" s="22"/>
      <c r="C427" s="22"/>
      <c r="D427" s="22"/>
      <c r="E427" s="22"/>
    </row>
    <row r="428" spans="1:5">
      <c r="A428" s="22"/>
      <c r="B428" s="22"/>
      <c r="C428" s="22"/>
      <c r="D428" s="22"/>
      <c r="E428" s="22"/>
    </row>
    <row r="429" spans="1:5">
      <c r="A429" s="22"/>
      <c r="B429" s="22"/>
      <c r="C429" s="22"/>
      <c r="D429" s="22"/>
      <c r="E429" s="22"/>
    </row>
    <row r="430" spans="1:5">
      <c r="A430" s="22"/>
      <c r="B430" s="22"/>
      <c r="C430" s="22"/>
      <c r="D430" s="22"/>
      <c r="E430" s="22"/>
    </row>
    <row r="431" spans="1:5">
      <c r="A431" s="22"/>
      <c r="B431" s="22"/>
      <c r="C431" s="22"/>
      <c r="D431" s="22"/>
      <c r="E431" s="22"/>
    </row>
    <row r="432" spans="1:5">
      <c r="A432" s="22"/>
      <c r="B432" s="22"/>
      <c r="C432" s="22"/>
      <c r="D432" s="22"/>
      <c r="E432" s="22"/>
    </row>
    <row r="433" spans="1:5">
      <c r="A433" s="22"/>
      <c r="B433" s="22"/>
      <c r="C433" s="22"/>
      <c r="D433" s="22"/>
      <c r="E433" s="22"/>
    </row>
    <row r="434" spans="1:5">
      <c r="A434" s="22"/>
      <c r="B434" s="22"/>
      <c r="C434" s="22"/>
      <c r="D434" s="22"/>
      <c r="E434" s="22"/>
    </row>
    <row r="435" spans="1:5">
      <c r="A435" s="22"/>
      <c r="B435" s="22"/>
      <c r="C435" s="22"/>
      <c r="D435" s="22"/>
      <c r="E435" s="22"/>
    </row>
    <row r="436" spans="1:5">
      <c r="A436" s="22"/>
      <c r="B436" s="22"/>
      <c r="C436" s="22"/>
      <c r="D436" s="22"/>
      <c r="E436" s="22"/>
    </row>
    <row r="437" spans="1:5">
      <c r="A437" s="22"/>
      <c r="B437" s="22"/>
      <c r="C437" s="22"/>
      <c r="D437" s="22"/>
      <c r="E437" s="22"/>
    </row>
    <row r="438" spans="1:5">
      <c r="A438" s="22"/>
      <c r="B438" s="22"/>
      <c r="C438" s="22"/>
      <c r="D438" s="22"/>
      <c r="E438" s="22"/>
    </row>
    <row r="439" spans="1:5">
      <c r="A439" s="22"/>
      <c r="B439" s="22"/>
      <c r="C439" s="22"/>
      <c r="D439" s="22"/>
      <c r="E439" s="22"/>
    </row>
    <row r="440" spans="1:5">
      <c r="A440" s="22"/>
      <c r="B440" s="22"/>
      <c r="C440" s="22"/>
      <c r="D440" s="22"/>
      <c r="E440" s="22"/>
    </row>
    <row r="441" spans="1:5">
      <c r="A441" s="22"/>
      <c r="B441" s="22"/>
      <c r="C441" s="22"/>
      <c r="D441" s="22"/>
      <c r="E441" s="22"/>
    </row>
    <row r="442" spans="1:5">
      <c r="A442" s="22"/>
      <c r="B442" s="22"/>
      <c r="C442" s="22"/>
      <c r="D442" s="22"/>
      <c r="E442" s="22"/>
    </row>
    <row r="443" spans="1:5">
      <c r="A443" s="22"/>
      <c r="B443" s="22"/>
      <c r="C443" s="22"/>
      <c r="D443" s="22"/>
      <c r="E443" s="22"/>
    </row>
    <row r="444" spans="1:5">
      <c r="A444" s="22"/>
      <c r="B444" s="22"/>
      <c r="C444" s="22"/>
      <c r="D444" s="22"/>
      <c r="E444" s="22"/>
    </row>
    <row r="445" spans="1:5">
      <c r="A445" s="22"/>
      <c r="B445" s="22"/>
      <c r="C445" s="22"/>
      <c r="D445" s="22"/>
      <c r="E445" s="22"/>
    </row>
    <row r="446" spans="1:5">
      <c r="A446" s="22"/>
      <c r="B446" s="22"/>
      <c r="C446" s="22"/>
      <c r="D446" s="22"/>
      <c r="E446" s="22"/>
    </row>
    <row r="447" spans="1:5">
      <c r="A447" s="22"/>
      <c r="B447" s="22"/>
      <c r="C447" s="22"/>
      <c r="D447" s="22"/>
      <c r="E447" s="22"/>
    </row>
    <row r="448" spans="1:5">
      <c r="A448" s="22"/>
      <c r="B448" s="22"/>
      <c r="C448" s="22"/>
      <c r="D448" s="22"/>
      <c r="E448" s="22"/>
    </row>
    <row r="449" spans="1:5">
      <c r="A449" s="22"/>
      <c r="B449" s="22"/>
      <c r="C449" s="22"/>
      <c r="D449" s="22"/>
      <c r="E449" s="22"/>
    </row>
    <row r="450" spans="1:5">
      <c r="A450" s="22"/>
      <c r="B450" s="22"/>
      <c r="C450" s="22"/>
      <c r="D450" s="22"/>
      <c r="E450" s="22"/>
    </row>
    <row r="451" spans="1:5">
      <c r="A451" s="22"/>
      <c r="B451" s="22"/>
      <c r="C451" s="22"/>
      <c r="D451" s="22"/>
      <c r="E451" s="22"/>
    </row>
    <row r="452" spans="1:5">
      <c r="A452" s="22"/>
      <c r="B452" s="22"/>
      <c r="C452" s="22"/>
      <c r="D452" s="22"/>
      <c r="E452" s="22"/>
    </row>
    <row r="453" spans="1:5">
      <c r="A453" s="22"/>
      <c r="B453" s="22"/>
      <c r="C453" s="22"/>
      <c r="D453" s="22"/>
      <c r="E453" s="22"/>
    </row>
    <row r="454" spans="1:5">
      <c r="A454" s="22"/>
      <c r="B454" s="22"/>
      <c r="C454" s="22"/>
      <c r="D454" s="22"/>
      <c r="E454" s="22"/>
    </row>
    <row r="455" spans="1:5">
      <c r="A455" s="22"/>
      <c r="B455" s="22"/>
      <c r="C455" s="22"/>
      <c r="D455" s="22"/>
      <c r="E455" s="22"/>
    </row>
    <row r="456" spans="1:5">
      <c r="A456" s="22"/>
      <c r="B456" s="22"/>
      <c r="C456" s="22"/>
      <c r="D456" s="22"/>
      <c r="E456" s="22"/>
    </row>
    <row r="457" spans="1:5">
      <c r="A457" s="22"/>
      <c r="B457" s="22"/>
      <c r="C457" s="22"/>
      <c r="D457" s="22"/>
      <c r="E457" s="22"/>
    </row>
    <row r="458" spans="1:5">
      <c r="A458" s="22"/>
      <c r="B458" s="22"/>
      <c r="C458" s="22"/>
      <c r="D458" s="22"/>
      <c r="E458" s="22"/>
    </row>
    <row r="459" spans="1:5">
      <c r="A459" s="22"/>
      <c r="B459" s="22"/>
      <c r="C459" s="22"/>
      <c r="D459" s="22"/>
      <c r="E459" s="22"/>
    </row>
    <row r="460" spans="1:5">
      <c r="A460" s="22"/>
      <c r="B460" s="22"/>
      <c r="C460" s="22"/>
      <c r="D460" s="22"/>
      <c r="E460" s="22"/>
    </row>
    <row r="461" spans="1:5">
      <c r="A461" s="22"/>
      <c r="B461" s="22"/>
      <c r="C461" s="22"/>
      <c r="D461" s="22"/>
      <c r="E461" s="22"/>
    </row>
    <row r="462" spans="1:5">
      <c r="A462" s="22"/>
      <c r="B462" s="22"/>
      <c r="C462" s="22"/>
      <c r="D462" s="22"/>
      <c r="E462" s="22"/>
    </row>
    <row r="463" spans="1:5">
      <c r="A463" s="22"/>
      <c r="B463" s="22"/>
      <c r="C463" s="22"/>
      <c r="D463" s="22"/>
      <c r="E463" s="22"/>
    </row>
    <row r="464" spans="1:5">
      <c r="A464" s="22"/>
      <c r="B464" s="22"/>
      <c r="C464" s="22"/>
      <c r="D464" s="22"/>
      <c r="E464" s="22"/>
    </row>
    <row r="465" spans="1:5">
      <c r="A465" s="22"/>
      <c r="B465" s="22"/>
      <c r="C465" s="22"/>
      <c r="D465" s="22"/>
      <c r="E465" s="22"/>
    </row>
    <row r="466" spans="1:5">
      <c r="A466" s="22"/>
      <c r="B466" s="22"/>
      <c r="C466" s="22"/>
      <c r="D466" s="22"/>
      <c r="E466" s="22"/>
    </row>
    <row r="467" spans="1:5">
      <c r="A467" s="22"/>
      <c r="B467" s="22"/>
      <c r="C467" s="22"/>
      <c r="D467" s="22"/>
      <c r="E467" s="22"/>
    </row>
    <row r="468" spans="1:5">
      <c r="A468" s="22"/>
      <c r="B468" s="22"/>
      <c r="C468" s="22"/>
      <c r="D468" s="22"/>
      <c r="E468" s="22"/>
    </row>
    <row r="469" spans="1:5">
      <c r="A469" s="22"/>
      <c r="B469" s="22"/>
      <c r="C469" s="22"/>
      <c r="D469" s="22"/>
      <c r="E469" s="22"/>
    </row>
    <row r="470" spans="1:5">
      <c r="A470" s="22"/>
      <c r="B470" s="22"/>
      <c r="C470" s="22"/>
      <c r="D470" s="22"/>
      <c r="E470" s="22"/>
    </row>
    <row r="471" spans="1:5">
      <c r="A471" s="22"/>
      <c r="B471" s="22"/>
      <c r="C471" s="22"/>
      <c r="D471" s="22"/>
      <c r="E471" s="22"/>
    </row>
    <row r="472" spans="1:5">
      <c r="A472" s="22"/>
      <c r="B472" s="22"/>
      <c r="C472" s="22"/>
      <c r="D472" s="22"/>
      <c r="E472" s="22"/>
    </row>
    <row r="473" spans="1:5">
      <c r="A473" s="22"/>
      <c r="B473" s="22"/>
      <c r="C473" s="22"/>
      <c r="D473" s="22"/>
      <c r="E473" s="22"/>
    </row>
    <row r="474" spans="1:5">
      <c r="A474" s="22"/>
      <c r="B474" s="22"/>
      <c r="C474" s="22"/>
      <c r="D474" s="22"/>
      <c r="E474" s="22"/>
    </row>
    <row r="475" spans="1:5">
      <c r="A475" s="22"/>
      <c r="B475" s="22"/>
      <c r="C475" s="22"/>
      <c r="D475" s="22"/>
      <c r="E475" s="22"/>
    </row>
    <row r="476" spans="1:5">
      <c r="A476" s="22"/>
      <c r="B476" s="22"/>
      <c r="C476" s="22"/>
      <c r="D476" s="22"/>
      <c r="E476" s="22"/>
    </row>
    <row r="477" spans="1:5">
      <c r="A477" s="22"/>
      <c r="B477" s="22"/>
      <c r="C477" s="22"/>
      <c r="D477" s="22"/>
      <c r="E477" s="22"/>
    </row>
    <row r="478" spans="1:5">
      <c r="A478" s="22"/>
      <c r="B478" s="22"/>
      <c r="C478" s="22"/>
      <c r="D478" s="22"/>
      <c r="E478" s="22"/>
    </row>
    <row r="479" spans="1:5">
      <c r="A479" s="22"/>
      <c r="B479" s="22"/>
      <c r="C479" s="22"/>
      <c r="D479" s="22"/>
      <c r="E479" s="22"/>
    </row>
    <row r="480" spans="1:5">
      <c r="A480" s="22"/>
      <c r="B480" s="22"/>
      <c r="C480" s="22"/>
      <c r="D480" s="22"/>
      <c r="E480" s="22"/>
    </row>
    <row r="481" spans="1:5">
      <c r="A481" s="22"/>
      <c r="B481" s="22"/>
      <c r="C481" s="22"/>
      <c r="D481" s="22"/>
      <c r="E481" s="22"/>
    </row>
    <row r="482" spans="1:5">
      <c r="A482" s="22"/>
      <c r="B482" s="22"/>
      <c r="C482" s="22"/>
      <c r="D482" s="22"/>
      <c r="E482" s="22"/>
    </row>
    <row r="483" spans="1:5">
      <c r="A483" s="22"/>
      <c r="B483" s="22"/>
      <c r="C483" s="22"/>
      <c r="D483" s="22"/>
      <c r="E483" s="22"/>
    </row>
    <row r="484" spans="1:5">
      <c r="A484" s="22"/>
      <c r="B484" s="22"/>
      <c r="C484" s="22"/>
      <c r="D484" s="22"/>
      <c r="E484" s="22"/>
    </row>
    <row r="485" spans="1:5">
      <c r="A485" s="22"/>
      <c r="B485" s="22"/>
      <c r="C485" s="22"/>
      <c r="D485" s="22"/>
      <c r="E485" s="22"/>
    </row>
    <row r="486" spans="1:5">
      <c r="A486" s="22"/>
      <c r="B486" s="22"/>
      <c r="C486" s="22"/>
      <c r="D486" s="22"/>
      <c r="E486" s="22"/>
    </row>
    <row r="487" spans="1:5">
      <c r="A487" s="22"/>
      <c r="B487" s="22"/>
      <c r="C487" s="22"/>
      <c r="D487" s="22"/>
      <c r="E487" s="22"/>
    </row>
    <row r="488" spans="1:5">
      <c r="A488" s="22"/>
      <c r="B488" s="22"/>
      <c r="C488" s="22"/>
      <c r="D488" s="22"/>
      <c r="E488" s="22"/>
    </row>
    <row r="489" spans="1:5">
      <c r="A489" s="22"/>
      <c r="B489" s="22"/>
      <c r="C489" s="22"/>
      <c r="D489" s="22"/>
      <c r="E489" s="22"/>
    </row>
    <row r="490" spans="1:5">
      <c r="A490" s="22"/>
      <c r="B490" s="22"/>
      <c r="C490" s="22"/>
      <c r="D490" s="22"/>
      <c r="E490" s="22"/>
    </row>
    <row r="491" spans="1:5">
      <c r="A491" s="22"/>
      <c r="B491" s="22"/>
      <c r="C491" s="22"/>
      <c r="D491" s="22"/>
      <c r="E491" s="22"/>
    </row>
    <row r="492" spans="1:5">
      <c r="A492" s="22"/>
      <c r="B492" s="22"/>
      <c r="C492" s="22"/>
      <c r="D492" s="22"/>
      <c r="E492" s="22"/>
    </row>
    <row r="493" spans="1:5">
      <c r="A493" s="22"/>
      <c r="B493" s="22"/>
      <c r="C493" s="22"/>
      <c r="D493" s="22"/>
      <c r="E493" s="22"/>
    </row>
    <row r="494" spans="1:5">
      <c r="A494" s="22"/>
      <c r="B494" s="22"/>
      <c r="C494" s="22"/>
      <c r="D494" s="22"/>
      <c r="E494" s="22"/>
    </row>
    <row r="495" spans="1:5">
      <c r="A495" s="22"/>
      <c r="B495" s="22"/>
      <c r="C495" s="22"/>
      <c r="D495" s="22"/>
      <c r="E495" s="22"/>
    </row>
    <row r="496" spans="1:5">
      <c r="A496" s="22"/>
      <c r="B496" s="22"/>
      <c r="C496" s="22"/>
      <c r="D496" s="22"/>
      <c r="E496" s="22"/>
    </row>
    <row r="497" spans="1:5">
      <c r="A497" s="22"/>
      <c r="B497" s="22"/>
      <c r="C497" s="22"/>
      <c r="D497" s="22"/>
      <c r="E497" s="22"/>
    </row>
    <row r="498" spans="1:5">
      <c r="A498" s="22"/>
      <c r="B498" s="22"/>
      <c r="C498" s="22"/>
      <c r="D498" s="22"/>
      <c r="E498" s="22"/>
    </row>
    <row r="499" spans="1:5">
      <c r="A499" s="22"/>
      <c r="B499" s="22"/>
      <c r="C499" s="22"/>
      <c r="D499" s="22"/>
      <c r="E499" s="22"/>
    </row>
    <row r="500" spans="1:5">
      <c r="A500" s="22"/>
      <c r="B500" s="22"/>
      <c r="C500" s="22"/>
      <c r="D500" s="22"/>
      <c r="E500" s="22"/>
    </row>
    <row r="501" spans="1:5">
      <c r="A501" s="22"/>
      <c r="B501" s="22"/>
      <c r="C501" s="22"/>
      <c r="D501" s="22"/>
      <c r="E501" s="22"/>
    </row>
    <row r="502" spans="1:5">
      <c r="A502" s="22"/>
      <c r="B502" s="22"/>
      <c r="C502" s="22"/>
      <c r="D502" s="22"/>
      <c r="E502" s="22"/>
    </row>
    <row r="503" spans="1:5">
      <c r="A503" s="22"/>
      <c r="B503" s="22"/>
      <c r="C503" s="22"/>
      <c r="D503" s="22"/>
      <c r="E503" s="22"/>
    </row>
    <row r="504" spans="1:5">
      <c r="A504" s="22"/>
      <c r="B504" s="22"/>
      <c r="C504" s="22"/>
      <c r="D504" s="22"/>
      <c r="E504" s="22"/>
    </row>
    <row r="505" spans="1:5">
      <c r="A505" s="22"/>
      <c r="B505" s="22"/>
      <c r="C505" s="22"/>
      <c r="D505" s="22"/>
      <c r="E505" s="22"/>
    </row>
    <row r="506" spans="1:5">
      <c r="A506" s="22"/>
      <c r="B506" s="22"/>
      <c r="C506" s="22"/>
      <c r="D506" s="22"/>
      <c r="E506" s="22"/>
    </row>
    <row r="507" spans="1:5">
      <c r="A507" s="22"/>
      <c r="B507" s="22"/>
      <c r="C507" s="22"/>
      <c r="D507" s="22"/>
      <c r="E507" s="22"/>
    </row>
    <row r="508" spans="1:5">
      <c r="A508" s="22"/>
      <c r="B508" s="22"/>
      <c r="C508" s="22"/>
      <c r="D508" s="22"/>
      <c r="E508" s="22"/>
    </row>
    <row r="509" spans="1:5">
      <c r="A509" s="22"/>
      <c r="B509" s="22"/>
      <c r="C509" s="22"/>
      <c r="D509" s="22"/>
      <c r="E509" s="22"/>
    </row>
    <row r="510" spans="1:5">
      <c r="A510" s="22"/>
      <c r="B510" s="22"/>
      <c r="C510" s="22"/>
      <c r="D510" s="22"/>
      <c r="E510" s="22"/>
    </row>
    <row r="511" spans="1:5">
      <c r="A511" s="22"/>
      <c r="B511" s="22"/>
      <c r="C511" s="22"/>
      <c r="D511" s="22"/>
      <c r="E511" s="22"/>
    </row>
    <row r="512" spans="1:5">
      <c r="A512" s="22"/>
      <c r="B512" s="22"/>
      <c r="C512" s="22"/>
      <c r="D512" s="22"/>
      <c r="E512" s="22"/>
    </row>
    <row r="513" spans="1:5">
      <c r="A513" s="22"/>
      <c r="B513" s="22"/>
      <c r="C513" s="22"/>
      <c r="D513" s="22"/>
      <c r="E513" s="22"/>
    </row>
    <row r="514" spans="1:5">
      <c r="A514" s="22"/>
      <c r="B514" s="22"/>
      <c r="C514" s="22"/>
      <c r="D514" s="22"/>
      <c r="E514" s="22"/>
    </row>
    <row r="515" spans="1:5">
      <c r="A515" s="22"/>
      <c r="B515" s="22"/>
      <c r="C515" s="22"/>
      <c r="D515" s="22"/>
      <c r="E515" s="22"/>
    </row>
    <row r="516" spans="1:5">
      <c r="A516" s="22"/>
      <c r="B516" s="22"/>
      <c r="C516" s="22"/>
      <c r="D516" s="22"/>
      <c r="E516" s="22"/>
    </row>
    <row r="517" spans="1:5">
      <c r="A517" s="22"/>
      <c r="B517" s="22"/>
      <c r="C517" s="22"/>
      <c r="D517" s="22"/>
      <c r="E517" s="22"/>
    </row>
    <row r="518" spans="1:5">
      <c r="A518" s="22"/>
      <c r="B518" s="22"/>
      <c r="C518" s="22"/>
      <c r="D518" s="22"/>
      <c r="E518" s="22"/>
    </row>
    <row r="519" spans="1:5">
      <c r="A519" s="22"/>
      <c r="B519" s="22"/>
      <c r="C519" s="22"/>
      <c r="D519" s="22"/>
      <c r="E519" s="22"/>
    </row>
    <row r="520" spans="1:5">
      <c r="A520" s="22"/>
      <c r="B520" s="22"/>
      <c r="C520" s="22"/>
      <c r="D520" s="22"/>
      <c r="E520" s="22"/>
    </row>
    <row r="521" spans="1:5">
      <c r="A521" s="22"/>
      <c r="B521" s="22"/>
      <c r="C521" s="22"/>
      <c r="D521" s="22"/>
      <c r="E521" s="22"/>
    </row>
    <row r="522" spans="1:5">
      <c r="A522" s="22"/>
      <c r="B522" s="22"/>
      <c r="C522" s="22"/>
      <c r="D522" s="22"/>
      <c r="E522" s="22"/>
    </row>
  </sheetData>
  <sortState xmlns:xlrd2="http://schemas.microsoft.com/office/spreadsheetml/2017/richdata2" ref="V5:AN32">
    <sortCondition descending="1" ref="AM5:AM32"/>
  </sortState>
  <mergeCells count="2">
    <mergeCell ref="C3:L3"/>
    <mergeCell ref="A3:B3"/>
  </mergeCells>
  <phoneticPr fontId="17" type="noConversion"/>
  <dataValidations count="10">
    <dataValidation type="list" allowBlank="1" showInputMessage="1" showErrorMessage="1" errorTitle="Disziplin eintragen" error="Falsche Disziplin angegeben._x000a__x000a_LG_x000a_LP_x000a_LG Auflage_x000a_ " promptTitle="Disziplin eintragen" prompt="Disziplin eintrage" sqref="E26:E32" xr:uid="{5D23908F-6036-4468-9498-B9425A50F70C}">
      <formula1>$P$2:$P$4</formula1>
    </dataValidation>
    <dataValidation type="list" allowBlank="1" showInputMessage="1" showErrorMessage="1" errorTitle="Falscher Vereinsname" error="Vereinsname stimmt nicht mit der Datenbank überein. Bitte Vereinsnamen überprüfen:_x000a__x000a_" promptTitle="Verein eingeben" prompt="Verein eingeben" sqref="A26:A32" xr:uid="{5D7D2B8E-3B30-4AA1-9EF1-31B5FD6F242B}">
      <formula1>$N$2:$N$12</formula1>
    </dataValidation>
    <dataValidation type="list" allowBlank="1" showInputMessage="1" showErrorMessage="1" errorTitle="Falscher Vereinsname" error="Vereinsname stimmt nicht mit der Datenbank überein. Bitte Vereinsnamen überprüfen:_x000a__x000a_" promptTitle="Verein eingeben" prompt="Verein eingeben" sqref="A6 A8:A10 A13:A25 A33:A38 A41:A45" xr:uid="{46A8105F-E8F5-4ECF-90C3-D8956DAFA0AC}">
      <formula1>$N$2:$N$12</formula1>
      <formula2>0</formula2>
    </dataValidation>
    <dataValidation type="list" allowBlank="1" showInputMessage="1" showErrorMessage="1" errorTitle="Disziplin eintragen" error="Falsche Disziplin angegeben._x000a__x000a_LG_x000a_LP_x000a_LG Auflage_x000a_ " promptTitle="Disziplin eintragen" prompt="Disziplin eintrage" sqref="E6:E25 E33:E45" xr:uid="{82FE743D-5B4A-41E5-8043-1FADCCE2CFE6}">
      <formula1>$P$2:$P$4</formula1>
      <formula2>0</formula2>
    </dataValidation>
    <dataValidation type="custom" allowBlank="1" showInputMessage="1" showErrorMessage="1" sqref="G1" xr:uid="{5470BCE8-440E-422A-901B-2F0BAE0F93D0}">
      <formula1>NOT(CELL("Schutz",H4:U473))</formula1>
    </dataValidation>
    <dataValidation type="custom" allowBlank="1" showInputMessage="1" showErrorMessage="1" sqref="F1:F2" xr:uid="{05A40831-6345-4426-AC73-DFB12D5F938F}">
      <formula1>NOT(CELL("Schutz",F4:S470))</formula1>
    </dataValidation>
    <dataValidation type="custom" allowBlank="1" showInputMessage="1" showErrorMessage="1" sqref="K1:P1 G2:P2" xr:uid="{149BCD36-8B4F-4BAE-AEE7-28143E67D64B}">
      <formula1>NOT(CELL("Schutz",G4:T473))</formula1>
    </dataValidation>
    <dataValidation type="custom" allowBlank="1" showInputMessage="1" showErrorMessage="1" sqref="M3:P3" xr:uid="{897EA76D-DE77-4D6E-96EF-FE20A0E7B375}">
      <formula1>NOT(CELL("Schutz",M5:Z475))</formula1>
    </dataValidation>
    <dataValidation type="custom" allowBlank="1" showInputMessage="1" showErrorMessage="1" sqref="Q1:S2" xr:uid="{3027773B-13B7-4EBF-A11F-731C61E757ED}">
      <formula1>NOT(CELL("Schutz",Q4:AC473))</formula1>
    </dataValidation>
    <dataValidation type="custom" allowBlank="1" showInputMessage="1" showErrorMessage="1" sqref="Q3:S3" xr:uid="{B1834CED-826F-4C23-AEF8-A719A58582F0}">
      <formula1>NOT(CELL("Schutz",Q5:AC475))</formula1>
    </dataValidation>
  </dataValidations>
  <pageMargins left="0.7" right="0.7" top="0.75" bottom="0.75" header="0.3" footer="0.3"/>
  <pageSetup paperSize="9" scale="66" firstPageNumber="0" fitToHeight="0" orientation="landscape" horizontalDpi="300" verticalDpi="300" r:id="rId1"/>
  <headerFooter alignWithMargins="0">
    <oddHeader>&amp;R&amp;D</oddHeader>
  </headerFooter>
  <rowBreaks count="1" manualBreakCount="1">
    <brk id="51" max="16383" man="1"/>
  </rowBreaks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8DE06-55E7-4A82-81F8-6A214C866B50}">
  <sheetPr codeName="Tabelle19">
    <tabColor rgb="FF00B0F0"/>
    <pageSetUpPr fitToPage="1"/>
  </sheetPr>
  <dimension ref="A1:S518"/>
  <sheetViews>
    <sheetView tabSelected="1" zoomScaleNormal="100" workbookViewId="0">
      <selection activeCell="A5" sqref="A5"/>
    </sheetView>
  </sheetViews>
  <sheetFormatPr baseColWidth="10" defaultColWidth="11.42578125" defaultRowHeight="12.75"/>
  <cols>
    <col min="1" max="1" width="32.7109375" style="15" customWidth="1"/>
    <col min="2" max="3" width="17.7109375" style="15" customWidth="1"/>
    <col min="4" max="4" width="12" style="15" bestFit="1" customWidth="1"/>
    <col min="5" max="5" width="13.7109375" style="15" bestFit="1" customWidth="1"/>
    <col min="6" max="16" width="6.7109375" style="15" customWidth="1"/>
    <col min="17" max="19" width="11.7109375" style="15" customWidth="1"/>
    <col min="20" max="16384" width="11.42578125" style="15"/>
  </cols>
  <sheetData>
    <row r="1" spans="1:19" ht="15.6" customHeight="1">
      <c r="A1" s="285" t="str">
        <f>Tabellen!F1</f>
        <v>Runde 11</v>
      </c>
      <c r="B1" s="219"/>
      <c r="C1" s="220"/>
      <c r="D1" s="220"/>
      <c r="E1" s="220"/>
      <c r="F1" s="221"/>
      <c r="G1" s="222"/>
      <c r="H1" s="222"/>
      <c r="I1" s="222"/>
      <c r="J1" s="222"/>
      <c r="K1" s="221"/>
      <c r="L1" s="221"/>
      <c r="M1" s="221"/>
      <c r="N1" s="221"/>
      <c r="O1" s="221"/>
      <c r="P1" s="221"/>
      <c r="Q1" s="223"/>
      <c r="R1" s="224"/>
      <c r="S1" s="223"/>
    </row>
    <row r="2" spans="1:19" ht="15" customHeight="1">
      <c r="A2" s="219"/>
      <c r="B2" s="219"/>
      <c r="C2" s="220"/>
      <c r="D2" s="220"/>
      <c r="E2" s="220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3"/>
      <c r="R2" s="224"/>
      <c r="S2" s="223"/>
    </row>
    <row r="3" spans="1:19" ht="142.5" customHeight="1">
      <c r="A3" s="335" t="s">
        <v>454</v>
      </c>
      <c r="B3" s="335"/>
      <c r="C3" s="332" t="s">
        <v>25</v>
      </c>
      <c r="D3" s="332"/>
      <c r="E3" s="332"/>
      <c r="F3" s="332"/>
      <c r="G3" s="332"/>
      <c r="H3" s="332"/>
      <c r="I3" s="332"/>
      <c r="J3" s="332"/>
      <c r="K3" s="332"/>
      <c r="L3" s="332"/>
      <c r="M3" s="221"/>
      <c r="N3" s="221"/>
      <c r="O3" s="221"/>
      <c r="P3" s="221"/>
      <c r="Q3" s="225"/>
      <c r="R3" s="225"/>
      <c r="S3" s="225"/>
    </row>
    <row r="4" spans="1:19" s="231" customFormat="1" ht="34.5" customHeight="1">
      <c r="A4" s="227" t="s">
        <v>0</v>
      </c>
      <c r="B4" s="227" t="s">
        <v>2</v>
      </c>
      <c r="C4" s="228" t="s">
        <v>1</v>
      </c>
      <c r="D4" s="227" t="s">
        <v>3</v>
      </c>
      <c r="E4" s="227" t="s">
        <v>4</v>
      </c>
      <c r="F4" s="228" t="s">
        <v>68</v>
      </c>
      <c r="G4" s="228" t="s">
        <v>69</v>
      </c>
      <c r="H4" s="228" t="s">
        <v>70</v>
      </c>
      <c r="I4" s="228" t="s">
        <v>71</v>
      </c>
      <c r="J4" s="228" t="s">
        <v>72</v>
      </c>
      <c r="K4" s="228" t="s">
        <v>73</v>
      </c>
      <c r="L4" s="228" t="s">
        <v>74</v>
      </c>
      <c r="M4" s="228" t="s">
        <v>75</v>
      </c>
      <c r="N4" s="228" t="s">
        <v>76</v>
      </c>
      <c r="O4" s="228" t="s">
        <v>77</v>
      </c>
      <c r="P4" s="228" t="s">
        <v>168</v>
      </c>
      <c r="Q4" s="238" t="s">
        <v>82</v>
      </c>
      <c r="R4" s="228" t="s">
        <v>63</v>
      </c>
      <c r="S4" s="239" t="s">
        <v>62</v>
      </c>
    </row>
    <row r="5" spans="1:19" ht="15.95" customHeight="1">
      <c r="A5" s="197" t="s">
        <v>6</v>
      </c>
      <c r="B5" s="197" t="s">
        <v>296</v>
      </c>
      <c r="C5" s="197" t="s">
        <v>277</v>
      </c>
      <c r="D5" s="197" t="s">
        <v>25</v>
      </c>
      <c r="E5" s="197" t="s">
        <v>11</v>
      </c>
      <c r="F5" s="264" cm="1">
        <f t="array" ref="F5">_xlfn.IFNA(INDEX(SetupR1Tabelle[Ringe],MATCH($A5&amp;$B5&amp;$C5&amp;$E5,SetupR1Tabelle[Verein]&amp;SetupR1Tabelle[Vorname]&amp;SetupR1Tabelle[Name]&amp;SetupR1Tabelle[Disziplin],0)),"-")</f>
        <v>174</v>
      </c>
      <c r="G5" s="264" cm="1">
        <f t="array" ref="G5">_xlfn.IFNA(INDEX(SetupR2Tabelle[Ringe],MATCH($A5&amp;$B5&amp;$C5&amp;$E5,SetupR2Tabelle[Verein]&amp;SetupR2Tabelle[Vorname]&amp;SetupR2Tabelle[Name]&amp;SetupR2Tabelle[Disziplin],0)),"-")</f>
        <v>178</v>
      </c>
      <c r="H5" s="264" t="str" cm="1">
        <f t="array" ref="H5">_xlfn.IFNA(INDEX(SetupR3Tabelle[Ringe],MATCH($A5&amp;$B5&amp;$C5&amp;$E5,SetupR3Tabelle[Verein]&amp;SetupR3Tabelle[Vorname]&amp;SetupR3Tabelle[Name]&amp;SetupR3Tabelle[Disziplin],0)),"-")</f>
        <v>-</v>
      </c>
      <c r="I5" s="264" cm="1">
        <f t="array" ref="I5">_xlfn.IFNA(INDEX(SetupR4Tabelle[Ringe],MATCH($A5&amp;$B5&amp;$C5&amp;$E5,SetupR4Tabelle[Verein]&amp;SetupR4Tabelle[Vorname]&amp;SetupR4Tabelle[Name]&amp;SetupR4Tabelle[Disziplin],0)),"-")</f>
        <v>178</v>
      </c>
      <c r="J5" s="264" cm="1">
        <f t="array" ref="J5">_xlfn.IFNA(INDEX(SetupR5Tabelle[Ringe],MATCH($A5&amp;$B5&amp;$C5&amp;$E5,SetupR5Tabelle[Verein]&amp;SetupR5Tabelle[Vorname]&amp;SetupR5Tabelle[Name]&amp;SetupR5Tabelle[Disziplin],0)),"-")</f>
        <v>177</v>
      </c>
      <c r="K5" s="264" cm="1">
        <f t="array" ref="K5">_xlfn.IFNA(INDEX(SetupR6Tabelle[Ringe],MATCH($A5&amp;$B5&amp;$C5&amp;$E5,SetupR6Tabelle[Verein]&amp;SetupR6Tabelle[Vorname]&amp;SetupR6Tabelle[Name]&amp;SetupR6Tabelle[Disziplin],0)),"-")</f>
        <v>180</v>
      </c>
      <c r="L5" s="264" cm="1">
        <f t="array" ref="L5">_xlfn.IFNA(INDEX(SetupR7Tabelle[Ringe],MATCH($A5&amp;$B5&amp;$C5&amp;$E5,SetupR7Tabelle[Verein]&amp;SetupR7Tabelle[Vorname]&amp;SetupR7Tabelle[Name]&amp;SetupR7Tabelle[Disziplin],0)),"-")</f>
        <v>181</v>
      </c>
      <c r="M5" s="264" cm="1">
        <f t="array" ref="M5">_xlfn.IFNA(INDEX(SetupR8Tabelle[Ringe],MATCH($A5&amp;$B5&amp;$C5&amp;$E5,SetupR8Tabelle[Verein]&amp;SetupR8Tabelle[Vorname]&amp;SetupR8Tabelle[Name]&amp;SetupR8Tabelle[Disziplin],0)),"-")</f>
        <v>185</v>
      </c>
      <c r="N5" s="264" cm="1">
        <f t="array" ref="N5">_xlfn.IFNA(INDEX(SetupR9Tabelle[Ringe],MATCH($A5&amp;$B5&amp;$C5&amp;$E5,SetupR9Tabelle[Verein]&amp;SetupR9Tabelle[Vorname]&amp;SetupR9Tabelle[Name]&amp;SetupR9Tabelle[Disziplin],0)),"-")</f>
        <v>180</v>
      </c>
      <c r="O5" s="264" cm="1">
        <f t="array" ref="O5">_xlfn.IFNA(INDEX(SetupR10Tabelle[Ringe],MATCH($A5&amp;$B5&amp;$C5&amp;$E5,SetupR10Tabelle[Verein]&amp;SetupR10Tabelle[Vorname]&amp;SetupR10Tabelle[Name]&amp;SetupR10Tabelle[Disziplin],0)),"-")</f>
        <v>191</v>
      </c>
      <c r="P5" s="264" cm="1">
        <f t="array" ref="P5">_xlfn.IFNA(INDEX(SetupR11Tabelle[Ringe],MATCH($A5&amp;$B5&amp;$C5&amp;$E5,SetupR11Tabelle[Verein]&amp;SetupR11Tabelle[Vorname]&amp;SetupR11Tabelle[Name]&amp;SetupR11Tabelle[Disziplin],0)),"-")</f>
        <v>186</v>
      </c>
      <c r="Q5" s="264">
        <f>IF(SCH[[#This Row],[1]]="","",SUM(SCH[[#This Row],[1]:[11]]))</f>
        <v>1810</v>
      </c>
      <c r="R5" s="277">
        <f>IF(SCH[[#This Row],[Summe]]="","",AVERAGE(Q5/S5))</f>
        <v>181</v>
      </c>
      <c r="S5" s="261">
        <f>IF(SCH[[#This Row],[1]]="","",COUNT(F5:P5))</f>
        <v>10</v>
      </c>
    </row>
    <row r="6" spans="1:19" ht="15.95" customHeight="1">
      <c r="A6" s="197" t="s">
        <v>15</v>
      </c>
      <c r="B6" s="197" t="s">
        <v>196</v>
      </c>
      <c r="C6" s="197" t="s">
        <v>197</v>
      </c>
      <c r="D6" s="197" t="s">
        <v>25</v>
      </c>
      <c r="E6" s="197" t="s">
        <v>11</v>
      </c>
      <c r="F6" s="264" cm="1">
        <f t="array" ref="F6">_xlfn.IFNA(INDEX(SetupR1Tabelle[Ringe],MATCH($A6&amp;$B6&amp;$C6&amp;$E6,SetupR1Tabelle[Verein]&amp;SetupR1Tabelle[Vorname]&amp;SetupR1Tabelle[Name]&amp;SetupR1Tabelle[Disziplin],0)),"-")</f>
        <v>170</v>
      </c>
      <c r="G6" s="264" cm="1">
        <f t="array" ref="G6">_xlfn.IFNA(INDEX(SetupR2Tabelle[Ringe],MATCH($A6&amp;$B6&amp;$C6&amp;$E6,SetupR2Tabelle[Verein]&amp;SetupR2Tabelle[Vorname]&amp;SetupR2Tabelle[Name]&amp;SetupR2Tabelle[Disziplin],0)),"-")</f>
        <v>171</v>
      </c>
      <c r="H6" s="264" cm="1">
        <f t="array" ref="H6">_xlfn.IFNA(INDEX(SetupR3Tabelle[Ringe],MATCH($A6&amp;$B6&amp;$C6&amp;$E6,SetupR3Tabelle[Verein]&amp;SetupR3Tabelle[Vorname]&amp;SetupR3Tabelle[Name]&amp;SetupR3Tabelle[Disziplin],0)),"-")</f>
        <v>177</v>
      </c>
      <c r="I6" s="264" cm="1">
        <f t="array" ref="I6">_xlfn.IFNA(INDEX(SetupR4Tabelle[Ringe],MATCH($A6&amp;$B6&amp;$C6&amp;$E6,SetupR4Tabelle[Verein]&amp;SetupR4Tabelle[Vorname]&amp;SetupR4Tabelle[Name]&amp;SetupR4Tabelle[Disziplin],0)),"-")</f>
        <v>177</v>
      </c>
      <c r="J6" s="264" t="str" cm="1">
        <f t="array" ref="J6">_xlfn.IFNA(INDEX(SetupR5Tabelle[Ringe],MATCH($A6&amp;$B6&amp;$C6&amp;$E6,SetupR5Tabelle[Verein]&amp;SetupR5Tabelle[Vorname]&amp;SetupR5Tabelle[Name]&amp;SetupR5Tabelle[Disziplin],0)),"-")</f>
        <v>-</v>
      </c>
      <c r="K6" s="264" cm="1">
        <f t="array" ref="K6">_xlfn.IFNA(INDEX(SetupR6Tabelle[Ringe],MATCH($A6&amp;$B6&amp;$C6&amp;$E6,SetupR6Tabelle[Verein]&amp;SetupR6Tabelle[Vorname]&amp;SetupR6Tabelle[Name]&amp;SetupR6Tabelle[Disziplin],0)),"-")</f>
        <v>178</v>
      </c>
      <c r="L6" s="264" cm="1">
        <f t="array" ref="L6">_xlfn.IFNA(INDEX(SetupR7Tabelle[Ringe],MATCH($A6&amp;$B6&amp;$C6&amp;$E6,SetupR7Tabelle[Verein]&amp;SetupR7Tabelle[Vorname]&amp;SetupR7Tabelle[Name]&amp;SetupR7Tabelle[Disziplin],0)),"-")</f>
        <v>176</v>
      </c>
      <c r="M6" s="264" cm="1">
        <f t="array" ref="M6">_xlfn.IFNA(INDEX(SetupR8Tabelle[Ringe],MATCH($A6&amp;$B6&amp;$C6&amp;$E6,SetupR8Tabelle[Verein]&amp;SetupR8Tabelle[Vorname]&amp;SetupR8Tabelle[Name]&amp;SetupR8Tabelle[Disziplin],0)),"-")</f>
        <v>177</v>
      </c>
      <c r="N6" s="264" cm="1">
        <f t="array" ref="N6">_xlfn.IFNA(INDEX(SetupR9Tabelle[Ringe],MATCH($A6&amp;$B6&amp;$C6&amp;$E6,SetupR9Tabelle[Verein]&amp;SetupR9Tabelle[Vorname]&amp;SetupR9Tabelle[Name]&amp;SetupR9Tabelle[Disziplin],0)),"-")</f>
        <v>179</v>
      </c>
      <c r="O6" s="264" cm="1">
        <f t="array" ref="O6">_xlfn.IFNA(INDEX(SetupR10Tabelle[Ringe],MATCH($A6&amp;$B6&amp;$C6&amp;$E6,SetupR10Tabelle[Verein]&amp;SetupR10Tabelle[Vorname]&amp;SetupR10Tabelle[Name]&amp;SetupR10Tabelle[Disziplin],0)),"-")</f>
        <v>188</v>
      </c>
      <c r="P6" s="264" cm="1">
        <f t="array" ref="P6">_xlfn.IFNA(INDEX(SetupR11Tabelle[Ringe],MATCH($A6&amp;$B6&amp;$C6&amp;$E6,SetupR11Tabelle[Verein]&amp;SetupR11Tabelle[Vorname]&amp;SetupR11Tabelle[Name]&amp;SetupR11Tabelle[Disziplin],0)),"-")</f>
        <v>179</v>
      </c>
      <c r="Q6" s="264">
        <f>IF(SCH[[#This Row],[1]]="","",SUM(SCH[[#This Row],[1]:[11]]))</f>
        <v>1772</v>
      </c>
      <c r="R6" s="277">
        <f>IF(SCH[[#This Row],[Summe]]="","",AVERAGE(Q6/S6))</f>
        <v>177.2</v>
      </c>
      <c r="S6" s="261">
        <f>IF(SCH[[#This Row],[1]]="","",COUNT(F6:P6))</f>
        <v>10</v>
      </c>
    </row>
    <row r="7" spans="1:19" ht="15.95" customHeight="1">
      <c r="A7" s="197" t="s">
        <v>6</v>
      </c>
      <c r="B7" s="197" t="s">
        <v>284</v>
      </c>
      <c r="C7" s="197" t="s">
        <v>515</v>
      </c>
      <c r="D7" s="197" t="s">
        <v>25</v>
      </c>
      <c r="E7" s="197" t="s">
        <v>11</v>
      </c>
      <c r="F7" s="261" cm="1">
        <f t="array" ref="F7">_xlfn.IFNA(INDEX(SetupR1Tabelle[Ringe],MATCH($A7&amp;$B7&amp;$C7&amp;$E7,SetupR1Tabelle[Verein]&amp;SetupR1Tabelle[Vorname]&amp;SetupR1Tabelle[Name]&amp;SetupR1Tabelle[Disziplin],0)),"-")</f>
        <v>171</v>
      </c>
      <c r="G7" s="261" cm="1">
        <f t="array" ref="G7">_xlfn.IFNA(INDEX(SetupR2Tabelle[Ringe],MATCH($A7&amp;$B7&amp;$C7&amp;$E7,SetupR2Tabelle[Verein]&amp;SetupR2Tabelle[Vorname]&amp;SetupR2Tabelle[Name]&amp;SetupR2Tabelle[Disziplin],0)),"-")</f>
        <v>176</v>
      </c>
      <c r="H7" s="261" t="str" cm="1">
        <f t="array" ref="H7">_xlfn.IFNA(INDEX(SetupR3Tabelle[Ringe],MATCH($A7&amp;$B7&amp;$C7&amp;$E7,SetupR3Tabelle[Verein]&amp;SetupR3Tabelle[Vorname]&amp;SetupR3Tabelle[Name]&amp;SetupR3Tabelle[Disziplin],0)),"-")</f>
        <v>-</v>
      </c>
      <c r="I7" s="262" cm="1">
        <f t="array" ref="I7">_xlfn.IFNA(INDEX(SetupR4Tabelle[Ringe],MATCH($A7&amp;$B7&amp;$C7&amp;$E7,SetupR4Tabelle[Verein]&amp;SetupR4Tabelle[Vorname]&amp;SetupR4Tabelle[Name]&amp;SetupR4Tabelle[Disziplin],0)),"-")</f>
        <v>174</v>
      </c>
      <c r="J7" s="261" cm="1">
        <f t="array" ref="J7">_xlfn.IFNA(INDEX(SetupR5Tabelle[Ringe],MATCH($A7&amp;$B7&amp;$C7&amp;$E7,SetupR5Tabelle[Verein]&amp;SetupR5Tabelle[Vorname]&amp;SetupR5Tabelle[Name]&amp;SetupR5Tabelle[Disziplin],0)),"-")</f>
        <v>176</v>
      </c>
      <c r="K7" s="261" cm="1">
        <f t="array" ref="K7">_xlfn.IFNA(INDEX(SetupR6Tabelle[Ringe],MATCH($A7&amp;$B7&amp;$C7&amp;$E7,SetupR6Tabelle[Verein]&amp;SetupR6Tabelle[Vorname]&amp;SetupR6Tabelle[Name]&amp;SetupR6Tabelle[Disziplin],0)),"-")</f>
        <v>168</v>
      </c>
      <c r="L7" s="261" cm="1">
        <f t="array" ref="L7">_xlfn.IFNA(INDEX(SetupR7Tabelle[Ringe],MATCH($A7&amp;$B7&amp;$C7&amp;$E7,SetupR7Tabelle[Verein]&amp;SetupR7Tabelle[Vorname]&amp;SetupR7Tabelle[Name]&amp;SetupR7Tabelle[Disziplin],0)),"-")</f>
        <v>179</v>
      </c>
      <c r="M7" s="261" cm="1">
        <f t="array" ref="M7">_xlfn.IFNA(INDEX(SetupR8Tabelle[Ringe],MATCH($A7&amp;$B7&amp;$C7&amp;$E7,SetupR8Tabelle[Verein]&amp;SetupR8Tabelle[Vorname]&amp;SetupR8Tabelle[Name]&amp;SetupR8Tabelle[Disziplin],0)),"-")</f>
        <v>176</v>
      </c>
      <c r="N7" s="261" cm="1">
        <f t="array" ref="N7">_xlfn.IFNA(INDEX(SetupR9Tabelle[Ringe],MATCH($A7&amp;$B7&amp;$C7&amp;$E7,SetupR9Tabelle[Verein]&amp;SetupR9Tabelle[Vorname]&amp;SetupR9Tabelle[Name]&amp;SetupR9Tabelle[Disziplin],0)),"-")</f>
        <v>177</v>
      </c>
      <c r="O7" s="261" cm="1">
        <f t="array" ref="O7">_xlfn.IFNA(INDEX(SetupR10Tabelle[Ringe],MATCH($A7&amp;$B7&amp;$C7&amp;$E7,SetupR10Tabelle[Verein]&amp;SetupR10Tabelle[Vorname]&amp;SetupR10Tabelle[Name]&amp;SetupR10Tabelle[Disziplin],0)),"-")</f>
        <v>169</v>
      </c>
      <c r="P7" s="261" t="str" cm="1">
        <f t="array" ref="P7">_xlfn.IFNA(INDEX(SetupR11Tabelle[Ringe],MATCH($A7&amp;$B7&amp;$C7&amp;$E7,SetupR11Tabelle[Verein]&amp;SetupR11Tabelle[Vorname]&amp;SetupR11Tabelle[Name]&amp;SetupR11Tabelle[Disziplin],0)),"-")</f>
        <v>-</v>
      </c>
      <c r="Q7" s="261">
        <f>IF(SCH[[#This Row],[1]]="","",SUM(SCH[[#This Row],[1]:[11]]))</f>
        <v>1566</v>
      </c>
      <c r="R7" s="263">
        <f>IF(SCH[[#This Row],[Summe]]="","",AVERAGE(Q7/S7))</f>
        <v>174</v>
      </c>
      <c r="S7" s="261">
        <f>IF(SCH[[#This Row],[1]]="","",COUNT(F7:P7))</f>
        <v>9</v>
      </c>
    </row>
    <row r="8" spans="1:19" ht="15.95" customHeight="1">
      <c r="A8" s="197" t="s">
        <v>15</v>
      </c>
      <c r="B8" s="197" t="s">
        <v>214</v>
      </c>
      <c r="C8" s="197" t="s">
        <v>215</v>
      </c>
      <c r="D8" s="197" t="s">
        <v>25</v>
      </c>
      <c r="E8" s="197" t="s">
        <v>11</v>
      </c>
      <c r="F8" s="261" cm="1">
        <f t="array" ref="F8">_xlfn.IFNA(INDEX(SetupR1Tabelle[Ringe],MATCH($A8&amp;$B8&amp;$C8&amp;$E8,SetupR1Tabelle[Verein]&amp;SetupR1Tabelle[Vorname]&amp;SetupR1Tabelle[Name]&amp;SetupR1Tabelle[Disziplin],0)),"-")</f>
        <v>176</v>
      </c>
      <c r="G8" s="261" cm="1">
        <f t="array" ref="G8">_xlfn.IFNA(INDEX(SetupR2Tabelle[Ringe],MATCH($A8&amp;$B8&amp;$C8&amp;$E8,SetupR2Tabelle[Verein]&amp;SetupR2Tabelle[Vorname]&amp;SetupR2Tabelle[Name]&amp;SetupR2Tabelle[Disziplin],0)),"-")</f>
        <v>173</v>
      </c>
      <c r="H8" s="261" cm="1">
        <f t="array" ref="H8">_xlfn.IFNA(INDEX(SetupR3Tabelle[Ringe],MATCH($A8&amp;$B8&amp;$C8&amp;$E8,SetupR3Tabelle[Verein]&amp;SetupR3Tabelle[Vorname]&amp;SetupR3Tabelle[Name]&amp;SetupR3Tabelle[Disziplin],0)),"-")</f>
        <v>168</v>
      </c>
      <c r="I8" s="262" cm="1">
        <f t="array" ref="I8">_xlfn.IFNA(INDEX(SetupR4Tabelle[Ringe],MATCH($A8&amp;$B8&amp;$C8&amp;$E8,SetupR4Tabelle[Verein]&amp;SetupR4Tabelle[Vorname]&amp;SetupR4Tabelle[Name]&amp;SetupR4Tabelle[Disziplin],0)),"-")</f>
        <v>167</v>
      </c>
      <c r="J8" s="261" t="str" cm="1">
        <f t="array" ref="J8">_xlfn.IFNA(INDEX(SetupR5Tabelle[Ringe],MATCH($A8&amp;$B8&amp;$C8&amp;$E8,SetupR5Tabelle[Verein]&amp;SetupR5Tabelle[Vorname]&amp;SetupR5Tabelle[Name]&amp;SetupR5Tabelle[Disziplin],0)),"-")</f>
        <v>-</v>
      </c>
      <c r="K8" s="261" cm="1">
        <f t="array" ref="K8">_xlfn.IFNA(INDEX(SetupR6Tabelle[Ringe],MATCH($A8&amp;$B8&amp;$C8&amp;$E8,SetupR6Tabelle[Verein]&amp;SetupR6Tabelle[Vorname]&amp;SetupR6Tabelle[Name]&amp;SetupR6Tabelle[Disziplin],0)),"-")</f>
        <v>172</v>
      </c>
      <c r="L8" s="261" cm="1">
        <f t="array" ref="L8">_xlfn.IFNA(INDEX(SetupR7Tabelle[Ringe],MATCH($A8&amp;$B8&amp;$C8&amp;$E8,SetupR7Tabelle[Verein]&amp;SetupR7Tabelle[Vorname]&amp;SetupR7Tabelle[Name]&amp;SetupR7Tabelle[Disziplin],0)),"-")</f>
        <v>173</v>
      </c>
      <c r="M8" s="261" cm="1">
        <f t="array" ref="M8">_xlfn.IFNA(INDEX(SetupR8Tabelle[Ringe],MATCH($A8&amp;$B8&amp;$C8&amp;$E8,SetupR8Tabelle[Verein]&amp;SetupR8Tabelle[Vorname]&amp;SetupR8Tabelle[Name]&amp;SetupR8Tabelle[Disziplin],0)),"-")</f>
        <v>173</v>
      </c>
      <c r="N8" s="261" cm="1">
        <f t="array" ref="N8">_xlfn.IFNA(INDEX(SetupR9Tabelle[Ringe],MATCH($A8&amp;$B8&amp;$C8&amp;$E8,SetupR9Tabelle[Verein]&amp;SetupR9Tabelle[Vorname]&amp;SetupR9Tabelle[Name]&amp;SetupR9Tabelle[Disziplin],0)),"-")</f>
        <v>172</v>
      </c>
      <c r="O8" s="261" cm="1">
        <f t="array" ref="O8">_xlfn.IFNA(INDEX(SetupR10Tabelle[Ringe],MATCH($A8&amp;$B8&amp;$C8&amp;$E8,SetupR10Tabelle[Verein]&amp;SetupR10Tabelle[Vorname]&amp;SetupR10Tabelle[Name]&amp;SetupR10Tabelle[Disziplin],0)),"-")</f>
        <v>174</v>
      </c>
      <c r="P8" s="261" cm="1">
        <f t="array" ref="P8">_xlfn.IFNA(INDEX(SetupR11Tabelle[Ringe],MATCH($A8&amp;$B8&amp;$C8&amp;$E8,SetupR11Tabelle[Verein]&amp;SetupR11Tabelle[Vorname]&amp;SetupR11Tabelle[Name]&amp;SetupR11Tabelle[Disziplin],0)),"-")</f>
        <v>169</v>
      </c>
      <c r="Q8" s="261">
        <f>IF(SCH[[#This Row],[1]]="","",SUM(SCH[[#This Row],[1]:[11]]))</f>
        <v>1717</v>
      </c>
      <c r="R8" s="263">
        <f>IF(SCH[[#This Row],[Summe]]="","",AVERAGE(Q8/S8))</f>
        <v>171.7</v>
      </c>
      <c r="S8" s="261">
        <f>IF(SCH[[#This Row],[1]]="","",COUNT(F8:P8))</f>
        <v>10</v>
      </c>
    </row>
    <row r="9" spans="1:19" ht="15.95" customHeight="1">
      <c r="A9" s="197" t="s">
        <v>6</v>
      </c>
      <c r="B9" s="197" t="s">
        <v>289</v>
      </c>
      <c r="C9" s="197" t="s">
        <v>290</v>
      </c>
      <c r="D9" s="197" t="s">
        <v>25</v>
      </c>
      <c r="E9" s="197" t="s">
        <v>11</v>
      </c>
      <c r="F9" s="264" cm="1">
        <f t="array" ref="F9">_xlfn.IFNA(INDEX(SetupR1Tabelle[Ringe],MATCH($A9&amp;$B9&amp;$C9&amp;$E9,SetupR1Tabelle[Verein]&amp;SetupR1Tabelle[Vorname]&amp;SetupR1Tabelle[Name]&amp;SetupR1Tabelle[Disziplin],0)),"-")</f>
        <v>179</v>
      </c>
      <c r="G9" s="264" cm="1">
        <f t="array" ref="G9">_xlfn.IFNA(INDEX(SetupR2Tabelle[Ringe],MATCH($A9&amp;$B9&amp;$C9&amp;$E9,SetupR2Tabelle[Verein]&amp;SetupR2Tabelle[Vorname]&amp;SetupR2Tabelle[Name]&amp;SetupR2Tabelle[Disziplin],0)),"-")</f>
        <v>171</v>
      </c>
      <c r="H9" s="264" t="str" cm="1">
        <f t="array" ref="H9">_xlfn.IFNA(INDEX(SetupR3Tabelle[Ringe],MATCH($A9&amp;$B9&amp;$C9&amp;$E9,SetupR3Tabelle[Verein]&amp;SetupR3Tabelle[Vorname]&amp;SetupR3Tabelle[Name]&amp;SetupR3Tabelle[Disziplin],0)),"-")</f>
        <v>-</v>
      </c>
      <c r="I9" s="264" cm="1">
        <f t="array" ref="I9">_xlfn.IFNA(INDEX(SetupR4Tabelle[Ringe],MATCH($A9&amp;$B9&amp;$C9&amp;$E9,SetupR4Tabelle[Verein]&amp;SetupR4Tabelle[Vorname]&amp;SetupR4Tabelle[Name]&amp;SetupR4Tabelle[Disziplin],0)),"-")</f>
        <v>162</v>
      </c>
      <c r="J9" s="264" cm="1">
        <f t="array" ref="J9">_xlfn.IFNA(INDEX(SetupR5Tabelle[Ringe],MATCH($A9&amp;$B9&amp;$C9&amp;$E9,SetupR5Tabelle[Verein]&amp;SetupR5Tabelle[Vorname]&amp;SetupR5Tabelle[Name]&amp;SetupR5Tabelle[Disziplin],0)),"-")</f>
        <v>164</v>
      </c>
      <c r="K9" s="264" cm="1">
        <f t="array" ref="K9">_xlfn.IFNA(INDEX(SetupR6Tabelle[Ringe],MATCH($A9&amp;$B9&amp;$C9&amp;$E9,SetupR6Tabelle[Verein]&amp;SetupR6Tabelle[Vorname]&amp;SetupR6Tabelle[Name]&amp;SetupR6Tabelle[Disziplin],0)),"-")</f>
        <v>178</v>
      </c>
      <c r="L9" s="264" cm="1">
        <f t="array" ref="L9">_xlfn.IFNA(INDEX(SetupR7Tabelle[Ringe],MATCH($A9&amp;$B9&amp;$C9&amp;$E9,SetupR7Tabelle[Verein]&amp;SetupR7Tabelle[Vorname]&amp;SetupR7Tabelle[Name]&amp;SetupR7Tabelle[Disziplin],0)),"-")</f>
        <v>177</v>
      </c>
      <c r="M9" s="264" cm="1">
        <f t="array" ref="M9">_xlfn.IFNA(INDEX(SetupR8Tabelle[Ringe],MATCH($A9&amp;$B9&amp;$C9&amp;$E9,SetupR8Tabelle[Verein]&amp;SetupR8Tabelle[Vorname]&amp;SetupR8Tabelle[Name]&amp;SetupR8Tabelle[Disziplin],0)),"-")</f>
        <v>159</v>
      </c>
      <c r="N9" s="264" cm="1">
        <f t="array" ref="N9">_xlfn.IFNA(INDEX(SetupR9Tabelle[Ringe],MATCH($A9&amp;$B9&amp;$C9&amp;$E9,SetupR9Tabelle[Verein]&amp;SetupR9Tabelle[Vorname]&amp;SetupR9Tabelle[Name]&amp;SetupR9Tabelle[Disziplin],0)),"-")</f>
        <v>179</v>
      </c>
      <c r="O9" s="264" cm="1">
        <f t="array" ref="O9">_xlfn.IFNA(INDEX(SetupR10Tabelle[Ringe],MATCH($A9&amp;$B9&amp;$C9&amp;$E9,SetupR10Tabelle[Verein]&amp;SetupR10Tabelle[Vorname]&amp;SetupR10Tabelle[Name]&amp;SetupR10Tabelle[Disziplin],0)),"-")</f>
        <v>161</v>
      </c>
      <c r="P9" s="264" cm="1">
        <f t="array" ref="P9">_xlfn.IFNA(INDEX(SetupR11Tabelle[Ringe],MATCH($A9&amp;$B9&amp;$C9&amp;$E9,SetupR11Tabelle[Verein]&amp;SetupR11Tabelle[Vorname]&amp;SetupR11Tabelle[Name]&amp;SetupR11Tabelle[Disziplin],0)),"-")</f>
        <v>154</v>
      </c>
      <c r="Q9" s="264">
        <f>IF(SCH[[#This Row],[1]]="","",SUM(SCH[[#This Row],[1]:[11]]))</f>
        <v>1684</v>
      </c>
      <c r="R9" s="277">
        <f>IF(SCH[[#This Row],[Summe]]="","",AVERAGE(Q9/S9))</f>
        <v>168.4</v>
      </c>
      <c r="S9" s="261">
        <f>IF(SCH[[#This Row],[1]]="","",COUNT(F9:P9))</f>
        <v>10</v>
      </c>
    </row>
    <row r="10" spans="1:19" ht="15.95" customHeight="1">
      <c r="A10" s="197" t="s">
        <v>15</v>
      </c>
      <c r="B10" s="197" t="s">
        <v>198</v>
      </c>
      <c r="C10" s="197" t="s">
        <v>199</v>
      </c>
      <c r="D10" s="197" t="s">
        <v>25</v>
      </c>
      <c r="E10" s="197" t="s">
        <v>11</v>
      </c>
      <c r="F10" s="261" cm="1">
        <f t="array" ref="F10">_xlfn.IFNA(INDEX(SetupR1Tabelle[Ringe],MATCH($A10&amp;$B10&amp;$C10&amp;$E10,SetupR1Tabelle[Verein]&amp;SetupR1Tabelle[Vorname]&amp;SetupR1Tabelle[Name]&amp;SetupR1Tabelle[Disziplin],0)),"-")</f>
        <v>165</v>
      </c>
      <c r="G10" s="261" cm="1">
        <f t="array" ref="G10">_xlfn.IFNA(INDEX(SetupR2Tabelle[Ringe],MATCH($A10&amp;$B10&amp;$C10&amp;$E10,SetupR2Tabelle[Verein]&amp;SetupR2Tabelle[Vorname]&amp;SetupR2Tabelle[Name]&amp;SetupR2Tabelle[Disziplin],0)),"-")</f>
        <v>167</v>
      </c>
      <c r="H10" s="261" cm="1">
        <f t="array" ref="H10">_xlfn.IFNA(INDEX(SetupR3Tabelle[Ringe],MATCH($A10&amp;$B10&amp;$C10&amp;$E10,SetupR3Tabelle[Verein]&amp;SetupR3Tabelle[Vorname]&amp;SetupR3Tabelle[Name]&amp;SetupR3Tabelle[Disziplin],0)),"-")</f>
        <v>169</v>
      </c>
      <c r="I10" s="262" cm="1">
        <f t="array" ref="I10">_xlfn.IFNA(INDEX(SetupR4Tabelle[Ringe],MATCH($A10&amp;$B10&amp;$C10&amp;$E10,SetupR4Tabelle[Verein]&amp;SetupR4Tabelle[Vorname]&amp;SetupR4Tabelle[Name]&amp;SetupR4Tabelle[Disziplin],0)),"-")</f>
        <v>170</v>
      </c>
      <c r="J10" s="261" t="str" cm="1">
        <f t="array" ref="J10">_xlfn.IFNA(INDEX(SetupR5Tabelle[Ringe],MATCH($A10&amp;$B10&amp;$C10&amp;$E10,SetupR5Tabelle[Verein]&amp;SetupR5Tabelle[Vorname]&amp;SetupR5Tabelle[Name]&amp;SetupR5Tabelle[Disziplin],0)),"-")</f>
        <v>-</v>
      </c>
      <c r="K10" s="261" t="str" cm="1">
        <f t="array" ref="K10">_xlfn.IFNA(INDEX(SetupR6Tabelle[Ringe],MATCH($A10&amp;$B10&amp;$C10&amp;$E10,SetupR6Tabelle[Verein]&amp;SetupR6Tabelle[Vorname]&amp;SetupR6Tabelle[Name]&amp;SetupR6Tabelle[Disziplin],0)),"-")</f>
        <v>-</v>
      </c>
      <c r="L10" s="261" cm="1">
        <f t="array" ref="L10">_xlfn.IFNA(INDEX(SetupR7Tabelle[Ringe],MATCH($A10&amp;$B10&amp;$C10&amp;$E10,SetupR7Tabelle[Verein]&amp;SetupR7Tabelle[Vorname]&amp;SetupR7Tabelle[Name]&amp;SetupR7Tabelle[Disziplin],0)),"-")</f>
        <v>170</v>
      </c>
      <c r="M10" s="261" cm="1">
        <f t="array" ref="M10">_xlfn.IFNA(INDEX(SetupR8Tabelle[Ringe],MATCH($A10&amp;$B10&amp;$C10&amp;$E10,SetupR8Tabelle[Verein]&amp;SetupR8Tabelle[Vorname]&amp;SetupR8Tabelle[Name]&amp;SetupR8Tabelle[Disziplin],0)),"-")</f>
        <v>170</v>
      </c>
      <c r="N10" s="261" cm="1">
        <f t="array" ref="N10">_xlfn.IFNA(INDEX(SetupR9Tabelle[Ringe],MATCH($A10&amp;$B10&amp;$C10&amp;$E10,SetupR9Tabelle[Verein]&amp;SetupR9Tabelle[Vorname]&amp;SetupR9Tabelle[Name]&amp;SetupR9Tabelle[Disziplin],0)),"-")</f>
        <v>171</v>
      </c>
      <c r="O10" s="261" cm="1">
        <f t="array" ref="O10">_xlfn.IFNA(INDEX(SetupR10Tabelle[Ringe],MATCH($A10&amp;$B10&amp;$C10&amp;$E10,SetupR10Tabelle[Verein]&amp;SetupR10Tabelle[Vorname]&amp;SetupR10Tabelle[Name]&amp;SetupR10Tabelle[Disziplin],0)),"-")</f>
        <v>170</v>
      </c>
      <c r="P10" s="261" cm="1">
        <f t="array" ref="P10">_xlfn.IFNA(INDEX(SetupR11Tabelle[Ringe],MATCH($A10&amp;$B10&amp;$C10&amp;$E10,SetupR11Tabelle[Verein]&amp;SetupR11Tabelle[Vorname]&amp;SetupR11Tabelle[Name]&amp;SetupR11Tabelle[Disziplin],0)),"-")</f>
        <v>162</v>
      </c>
      <c r="Q10" s="261">
        <f>IF(SCH[[#This Row],[1]]="","",SUM(SCH[[#This Row],[1]:[11]]))</f>
        <v>1514</v>
      </c>
      <c r="R10" s="263">
        <f>IF(SCH[[#This Row],[Summe]]="","",AVERAGE(Q10/S10))</f>
        <v>168.22222222222223</v>
      </c>
      <c r="S10" s="261">
        <f>IF(SCH[[#This Row],[1]]="","",COUNT(F10:P10))</f>
        <v>9</v>
      </c>
    </row>
    <row r="11" spans="1:19" ht="15.95" customHeight="1">
      <c r="A11" s="197" t="s">
        <v>15</v>
      </c>
      <c r="B11" s="197" t="s">
        <v>453</v>
      </c>
      <c r="C11" s="197" t="s">
        <v>195</v>
      </c>
      <c r="D11" s="197" t="s">
        <v>25</v>
      </c>
      <c r="E11" s="197" t="s">
        <v>11</v>
      </c>
      <c r="F11" s="261" cm="1">
        <f t="array" ref="F11">_xlfn.IFNA(INDEX(SetupR1Tabelle[Ringe],MATCH($A11&amp;$B11&amp;$C11&amp;$E11,SetupR1Tabelle[Verein]&amp;SetupR1Tabelle[Vorname]&amp;SetupR1Tabelle[Name]&amp;SetupR1Tabelle[Disziplin],0)),"-")</f>
        <v>167</v>
      </c>
      <c r="G11" s="261" cm="1">
        <f t="array" ref="G11">_xlfn.IFNA(INDEX(SetupR2Tabelle[Ringe],MATCH($A11&amp;$B11&amp;$C11&amp;$E11,SetupR2Tabelle[Verein]&amp;SetupR2Tabelle[Vorname]&amp;SetupR2Tabelle[Name]&amp;SetupR2Tabelle[Disziplin],0)),"-")</f>
        <v>161</v>
      </c>
      <c r="H11" s="261" cm="1">
        <f t="array" ref="H11">_xlfn.IFNA(INDEX(SetupR3Tabelle[Ringe],MATCH($A11&amp;$B11&amp;$C11&amp;$E11,SetupR3Tabelle[Verein]&amp;SetupR3Tabelle[Vorname]&amp;SetupR3Tabelle[Name]&amp;SetupR3Tabelle[Disziplin],0)),"-")</f>
        <v>168</v>
      </c>
      <c r="I11" s="262" cm="1">
        <f t="array" ref="I11">_xlfn.IFNA(INDEX(SetupR4Tabelle[Ringe],MATCH($A11&amp;$B11&amp;$C11&amp;$E11,SetupR4Tabelle[Verein]&amp;SetupR4Tabelle[Vorname]&amp;SetupR4Tabelle[Name]&amp;SetupR4Tabelle[Disziplin],0)),"-")</f>
        <v>173</v>
      </c>
      <c r="J11" s="261" t="str" cm="1">
        <f t="array" ref="J11">_xlfn.IFNA(INDEX(SetupR5Tabelle[Ringe],MATCH($A11&amp;$B11&amp;$C11&amp;$E11,SetupR5Tabelle[Verein]&amp;SetupR5Tabelle[Vorname]&amp;SetupR5Tabelle[Name]&amp;SetupR5Tabelle[Disziplin],0)),"-")</f>
        <v>-</v>
      </c>
      <c r="K11" s="261" cm="1">
        <f t="array" ref="K11">_xlfn.IFNA(INDEX(SetupR6Tabelle[Ringe],MATCH($A11&amp;$B11&amp;$C11&amp;$E11,SetupR6Tabelle[Verein]&amp;SetupR6Tabelle[Vorname]&amp;SetupR6Tabelle[Name]&amp;SetupR6Tabelle[Disziplin],0)),"-")</f>
        <v>170</v>
      </c>
      <c r="L11" s="261" cm="1">
        <f t="array" ref="L11">_xlfn.IFNA(INDEX(SetupR7Tabelle[Ringe],MATCH($A11&amp;$B11&amp;$C11&amp;$E11,SetupR7Tabelle[Verein]&amp;SetupR7Tabelle[Vorname]&amp;SetupR7Tabelle[Name]&amp;SetupR7Tabelle[Disziplin],0)),"-")</f>
        <v>157</v>
      </c>
      <c r="M11" s="261" cm="1">
        <f t="array" ref="M11">_xlfn.IFNA(INDEX(SetupR8Tabelle[Ringe],MATCH($A11&amp;$B11&amp;$C11&amp;$E11,SetupR8Tabelle[Verein]&amp;SetupR8Tabelle[Vorname]&amp;SetupR8Tabelle[Name]&amp;SetupR8Tabelle[Disziplin],0)),"-")</f>
        <v>165</v>
      </c>
      <c r="N11" s="261" cm="1">
        <f t="array" ref="N11">_xlfn.IFNA(INDEX(SetupR9Tabelle[Ringe],MATCH($A11&amp;$B11&amp;$C11&amp;$E11,SetupR9Tabelle[Verein]&amp;SetupR9Tabelle[Vorname]&amp;SetupR9Tabelle[Name]&amp;SetupR9Tabelle[Disziplin],0)),"-")</f>
        <v>173</v>
      </c>
      <c r="O11" s="261" cm="1">
        <f t="array" ref="O11">_xlfn.IFNA(INDEX(SetupR10Tabelle[Ringe],MATCH($A11&amp;$B11&amp;$C11&amp;$E11,SetupR10Tabelle[Verein]&amp;SetupR10Tabelle[Vorname]&amp;SetupR10Tabelle[Name]&amp;SetupR10Tabelle[Disziplin],0)),"-")</f>
        <v>171</v>
      </c>
      <c r="P11" s="261" cm="1">
        <f t="array" ref="P11">_xlfn.IFNA(INDEX(SetupR11Tabelle[Ringe],MATCH($A11&amp;$B11&amp;$C11&amp;$E11,SetupR11Tabelle[Verein]&amp;SetupR11Tabelle[Vorname]&amp;SetupR11Tabelle[Name]&amp;SetupR11Tabelle[Disziplin],0)),"-")</f>
        <v>171</v>
      </c>
      <c r="Q11" s="261">
        <f>IF(SCH[[#This Row],[1]]="","",SUM(SCH[[#This Row],[1]:[11]]))</f>
        <v>1676</v>
      </c>
      <c r="R11" s="263">
        <f>IF(SCH[[#This Row],[Summe]]="","",AVERAGE(Q11/S11))</f>
        <v>167.6</v>
      </c>
      <c r="S11" s="261">
        <f>IF(SCH[[#This Row],[1]]="","",COUNT(F11:P11))</f>
        <v>10</v>
      </c>
    </row>
    <row r="12" spans="1:19" ht="15.95" customHeight="1">
      <c r="A12" s="197" t="s">
        <v>18</v>
      </c>
      <c r="B12" s="197" t="s">
        <v>292</v>
      </c>
      <c r="C12" s="197" t="s">
        <v>421</v>
      </c>
      <c r="D12" s="197" t="s">
        <v>25</v>
      </c>
      <c r="E12" s="197" t="s">
        <v>11</v>
      </c>
      <c r="F12" s="261" cm="1">
        <f t="array" ref="F12">_xlfn.IFNA(INDEX(SetupR1Tabelle[Ringe],MATCH($A12&amp;$B12&amp;$C12&amp;$E12,SetupR1Tabelle[Verein]&amp;SetupR1Tabelle[Vorname]&amp;SetupR1Tabelle[Name]&amp;SetupR1Tabelle[Disziplin],0)),"-")</f>
        <v>161</v>
      </c>
      <c r="G12" s="261" cm="1">
        <f t="array" ref="G12">_xlfn.IFNA(INDEX(SetupR2Tabelle[Ringe],MATCH($A12&amp;$B12&amp;$C12&amp;$E12,SetupR2Tabelle[Verein]&amp;SetupR2Tabelle[Vorname]&amp;SetupR2Tabelle[Name]&amp;SetupR2Tabelle[Disziplin],0)),"-")</f>
        <v>163</v>
      </c>
      <c r="H12" s="261" cm="1">
        <f t="array" ref="H12">_xlfn.IFNA(INDEX(SetupR3Tabelle[Ringe],MATCH($A12&amp;$B12&amp;$C12&amp;$E12,SetupR3Tabelle[Verein]&amp;SetupR3Tabelle[Vorname]&amp;SetupR3Tabelle[Name]&amp;SetupR3Tabelle[Disziplin],0)),"-")</f>
        <v>168</v>
      </c>
      <c r="I12" s="262" cm="1">
        <f t="array" ref="I12">_xlfn.IFNA(INDEX(SetupR4Tabelle[Ringe],MATCH($A12&amp;$B12&amp;$C12&amp;$E12,SetupR4Tabelle[Verein]&amp;SetupR4Tabelle[Vorname]&amp;SetupR4Tabelle[Name]&amp;SetupR4Tabelle[Disziplin],0)),"-")</f>
        <v>168</v>
      </c>
      <c r="J12" s="261" cm="1">
        <f t="array" ref="J12">_xlfn.IFNA(INDEX(SetupR5Tabelle[Ringe],MATCH($A12&amp;$B12&amp;$C12&amp;$E12,SetupR5Tabelle[Verein]&amp;SetupR5Tabelle[Vorname]&amp;SetupR5Tabelle[Name]&amp;SetupR5Tabelle[Disziplin],0)),"-")</f>
        <v>165</v>
      </c>
      <c r="K12" s="261" t="str" cm="1">
        <f t="array" ref="K12">_xlfn.IFNA(INDEX(SetupR6Tabelle[Ringe],MATCH($A12&amp;$B12&amp;$C12&amp;$E12,SetupR6Tabelle[Verein]&amp;SetupR6Tabelle[Vorname]&amp;SetupR6Tabelle[Name]&amp;SetupR6Tabelle[Disziplin],0)),"-")</f>
        <v>-</v>
      </c>
      <c r="L12" s="261" cm="1">
        <f t="array" ref="L12">_xlfn.IFNA(INDEX(SetupR7Tabelle[Ringe],MATCH($A12&amp;$B12&amp;$C12&amp;$E12,SetupR7Tabelle[Verein]&amp;SetupR7Tabelle[Vorname]&amp;SetupR7Tabelle[Name]&amp;SetupR7Tabelle[Disziplin],0)),"-")</f>
        <v>167</v>
      </c>
      <c r="M12" s="261" cm="1">
        <f t="array" ref="M12">_xlfn.IFNA(INDEX(SetupR8Tabelle[Ringe],MATCH($A12&amp;$B12&amp;$C12&amp;$E12,SetupR8Tabelle[Verein]&amp;SetupR8Tabelle[Vorname]&amp;SetupR8Tabelle[Name]&amp;SetupR8Tabelle[Disziplin],0)),"-")</f>
        <v>174</v>
      </c>
      <c r="N12" s="261" cm="1">
        <f t="array" ref="N12">_xlfn.IFNA(INDEX(SetupR9Tabelle[Ringe],MATCH($A12&amp;$B12&amp;$C12&amp;$E12,SetupR9Tabelle[Verein]&amp;SetupR9Tabelle[Vorname]&amp;SetupR9Tabelle[Name]&amp;SetupR9Tabelle[Disziplin],0)),"-")</f>
        <v>172</v>
      </c>
      <c r="O12" s="261" cm="1">
        <f t="array" ref="O12">_xlfn.IFNA(INDEX(SetupR10Tabelle[Ringe],MATCH($A12&amp;$B12&amp;$C12&amp;$E12,SetupR10Tabelle[Verein]&amp;SetupR10Tabelle[Vorname]&amp;SetupR10Tabelle[Name]&amp;SetupR10Tabelle[Disziplin],0)),"-")</f>
        <v>174</v>
      </c>
      <c r="P12" s="261" cm="1">
        <f t="array" ref="P12">_xlfn.IFNA(INDEX(SetupR11Tabelle[Ringe],MATCH($A12&amp;$B12&amp;$C12&amp;$E12,SetupR11Tabelle[Verein]&amp;SetupR11Tabelle[Vorname]&amp;SetupR11Tabelle[Name]&amp;SetupR11Tabelle[Disziplin],0)),"-")</f>
        <v>163</v>
      </c>
      <c r="Q12" s="261">
        <f>IF(SCH[[#This Row],[1]]="","",SUM(SCH[[#This Row],[1]:[11]]))</f>
        <v>1675</v>
      </c>
      <c r="R12" s="263">
        <f>IF(SCH[[#This Row],[Summe]]="","",AVERAGE(Q12/S12))</f>
        <v>167.5</v>
      </c>
      <c r="S12" s="261">
        <f>IF(SCH[[#This Row],[1]]="","",COUNT(F12:P12))</f>
        <v>10</v>
      </c>
    </row>
    <row r="13" spans="1:19" ht="15.95" customHeight="1">
      <c r="A13" s="197" t="s">
        <v>13</v>
      </c>
      <c r="B13" s="197" t="s">
        <v>205</v>
      </c>
      <c r="C13" s="197" t="s">
        <v>234</v>
      </c>
      <c r="D13" s="197" t="s">
        <v>25</v>
      </c>
      <c r="E13" s="197" t="s">
        <v>11</v>
      </c>
      <c r="F13" s="264" cm="1">
        <f t="array" ref="F13">_xlfn.IFNA(INDEX(SetupR1Tabelle[Ringe],MATCH($A13&amp;$B13&amp;$C13&amp;$E13,SetupR1Tabelle[Verein]&amp;SetupR1Tabelle[Vorname]&amp;SetupR1Tabelle[Name]&amp;SetupR1Tabelle[Disziplin],0)),"-")</f>
        <v>163</v>
      </c>
      <c r="G13" s="264" cm="1">
        <f t="array" ref="G13">_xlfn.IFNA(INDEX(SetupR2Tabelle[Ringe],MATCH($A13&amp;$B13&amp;$C13&amp;$E13,SetupR2Tabelle[Verein]&amp;SetupR2Tabelle[Vorname]&amp;SetupR2Tabelle[Name]&amp;SetupR2Tabelle[Disziplin],0)),"-")</f>
        <v>161</v>
      </c>
      <c r="H13" s="264" cm="1">
        <f t="array" ref="H13">_xlfn.IFNA(INDEX(SetupR3Tabelle[Ringe],MATCH($A13&amp;$B13&amp;$C13&amp;$E13,SetupR3Tabelle[Verein]&amp;SetupR3Tabelle[Vorname]&amp;SetupR3Tabelle[Name]&amp;SetupR3Tabelle[Disziplin],0)),"-")</f>
        <v>166</v>
      </c>
      <c r="I13" s="264" cm="1">
        <f t="array" ref="I13">_xlfn.IFNA(INDEX(SetupR4Tabelle[Ringe],MATCH($A13&amp;$B13&amp;$C13&amp;$E13,SetupR4Tabelle[Verein]&amp;SetupR4Tabelle[Vorname]&amp;SetupR4Tabelle[Name]&amp;SetupR4Tabelle[Disziplin],0)),"-")</f>
        <v>173</v>
      </c>
      <c r="J13" s="264" cm="1">
        <f t="array" ref="J13">_xlfn.IFNA(INDEX(SetupR5Tabelle[Ringe],MATCH($A13&amp;$B13&amp;$C13&amp;$E13,SetupR5Tabelle[Verein]&amp;SetupR5Tabelle[Vorname]&amp;SetupR5Tabelle[Name]&amp;SetupR5Tabelle[Disziplin],0)),"-")</f>
        <v>160</v>
      </c>
      <c r="K13" s="264" cm="1">
        <f t="array" ref="K13">_xlfn.IFNA(INDEX(SetupR6Tabelle[Ringe],MATCH($A13&amp;$B13&amp;$C13&amp;$E13,SetupR6Tabelle[Verein]&amp;SetupR6Tabelle[Vorname]&amp;SetupR6Tabelle[Name]&amp;SetupR6Tabelle[Disziplin],0)),"-")</f>
        <v>180</v>
      </c>
      <c r="L13" s="264" cm="1">
        <f t="array" ref="L13">_xlfn.IFNA(INDEX(SetupR7Tabelle[Ringe],MATCH($A13&amp;$B13&amp;$C13&amp;$E13,SetupR7Tabelle[Verein]&amp;SetupR7Tabelle[Vorname]&amp;SetupR7Tabelle[Name]&amp;SetupR7Tabelle[Disziplin],0)),"-")</f>
        <v>163</v>
      </c>
      <c r="M13" s="264" t="str" cm="1">
        <f t="array" ref="M13">_xlfn.IFNA(INDEX(SetupR8Tabelle[Ringe],MATCH($A13&amp;$B13&amp;$C13&amp;$E13,SetupR8Tabelle[Verein]&amp;SetupR8Tabelle[Vorname]&amp;SetupR8Tabelle[Name]&amp;SetupR8Tabelle[Disziplin],0)),"-")</f>
        <v>-</v>
      </c>
      <c r="N13" s="264" cm="1">
        <f t="array" ref="N13">_xlfn.IFNA(INDEX(SetupR9Tabelle[Ringe],MATCH($A13&amp;$B13&amp;$C13&amp;$E13,SetupR9Tabelle[Verein]&amp;SetupR9Tabelle[Vorname]&amp;SetupR9Tabelle[Name]&amp;SetupR9Tabelle[Disziplin],0)),"-")</f>
        <v>177</v>
      </c>
      <c r="O13" s="264" cm="1">
        <f t="array" ref="O13">_xlfn.IFNA(INDEX(SetupR10Tabelle[Ringe],MATCH($A13&amp;$B13&amp;$C13&amp;$E13,SetupR10Tabelle[Verein]&amp;SetupR10Tabelle[Vorname]&amp;SetupR10Tabelle[Name]&amp;SetupR10Tabelle[Disziplin],0)),"-")</f>
        <v>163</v>
      </c>
      <c r="P13" s="264" cm="1">
        <f t="array" ref="P13">_xlfn.IFNA(INDEX(SetupR11Tabelle[Ringe],MATCH($A13&amp;$B13&amp;$C13&amp;$E13,SetupR11Tabelle[Verein]&amp;SetupR11Tabelle[Vorname]&amp;SetupR11Tabelle[Name]&amp;SetupR11Tabelle[Disziplin],0)),"-")</f>
        <v>164</v>
      </c>
      <c r="Q13" s="264">
        <f>IF(SCH[[#This Row],[1]]="","",SUM(SCH[[#This Row],[1]:[11]]))</f>
        <v>1670</v>
      </c>
      <c r="R13" s="277">
        <f>IF(SCH[[#This Row],[Summe]]="","",AVERAGE(Q13/S13))</f>
        <v>167</v>
      </c>
      <c r="S13" s="261">
        <f>IF(SCH[[#This Row],[1]]="","",COUNT(F13:P13))</f>
        <v>10</v>
      </c>
    </row>
    <row r="14" spans="1:19" ht="15.95" customHeight="1">
      <c r="A14" s="197" t="s">
        <v>17</v>
      </c>
      <c r="B14" s="197" t="s">
        <v>480</v>
      </c>
      <c r="C14" s="197" t="s">
        <v>217</v>
      </c>
      <c r="D14" s="197" t="s">
        <v>25</v>
      </c>
      <c r="E14" s="197" t="s">
        <v>11</v>
      </c>
      <c r="F14" s="264" cm="1">
        <f t="array" ref="F14">_xlfn.IFNA(INDEX(SetupR1Tabelle[Ringe],MATCH($A14&amp;$B14&amp;$C14&amp;$E14,SetupR1Tabelle[Verein]&amp;SetupR1Tabelle[Vorname]&amp;SetupR1Tabelle[Name]&amp;SetupR1Tabelle[Disziplin],0)),"-")</f>
        <v>144</v>
      </c>
      <c r="G14" s="264" cm="1">
        <f t="array" ref="G14">_xlfn.IFNA(INDEX(SetupR2Tabelle[Ringe],MATCH($A14&amp;$B14&amp;$C14&amp;$E14,SetupR2Tabelle[Verein]&amp;SetupR2Tabelle[Vorname]&amp;SetupR2Tabelle[Name]&amp;SetupR2Tabelle[Disziplin],0)),"-")</f>
        <v>154</v>
      </c>
      <c r="H14" s="264" cm="1">
        <f t="array" ref="H14">_xlfn.IFNA(INDEX(SetupR3Tabelle[Ringe],MATCH($A14&amp;$B14&amp;$C14&amp;$E14,SetupR3Tabelle[Verein]&amp;SetupR3Tabelle[Vorname]&amp;SetupR3Tabelle[Name]&amp;SetupR3Tabelle[Disziplin],0)),"-")</f>
        <v>158</v>
      </c>
      <c r="I14" s="264" cm="1">
        <f t="array" ref="I14">_xlfn.IFNA(INDEX(SetupR4Tabelle[Ringe],MATCH($A14&amp;$B14&amp;$C14&amp;$E14,SetupR4Tabelle[Verein]&amp;SetupR4Tabelle[Vorname]&amp;SetupR4Tabelle[Name]&amp;SetupR4Tabelle[Disziplin],0)),"-")</f>
        <v>155</v>
      </c>
      <c r="J14" s="264" cm="1">
        <f t="array" ref="J14">_xlfn.IFNA(INDEX(SetupR5Tabelle[Ringe],MATCH($A14&amp;$B14&amp;$C14&amp;$E14,SetupR5Tabelle[Verein]&amp;SetupR5Tabelle[Vorname]&amp;SetupR5Tabelle[Name]&amp;SetupR5Tabelle[Disziplin],0)),"-")</f>
        <v>148</v>
      </c>
      <c r="K14" s="264" cm="1">
        <f t="array" ref="K14">_xlfn.IFNA(INDEX(SetupR6Tabelle[Ringe],MATCH($A14&amp;$B14&amp;$C14&amp;$E14,SetupR6Tabelle[Verein]&amp;SetupR6Tabelle[Vorname]&amp;SetupR6Tabelle[Name]&amp;SetupR6Tabelle[Disziplin],0)),"-")</f>
        <v>155</v>
      </c>
      <c r="L14" s="264" t="str" cm="1">
        <f t="array" ref="L14">_xlfn.IFNA(INDEX(SetupR7Tabelle[Ringe],MATCH($A14&amp;$B14&amp;$C14&amp;$E14,SetupR7Tabelle[Verein]&amp;SetupR7Tabelle[Vorname]&amp;SetupR7Tabelle[Name]&amp;SetupR7Tabelle[Disziplin],0)),"-")</f>
        <v>-</v>
      </c>
      <c r="M14" s="264" cm="1">
        <f t="array" ref="M14">_xlfn.IFNA(INDEX(SetupR8Tabelle[Ringe],MATCH($A14&amp;$B14&amp;$C14&amp;$E14,SetupR8Tabelle[Verein]&amp;SetupR8Tabelle[Vorname]&amp;SetupR8Tabelle[Name]&amp;SetupR8Tabelle[Disziplin],0)),"-")</f>
        <v>160</v>
      </c>
      <c r="N14" s="264" cm="1">
        <f t="array" ref="N14">_xlfn.IFNA(INDEX(SetupR9Tabelle[Ringe],MATCH($A14&amp;$B14&amp;$C14&amp;$E14,SetupR9Tabelle[Verein]&amp;SetupR9Tabelle[Vorname]&amp;SetupR9Tabelle[Name]&amp;SetupR9Tabelle[Disziplin],0)),"-")</f>
        <v>154</v>
      </c>
      <c r="O14" s="264" cm="1">
        <f t="array" ref="O14">_xlfn.IFNA(INDEX(SetupR10Tabelle[Ringe],MATCH($A14&amp;$B14&amp;$C14&amp;$E14,SetupR10Tabelle[Verein]&amp;SetupR10Tabelle[Vorname]&amp;SetupR10Tabelle[Name]&amp;SetupR10Tabelle[Disziplin],0)),"-")</f>
        <v>154</v>
      </c>
      <c r="P14" s="264" cm="1">
        <f t="array" ref="P14">_xlfn.IFNA(INDEX(SetupR11Tabelle[Ringe],MATCH($A14&amp;$B14&amp;$C14&amp;$E14,SetupR11Tabelle[Verein]&amp;SetupR11Tabelle[Vorname]&amp;SetupR11Tabelle[Name]&amp;SetupR11Tabelle[Disziplin],0)),"-")</f>
        <v>157</v>
      </c>
      <c r="Q14" s="264">
        <f>IF(SCH[[#This Row],[1]]="","",SUM(SCH[[#This Row],[1]:[11]]))</f>
        <v>1539</v>
      </c>
      <c r="R14" s="277">
        <f>IF(SCH[[#This Row],[Summe]]="","",AVERAGE(Q14/S14))</f>
        <v>153.9</v>
      </c>
      <c r="S14" s="261">
        <f>IF(SCH[[#This Row],[1]]="","",COUNT(F14:P14))</f>
        <v>10</v>
      </c>
    </row>
    <row r="15" spans="1:19" ht="15.95" customHeight="1">
      <c r="A15" s="197" t="s">
        <v>21</v>
      </c>
      <c r="B15" s="197" t="s">
        <v>233</v>
      </c>
      <c r="C15" s="197" t="s">
        <v>180</v>
      </c>
      <c r="D15" s="197" t="s">
        <v>25</v>
      </c>
      <c r="E15" s="197" t="s">
        <v>11</v>
      </c>
      <c r="F15" s="264" cm="1">
        <f t="array" ref="F15">_xlfn.IFNA(INDEX(SetupR1Tabelle[Ringe],MATCH($A15&amp;$B15&amp;$C15&amp;$E15,SetupR1Tabelle[Verein]&amp;SetupR1Tabelle[Vorname]&amp;SetupR1Tabelle[Name]&amp;SetupR1Tabelle[Disziplin],0)),"-")</f>
        <v>135</v>
      </c>
      <c r="G15" s="264" cm="1">
        <f t="array" ref="G15">_xlfn.IFNA(INDEX(SetupR2Tabelle[Ringe],MATCH($A15&amp;$B15&amp;$C15&amp;$E15,SetupR2Tabelle[Verein]&amp;SetupR2Tabelle[Vorname]&amp;SetupR2Tabelle[Name]&amp;SetupR2Tabelle[Disziplin],0)),"-")</f>
        <v>140</v>
      </c>
      <c r="H15" s="264" cm="1">
        <f t="array" ref="H15">_xlfn.IFNA(INDEX(SetupR3Tabelle[Ringe],MATCH($A15&amp;$B15&amp;$C15&amp;$E15,SetupR3Tabelle[Verein]&amp;SetupR3Tabelle[Vorname]&amp;SetupR3Tabelle[Name]&amp;SetupR3Tabelle[Disziplin],0)),"-")</f>
        <v>158</v>
      </c>
      <c r="I15" s="264" t="str" cm="1">
        <f t="array" ref="I15">_xlfn.IFNA(INDEX(SetupR4Tabelle[Ringe],MATCH($A15&amp;$B15&amp;$C15&amp;$E15,SetupR4Tabelle[Verein]&amp;SetupR4Tabelle[Vorname]&amp;SetupR4Tabelle[Name]&amp;SetupR4Tabelle[Disziplin],0)),"-")</f>
        <v>-</v>
      </c>
      <c r="J15" s="264" cm="1">
        <f t="array" ref="J15">_xlfn.IFNA(INDEX(SetupR5Tabelle[Ringe],MATCH($A15&amp;$B15&amp;$C15&amp;$E15,SetupR5Tabelle[Verein]&amp;SetupR5Tabelle[Vorname]&amp;SetupR5Tabelle[Name]&amp;SetupR5Tabelle[Disziplin],0)),"-")</f>
        <v>148</v>
      </c>
      <c r="K15" s="264" cm="1">
        <f t="array" ref="K15">_xlfn.IFNA(INDEX(SetupR6Tabelle[Ringe],MATCH($A15&amp;$B15&amp;$C15&amp;$E15,SetupR6Tabelle[Verein]&amp;SetupR6Tabelle[Vorname]&amp;SetupR6Tabelle[Name]&amp;SetupR6Tabelle[Disziplin],0)),"-")</f>
        <v>139</v>
      </c>
      <c r="L15" s="264" cm="1">
        <f t="array" ref="L15">_xlfn.IFNA(INDEX(SetupR7Tabelle[Ringe],MATCH($A15&amp;$B15&amp;$C15&amp;$E15,SetupR7Tabelle[Verein]&amp;SetupR7Tabelle[Vorname]&amp;SetupR7Tabelle[Name]&amp;SetupR7Tabelle[Disziplin],0)),"-")</f>
        <v>149</v>
      </c>
      <c r="M15" s="264" cm="1">
        <f t="array" ref="M15">_xlfn.IFNA(INDEX(SetupR8Tabelle[Ringe],MATCH($A15&amp;$B15&amp;$C15&amp;$E15,SetupR8Tabelle[Verein]&amp;SetupR8Tabelle[Vorname]&amp;SetupR8Tabelle[Name]&amp;SetupR8Tabelle[Disziplin],0)),"-")</f>
        <v>150</v>
      </c>
      <c r="N15" s="264" cm="1">
        <f t="array" ref="N15">_xlfn.IFNA(INDEX(SetupR9Tabelle[Ringe],MATCH($A15&amp;$B15&amp;$C15&amp;$E15,SetupR9Tabelle[Verein]&amp;SetupR9Tabelle[Vorname]&amp;SetupR9Tabelle[Name]&amp;SetupR9Tabelle[Disziplin],0)),"-")</f>
        <v>167</v>
      </c>
      <c r="O15" s="264" t="str" cm="1">
        <f t="array" ref="O15">_xlfn.IFNA(INDEX(SetupR10Tabelle[Ringe],MATCH($A15&amp;$B15&amp;$C15&amp;$E15,SetupR10Tabelle[Verein]&amp;SetupR10Tabelle[Vorname]&amp;SetupR10Tabelle[Name]&amp;SetupR10Tabelle[Disziplin],0)),"-")</f>
        <v>-</v>
      </c>
      <c r="P15" s="264" cm="1">
        <f t="array" ref="P15">_xlfn.IFNA(INDEX(SetupR11Tabelle[Ringe],MATCH($A15&amp;$B15&amp;$C15&amp;$E15,SetupR11Tabelle[Verein]&amp;SetupR11Tabelle[Vorname]&amp;SetupR11Tabelle[Name]&amp;SetupR11Tabelle[Disziplin],0)),"-")</f>
        <v>130</v>
      </c>
      <c r="Q15" s="264">
        <f>IF(SCH[[#This Row],[1]]="","",SUM(SCH[[#This Row],[1]:[11]]))</f>
        <v>1316</v>
      </c>
      <c r="R15" s="277">
        <f>IF(SCH[[#This Row],[Summe]]="","",AVERAGE(Q15/S15))</f>
        <v>146.22222222222223</v>
      </c>
      <c r="S15" s="261">
        <f>IF(SCH[[#This Row],[1]]="","",COUNT(F15:P15))</f>
        <v>9</v>
      </c>
    </row>
    <row r="16" spans="1:19" ht="15.95" customHeight="1">
      <c r="A16" s="197" t="s">
        <v>13</v>
      </c>
      <c r="B16" s="197" t="s">
        <v>252</v>
      </c>
      <c r="C16" s="197" t="s">
        <v>253</v>
      </c>
      <c r="D16" s="197" t="s">
        <v>25</v>
      </c>
      <c r="E16" s="197" t="s">
        <v>11</v>
      </c>
      <c r="F16" s="261" cm="1">
        <f t="array" ref="F16">_xlfn.IFNA(INDEX(SetupR1Tabelle[Ringe],MATCH($A16&amp;$B16&amp;$C16&amp;$E16,SetupR1Tabelle[Verein]&amp;SetupR1Tabelle[Vorname]&amp;SetupR1Tabelle[Name]&amp;SetupR1Tabelle[Disziplin],0)),"-")</f>
        <v>110</v>
      </c>
      <c r="G16" s="261" cm="1">
        <f t="array" ref="G16">_xlfn.IFNA(INDEX(SetupR2Tabelle[Ringe],MATCH($A16&amp;$B16&amp;$C16&amp;$E16,SetupR2Tabelle[Verein]&amp;SetupR2Tabelle[Vorname]&amp;SetupR2Tabelle[Name]&amp;SetupR2Tabelle[Disziplin],0)),"-")</f>
        <v>135</v>
      </c>
      <c r="H16" s="261" cm="1">
        <f t="array" ref="H16">_xlfn.IFNA(INDEX(SetupR3Tabelle[Ringe],MATCH($A16&amp;$B16&amp;$C16&amp;$E16,SetupR3Tabelle[Verein]&amp;SetupR3Tabelle[Vorname]&amp;SetupR3Tabelle[Name]&amp;SetupR3Tabelle[Disziplin],0)),"-")</f>
        <v>136</v>
      </c>
      <c r="I16" s="261" cm="1">
        <f t="array" ref="I16">_xlfn.IFNA(INDEX(SetupR4Tabelle[Ringe],MATCH($A16&amp;$B16&amp;$C16&amp;$E16,SetupR4Tabelle[Verein]&amp;SetupR4Tabelle[Vorname]&amp;SetupR4Tabelle[Name]&amp;SetupR4Tabelle[Disziplin],0)),"-")</f>
        <v>156</v>
      </c>
      <c r="J16" s="261" cm="1">
        <f t="array" ref="J16">_xlfn.IFNA(INDEX(SetupR5Tabelle[Ringe],MATCH($A16&amp;$B16&amp;$C16&amp;$E16,SetupR5Tabelle[Verein]&amp;SetupR5Tabelle[Vorname]&amp;SetupR5Tabelle[Name]&amp;SetupR5Tabelle[Disziplin],0)),"-")</f>
        <v>139</v>
      </c>
      <c r="K16" s="261" cm="1">
        <f t="array" ref="K16">_xlfn.IFNA(INDEX(SetupR6Tabelle[Ringe],MATCH($A16&amp;$B16&amp;$C16&amp;$E16,SetupR6Tabelle[Verein]&amp;SetupR6Tabelle[Vorname]&amp;SetupR6Tabelle[Name]&amp;SetupR6Tabelle[Disziplin],0)),"-")</f>
        <v>139</v>
      </c>
      <c r="L16" s="261" cm="1">
        <f t="array" ref="L16">_xlfn.IFNA(INDEX(SetupR7Tabelle[Ringe],MATCH($A16&amp;$B16&amp;$C16&amp;$E16,SetupR7Tabelle[Verein]&amp;SetupR7Tabelle[Vorname]&amp;SetupR7Tabelle[Name]&amp;SetupR7Tabelle[Disziplin],0)),"-")</f>
        <v>147</v>
      </c>
      <c r="M16" s="261" t="str" cm="1">
        <f t="array" ref="M16">_xlfn.IFNA(INDEX(SetupR8Tabelle[Ringe],MATCH($A16&amp;$B16&amp;$C16&amp;$E16,SetupR8Tabelle[Verein]&amp;SetupR8Tabelle[Vorname]&amp;SetupR8Tabelle[Name]&amp;SetupR8Tabelle[Disziplin],0)),"-")</f>
        <v>-</v>
      </c>
      <c r="N16" s="261" cm="1">
        <f t="array" ref="N16">_xlfn.IFNA(INDEX(SetupR9Tabelle[Ringe],MATCH($A16&amp;$B16&amp;$C16&amp;$E16,SetupR9Tabelle[Verein]&amp;SetupR9Tabelle[Vorname]&amp;SetupR9Tabelle[Name]&amp;SetupR9Tabelle[Disziplin],0)),"-")</f>
        <v>163</v>
      </c>
      <c r="O16" s="261" cm="1">
        <f t="array" ref="O16">_xlfn.IFNA(INDEX(SetupR10Tabelle[Ringe],MATCH($A16&amp;$B16&amp;$C16&amp;$E16,SetupR10Tabelle[Verein]&amp;SetupR10Tabelle[Vorname]&amp;SetupR10Tabelle[Name]&amp;SetupR10Tabelle[Disziplin],0)),"-")</f>
        <v>154</v>
      </c>
      <c r="P16" s="261" cm="1">
        <f t="array" ref="P16">_xlfn.IFNA(INDEX(SetupR11Tabelle[Ringe],MATCH($A16&amp;$B16&amp;$C16&amp;$E16,SetupR11Tabelle[Verein]&amp;SetupR11Tabelle[Vorname]&amp;SetupR11Tabelle[Name]&amp;SetupR11Tabelle[Disziplin],0)),"-")</f>
        <v>144</v>
      </c>
      <c r="Q16" s="261">
        <f>IF(SCH[[#This Row],[1]]="","",SUM(SCH[[#This Row],[1]:[11]]))</f>
        <v>1423</v>
      </c>
      <c r="R16" s="263">
        <f>IF(SCH[[#This Row],[Summe]]="","",AVERAGE(Q16/S16))</f>
        <v>142.30000000000001</v>
      </c>
      <c r="S16" s="261">
        <f>IF(SCH[[#This Row],[1]]="","",COUNT(F16:P16))</f>
        <v>10</v>
      </c>
    </row>
    <row r="17" spans="1:19" ht="15.95" customHeight="1">
      <c r="A17" s="197" t="s">
        <v>13</v>
      </c>
      <c r="B17" s="197" t="s">
        <v>222</v>
      </c>
      <c r="C17" s="197" t="s">
        <v>251</v>
      </c>
      <c r="D17" s="197" t="s">
        <v>25</v>
      </c>
      <c r="E17" s="197" t="s">
        <v>11</v>
      </c>
      <c r="F17" s="264" cm="1">
        <f t="array" ref="F17">_xlfn.IFNA(INDEX(SetupR1Tabelle[Ringe],MATCH($A17&amp;$B17&amp;$C17&amp;$E17,SetupR1Tabelle[Verein]&amp;SetupR1Tabelle[Vorname]&amp;SetupR1Tabelle[Name]&amp;SetupR1Tabelle[Disziplin],0)),"-")</f>
        <v>132</v>
      </c>
      <c r="G17" s="264" cm="1">
        <f t="array" ref="G17">_xlfn.IFNA(INDEX(SetupR2Tabelle[Ringe],MATCH($A17&amp;$B17&amp;$C17&amp;$E17,SetupR2Tabelle[Verein]&amp;SetupR2Tabelle[Vorname]&amp;SetupR2Tabelle[Name]&amp;SetupR2Tabelle[Disziplin],0)),"-")</f>
        <v>119</v>
      </c>
      <c r="H17" s="264" cm="1">
        <f t="array" ref="H17">_xlfn.IFNA(INDEX(SetupR3Tabelle[Ringe],MATCH($A17&amp;$B17&amp;$C17&amp;$E17,SetupR3Tabelle[Verein]&amp;SetupR3Tabelle[Vorname]&amp;SetupR3Tabelle[Name]&amp;SetupR3Tabelle[Disziplin],0)),"-")</f>
        <v>160</v>
      </c>
      <c r="I17" s="264" cm="1">
        <f t="array" ref="I17">_xlfn.IFNA(INDEX(SetupR4Tabelle[Ringe],MATCH($A17&amp;$B17&amp;$C17&amp;$E17,SetupR4Tabelle[Verein]&amp;SetupR4Tabelle[Vorname]&amp;SetupR4Tabelle[Name]&amp;SetupR4Tabelle[Disziplin],0)),"-")</f>
        <v>151</v>
      </c>
      <c r="J17" s="264" cm="1">
        <f t="array" ref="J17">_xlfn.IFNA(INDEX(SetupR5Tabelle[Ringe],MATCH($A17&amp;$B17&amp;$C17&amp;$E17,SetupR5Tabelle[Verein]&amp;SetupR5Tabelle[Vorname]&amp;SetupR5Tabelle[Name]&amp;SetupR5Tabelle[Disziplin],0)),"-")</f>
        <v>147</v>
      </c>
      <c r="K17" s="264" cm="1">
        <f t="array" ref="K17">_xlfn.IFNA(INDEX(SetupR6Tabelle[Ringe],MATCH($A17&amp;$B17&amp;$C17&amp;$E17,SetupR6Tabelle[Verein]&amp;SetupR6Tabelle[Vorname]&amp;SetupR6Tabelle[Name]&amp;SetupR6Tabelle[Disziplin],0)),"-")</f>
        <v>134</v>
      </c>
      <c r="L17" s="264" cm="1">
        <f t="array" ref="L17">_xlfn.IFNA(INDEX(SetupR7Tabelle[Ringe],MATCH($A17&amp;$B17&amp;$C17&amp;$E17,SetupR7Tabelle[Verein]&amp;SetupR7Tabelle[Vorname]&amp;SetupR7Tabelle[Name]&amp;SetupR7Tabelle[Disziplin],0)),"-")</f>
        <v>128</v>
      </c>
      <c r="M17" s="264" t="str" cm="1">
        <f t="array" ref="M17">_xlfn.IFNA(INDEX(SetupR8Tabelle[Ringe],MATCH($A17&amp;$B17&amp;$C17&amp;$E17,SetupR8Tabelle[Verein]&amp;SetupR8Tabelle[Vorname]&amp;SetupR8Tabelle[Name]&amp;SetupR8Tabelle[Disziplin],0)),"-")</f>
        <v>-</v>
      </c>
      <c r="N17" s="264" cm="1">
        <f t="array" ref="N17">_xlfn.IFNA(INDEX(SetupR9Tabelle[Ringe],MATCH($A17&amp;$B17&amp;$C17&amp;$E17,SetupR9Tabelle[Verein]&amp;SetupR9Tabelle[Vorname]&amp;SetupR9Tabelle[Name]&amp;SetupR9Tabelle[Disziplin],0)),"-")</f>
        <v>154</v>
      </c>
      <c r="O17" s="264" cm="1">
        <f t="array" ref="O17">_xlfn.IFNA(INDEX(SetupR10Tabelle[Ringe],MATCH($A17&amp;$B17&amp;$C17&amp;$E17,SetupR10Tabelle[Verein]&amp;SetupR10Tabelle[Vorname]&amp;SetupR10Tabelle[Name]&amp;SetupR10Tabelle[Disziplin],0)),"-")</f>
        <v>164</v>
      </c>
      <c r="P17" s="264" cm="1">
        <f t="array" ref="P17">_xlfn.IFNA(INDEX(SetupR11Tabelle[Ringe],MATCH($A17&amp;$B17&amp;$C17&amp;$E17,SetupR11Tabelle[Verein]&amp;SetupR11Tabelle[Vorname]&amp;SetupR11Tabelle[Name]&amp;SetupR11Tabelle[Disziplin],0)),"-")</f>
        <v>127</v>
      </c>
      <c r="Q17" s="264">
        <f>IF(SCH[[#This Row],[1]]="","",SUM(SCH[[#This Row],[1]:[11]]))</f>
        <v>1416</v>
      </c>
      <c r="R17" s="277">
        <f>IF(SCH[[#This Row],[Summe]]="","",AVERAGE(Q17/S17))</f>
        <v>141.6</v>
      </c>
      <c r="S17" s="261">
        <f>IF(SCH[[#This Row],[1]]="","",COUNT(F17:P17))</f>
        <v>10</v>
      </c>
    </row>
    <row r="18" spans="1:19" ht="15.95" customHeight="1">
      <c r="A18" s="197" t="s">
        <v>21</v>
      </c>
      <c r="B18" s="197" t="s">
        <v>331</v>
      </c>
      <c r="C18" s="197" t="s">
        <v>312</v>
      </c>
      <c r="D18" s="197" t="s">
        <v>25</v>
      </c>
      <c r="E18" s="197" t="s">
        <v>11</v>
      </c>
      <c r="F18" s="261" cm="1">
        <f t="array" ref="F18">_xlfn.IFNA(INDEX(SetupR1Tabelle[Ringe],MATCH($A18&amp;$B18&amp;$C18&amp;$E18,SetupR1Tabelle[Verein]&amp;SetupR1Tabelle[Vorname]&amp;SetupR1Tabelle[Name]&amp;SetupR1Tabelle[Disziplin],0)),"-")</f>
        <v>136</v>
      </c>
      <c r="G18" s="261" cm="1">
        <f t="array" ref="G18">_xlfn.IFNA(INDEX(SetupR2Tabelle[Ringe],MATCH($A18&amp;$B18&amp;$C18&amp;$E18,SetupR2Tabelle[Verein]&amp;SetupR2Tabelle[Vorname]&amp;SetupR2Tabelle[Name]&amp;SetupR2Tabelle[Disziplin],0)),"-")</f>
        <v>86</v>
      </c>
      <c r="H18" s="261" cm="1">
        <f t="array" ref="H18">_xlfn.IFNA(INDEX(SetupR3Tabelle[Ringe],MATCH($A18&amp;$B18&amp;$C18&amp;$E18,SetupR3Tabelle[Verein]&amp;SetupR3Tabelle[Vorname]&amp;SetupR3Tabelle[Name]&amp;SetupR3Tabelle[Disziplin],0)),"-")</f>
        <v>123</v>
      </c>
      <c r="I18" s="261" t="str" cm="1">
        <f t="array" ref="I18">_xlfn.IFNA(INDEX(SetupR4Tabelle[Ringe],MATCH($A18&amp;$B18&amp;$C18&amp;$E18,SetupR4Tabelle[Verein]&amp;SetupR4Tabelle[Vorname]&amp;SetupR4Tabelle[Name]&amp;SetupR4Tabelle[Disziplin],0)),"-")</f>
        <v>-</v>
      </c>
      <c r="J18" s="261" cm="1">
        <f t="array" ref="J18">_xlfn.IFNA(INDEX(SetupR5Tabelle[Ringe],MATCH($A18&amp;$B18&amp;$C18&amp;$E18,SetupR5Tabelle[Verein]&amp;SetupR5Tabelle[Vorname]&amp;SetupR5Tabelle[Name]&amp;SetupR5Tabelle[Disziplin],0)),"-")</f>
        <v>134</v>
      </c>
      <c r="K18" s="261" cm="1">
        <f t="array" ref="K18">_xlfn.IFNA(INDEX(SetupR6Tabelle[Ringe],MATCH($A18&amp;$B18&amp;$C18&amp;$E18,SetupR6Tabelle[Verein]&amp;SetupR6Tabelle[Vorname]&amp;SetupR6Tabelle[Name]&amp;SetupR6Tabelle[Disziplin],0)),"-")</f>
        <v>146</v>
      </c>
      <c r="L18" s="261" cm="1">
        <f t="array" ref="L18">_xlfn.IFNA(INDEX(SetupR7Tabelle[Ringe],MATCH($A18&amp;$B18&amp;$C18&amp;$E18,SetupR7Tabelle[Verein]&amp;SetupR7Tabelle[Vorname]&amp;SetupR7Tabelle[Name]&amp;SetupR7Tabelle[Disziplin],0)),"-")</f>
        <v>119</v>
      </c>
      <c r="M18" s="261" cm="1">
        <f t="array" ref="M18">_xlfn.IFNA(INDEX(SetupR8Tabelle[Ringe],MATCH($A18&amp;$B18&amp;$C18&amp;$E18,SetupR8Tabelle[Verein]&amp;SetupR8Tabelle[Vorname]&amp;SetupR8Tabelle[Name]&amp;SetupR8Tabelle[Disziplin],0)),"-")</f>
        <v>148</v>
      </c>
      <c r="N18" s="261" cm="1">
        <f t="array" ref="N18">_xlfn.IFNA(INDEX(SetupR9Tabelle[Ringe],MATCH($A18&amp;$B18&amp;$C18&amp;$E18,SetupR9Tabelle[Verein]&amp;SetupR9Tabelle[Vorname]&amp;SetupR9Tabelle[Name]&amp;SetupR9Tabelle[Disziplin],0)),"-")</f>
        <v>145</v>
      </c>
      <c r="O18" s="261" cm="1">
        <f t="array" ref="O18">_xlfn.IFNA(INDEX(SetupR10Tabelle[Ringe],MATCH($A18&amp;$B18&amp;$C18&amp;$E18,SetupR10Tabelle[Verein]&amp;SetupR10Tabelle[Vorname]&amp;SetupR10Tabelle[Name]&amp;SetupR10Tabelle[Disziplin],0)),"-")</f>
        <v>142</v>
      </c>
      <c r="P18" s="261" cm="1">
        <f t="array" ref="P18">_xlfn.IFNA(INDEX(SetupR11Tabelle[Ringe],MATCH($A18&amp;$B18&amp;$C18&amp;$E18,SetupR11Tabelle[Verein]&amp;SetupR11Tabelle[Vorname]&amp;SetupR11Tabelle[Name]&amp;SetupR11Tabelle[Disziplin],0)),"-")</f>
        <v>132</v>
      </c>
      <c r="Q18" s="261">
        <f>IF(SCH[[#This Row],[1]]="","",SUM(SCH[[#This Row],[1]:[11]]))</f>
        <v>1311</v>
      </c>
      <c r="R18" s="263">
        <f>IF(SCH[[#This Row],[Summe]]="","",AVERAGE(Q18/S18))</f>
        <v>131.1</v>
      </c>
      <c r="S18" s="261">
        <f>IF(SCH[[#This Row],[1]]="","",COUNT(F18:P18))</f>
        <v>10</v>
      </c>
    </row>
    <row r="19" spans="1:19" ht="15.95" customHeight="1">
      <c r="A19" s="197" t="s">
        <v>6</v>
      </c>
      <c r="B19" s="197" t="s">
        <v>505</v>
      </c>
      <c r="C19" s="197" t="s">
        <v>506</v>
      </c>
      <c r="D19" s="197" t="s">
        <v>25</v>
      </c>
      <c r="E19" s="197" t="s">
        <v>11</v>
      </c>
      <c r="F19" s="261" cm="1">
        <f t="array" ref="F19">_xlfn.IFNA(INDEX(SetupR1Tabelle[Ringe],MATCH($A19&amp;$B19&amp;$C19&amp;$E19,SetupR1Tabelle[Verein]&amp;SetupR1Tabelle[Vorname]&amp;SetupR1Tabelle[Name]&amp;SetupR1Tabelle[Disziplin],0)),"-")</f>
        <v>134</v>
      </c>
      <c r="G19" s="261" cm="1">
        <f t="array" ref="G19">_xlfn.IFNA(INDEX(SetupR2Tabelle[Ringe],MATCH($A19&amp;$B19&amp;$C19&amp;$E19,SetupR2Tabelle[Verein]&amp;SetupR2Tabelle[Vorname]&amp;SetupR2Tabelle[Name]&amp;SetupR2Tabelle[Disziplin],0)),"-")</f>
        <v>146</v>
      </c>
      <c r="H19" s="261" t="str" cm="1">
        <f t="array" ref="H19">_xlfn.IFNA(INDEX(SetupR3Tabelle[Ringe],MATCH($A19&amp;$B19&amp;$C19&amp;$E19,SetupR3Tabelle[Verein]&amp;SetupR3Tabelle[Vorname]&amp;SetupR3Tabelle[Name]&amp;SetupR3Tabelle[Disziplin],0)),"-")</f>
        <v>-</v>
      </c>
      <c r="I19" s="262" cm="1">
        <f t="array" ref="I19">_xlfn.IFNA(INDEX(SetupR4Tabelle[Ringe],MATCH($A19&amp;$B19&amp;$C19&amp;$E19,SetupR4Tabelle[Verein]&amp;SetupR4Tabelle[Vorname]&amp;SetupR4Tabelle[Name]&amp;SetupR4Tabelle[Disziplin],0)),"-")</f>
        <v>147</v>
      </c>
      <c r="J19" s="261" cm="1">
        <f t="array" ref="J19">_xlfn.IFNA(INDEX(SetupR5Tabelle[Ringe],MATCH($A19&amp;$B19&amp;$C19&amp;$E19,SetupR5Tabelle[Verein]&amp;SetupR5Tabelle[Vorname]&amp;SetupR5Tabelle[Name]&amp;SetupR5Tabelle[Disziplin],0)),"-")</f>
        <v>149</v>
      </c>
      <c r="K19" s="261" cm="1">
        <f t="array" ref="K19">_xlfn.IFNA(INDEX(SetupR6Tabelle[Ringe],MATCH($A19&amp;$B19&amp;$C19&amp;$E19,SetupR6Tabelle[Verein]&amp;SetupR6Tabelle[Vorname]&amp;SetupR6Tabelle[Name]&amp;SetupR6Tabelle[Disziplin],0)),"-")</f>
        <v>127</v>
      </c>
      <c r="L19" s="261" cm="1">
        <f t="array" ref="L19">_xlfn.IFNA(INDEX(SetupR7Tabelle[Ringe],MATCH($A19&amp;$B19&amp;$C19&amp;$E19,SetupR7Tabelle[Verein]&amp;SetupR7Tabelle[Vorname]&amp;SetupR7Tabelle[Name]&amp;SetupR7Tabelle[Disziplin],0)),"-")</f>
        <v>137</v>
      </c>
      <c r="M19" s="261" cm="1">
        <f t="array" ref="M19">_xlfn.IFNA(INDEX(SetupR8Tabelle[Ringe],MATCH($A19&amp;$B19&amp;$C19&amp;$E19,SetupR8Tabelle[Verein]&amp;SetupR8Tabelle[Vorname]&amp;SetupR8Tabelle[Name]&amp;SetupR8Tabelle[Disziplin],0)),"-")</f>
        <v>22</v>
      </c>
      <c r="N19" s="261" cm="1">
        <f t="array" ref="N19">_xlfn.IFNA(INDEX(SetupR9Tabelle[Ringe],MATCH($A19&amp;$B19&amp;$C19&amp;$E19,SetupR9Tabelle[Verein]&amp;SetupR9Tabelle[Vorname]&amp;SetupR9Tabelle[Name]&amp;SetupR9Tabelle[Disziplin],0)),"-")</f>
        <v>139</v>
      </c>
      <c r="O19" s="261" cm="1">
        <f t="array" ref="O19">_xlfn.IFNA(INDEX(SetupR10Tabelle[Ringe],MATCH($A19&amp;$B19&amp;$C19&amp;$E19,SetupR10Tabelle[Verein]&amp;SetupR10Tabelle[Vorname]&amp;SetupR10Tabelle[Name]&amp;SetupR10Tabelle[Disziplin],0)),"-")</f>
        <v>159</v>
      </c>
      <c r="P19" s="261" t="str" cm="1">
        <f t="array" ref="P19">_xlfn.IFNA(INDEX(SetupR11Tabelle[Ringe],MATCH($A19&amp;$B19&amp;$C19&amp;$E19,SetupR11Tabelle[Verein]&amp;SetupR11Tabelle[Vorname]&amp;SetupR11Tabelle[Name]&amp;SetupR11Tabelle[Disziplin],0)),"-")</f>
        <v>-</v>
      </c>
      <c r="Q19" s="261">
        <f>IF(SCH[[#This Row],[1]]="","",SUM(SCH[[#This Row],[1]:[11]]))</f>
        <v>1160</v>
      </c>
      <c r="R19" s="263">
        <f>IF(SCH[[#This Row],[Summe]]="","",AVERAGE(Q19/S19))</f>
        <v>128.88888888888889</v>
      </c>
      <c r="S19" s="261">
        <f>IF(SCH[[#This Row],[1]]="","",COUNT(F19:P19))</f>
        <v>9</v>
      </c>
    </row>
    <row r="20" spans="1:19" ht="15.95" customHeight="1">
      <c r="A20" s="197" t="s">
        <v>17</v>
      </c>
      <c r="B20" s="197" t="s">
        <v>488</v>
      </c>
      <c r="C20" s="197" t="s">
        <v>489</v>
      </c>
      <c r="D20" s="197" t="s">
        <v>25</v>
      </c>
      <c r="E20" s="197" t="s">
        <v>11</v>
      </c>
      <c r="F20" s="264" cm="1">
        <f t="array" ref="F20">_xlfn.IFNA(INDEX(SetupR1Tabelle[Ringe],MATCH($A20&amp;$B20&amp;$C20&amp;$E20,SetupR1Tabelle[Verein]&amp;SetupR1Tabelle[Vorname]&amp;SetupR1Tabelle[Name]&amp;SetupR1Tabelle[Disziplin],0)),"-")</f>
        <v>115</v>
      </c>
      <c r="G20" s="264" cm="1">
        <f t="array" ref="G20">_xlfn.IFNA(INDEX(SetupR2Tabelle[Ringe],MATCH($A20&amp;$B20&amp;$C20&amp;$E20,SetupR2Tabelle[Verein]&amp;SetupR2Tabelle[Vorname]&amp;SetupR2Tabelle[Name]&amp;SetupR2Tabelle[Disziplin],0)),"-")</f>
        <v>126</v>
      </c>
      <c r="H20" s="264" cm="1">
        <f t="array" ref="H20">_xlfn.IFNA(INDEX(SetupR3Tabelle[Ringe],MATCH($A20&amp;$B20&amp;$C20&amp;$E20,SetupR3Tabelle[Verein]&amp;SetupR3Tabelle[Vorname]&amp;SetupR3Tabelle[Name]&amp;SetupR3Tabelle[Disziplin],0)),"-")</f>
        <v>127</v>
      </c>
      <c r="I20" s="264" cm="1">
        <f t="array" ref="I20">_xlfn.IFNA(INDEX(SetupR4Tabelle[Ringe],MATCH($A20&amp;$B20&amp;$C20&amp;$E20,SetupR4Tabelle[Verein]&amp;SetupR4Tabelle[Vorname]&amp;SetupR4Tabelle[Name]&amp;SetupR4Tabelle[Disziplin],0)),"-")</f>
        <v>140</v>
      </c>
      <c r="J20" s="264" cm="1">
        <f t="array" ref="J20">_xlfn.IFNA(INDEX(SetupR5Tabelle[Ringe],MATCH($A20&amp;$B20&amp;$C20&amp;$E20,SetupR5Tabelle[Verein]&amp;SetupR5Tabelle[Vorname]&amp;SetupR5Tabelle[Name]&amp;SetupR5Tabelle[Disziplin],0)),"-")</f>
        <v>98</v>
      </c>
      <c r="K20" s="264" cm="1">
        <f t="array" ref="K20">_xlfn.IFNA(INDEX(SetupR6Tabelle[Ringe],MATCH($A20&amp;$B20&amp;$C20&amp;$E20,SetupR6Tabelle[Verein]&amp;SetupR6Tabelle[Vorname]&amp;SetupR6Tabelle[Name]&amp;SetupR6Tabelle[Disziplin],0)),"-")</f>
        <v>117</v>
      </c>
      <c r="L20" s="264" t="str" cm="1">
        <f t="array" ref="L20">_xlfn.IFNA(INDEX(SetupR7Tabelle[Ringe],MATCH($A20&amp;$B20&amp;$C20&amp;$E20,SetupR7Tabelle[Verein]&amp;SetupR7Tabelle[Vorname]&amp;SetupR7Tabelle[Name]&amp;SetupR7Tabelle[Disziplin],0)),"-")</f>
        <v>-</v>
      </c>
      <c r="M20" s="264" cm="1">
        <f t="array" ref="M20">_xlfn.IFNA(INDEX(SetupR8Tabelle[Ringe],MATCH($A20&amp;$B20&amp;$C20&amp;$E20,SetupR8Tabelle[Verein]&amp;SetupR8Tabelle[Vorname]&amp;SetupR8Tabelle[Name]&amp;SetupR8Tabelle[Disziplin],0)),"-")</f>
        <v>153</v>
      </c>
      <c r="N20" s="264" t="str" cm="1">
        <f t="array" ref="N20">_xlfn.IFNA(INDEX(SetupR9Tabelle[Ringe],MATCH($A20&amp;$B20&amp;$C20&amp;$E20,SetupR9Tabelle[Verein]&amp;SetupR9Tabelle[Vorname]&amp;SetupR9Tabelle[Name]&amp;SetupR9Tabelle[Disziplin],0)),"-")</f>
        <v>-</v>
      </c>
      <c r="O20" s="264" cm="1">
        <f t="array" ref="O20">_xlfn.IFNA(INDEX(SetupR10Tabelle[Ringe],MATCH($A20&amp;$B20&amp;$C20&amp;$E20,SetupR10Tabelle[Verein]&amp;SetupR10Tabelle[Vorname]&amp;SetupR10Tabelle[Name]&amp;SetupR10Tabelle[Disziplin],0)),"-")</f>
        <v>131</v>
      </c>
      <c r="P20" s="264" cm="1">
        <f t="array" ref="P20">_xlfn.IFNA(INDEX(SetupR11Tabelle[Ringe],MATCH($A20&amp;$B20&amp;$C20&amp;$E20,SetupR11Tabelle[Verein]&amp;SetupR11Tabelle[Vorname]&amp;SetupR11Tabelle[Name]&amp;SetupR11Tabelle[Disziplin],0)),"-")</f>
        <v>133</v>
      </c>
      <c r="Q20" s="264">
        <f>IF(SCH[[#This Row],[1]]="","",SUM(SCH[[#This Row],[1]:[11]]))</f>
        <v>1140</v>
      </c>
      <c r="R20" s="277">
        <f>IF(SCH[[#This Row],[Summe]]="","",AVERAGE(Q20/S20))</f>
        <v>126.66666666666667</v>
      </c>
      <c r="S20" s="261">
        <f>IF(SCH[[#This Row],[1]]="","",COUNT(F20:P20))</f>
        <v>9</v>
      </c>
    </row>
    <row r="21" spans="1:19" ht="15.95" customHeight="1">
      <c r="A21" s="197" t="s">
        <v>17</v>
      </c>
      <c r="B21" s="197" t="s">
        <v>367</v>
      </c>
      <c r="C21" s="197" t="s">
        <v>486</v>
      </c>
      <c r="D21" s="197" t="s">
        <v>25</v>
      </c>
      <c r="E21" s="197" t="s">
        <v>11</v>
      </c>
      <c r="F21" s="264" cm="1">
        <f t="array" ref="F21">_xlfn.IFNA(INDEX(SetupR1Tabelle[Ringe],MATCH($A21&amp;$B21&amp;$C21&amp;$E21,SetupR1Tabelle[Verein]&amp;SetupR1Tabelle[Vorname]&amp;SetupR1Tabelle[Name]&amp;SetupR1Tabelle[Disziplin],0)),"-")</f>
        <v>96</v>
      </c>
      <c r="G21" s="264" cm="1">
        <f t="array" ref="G21">_xlfn.IFNA(INDEX(SetupR2Tabelle[Ringe],MATCH($A21&amp;$B21&amp;$C21&amp;$E21,SetupR2Tabelle[Verein]&amp;SetupR2Tabelle[Vorname]&amp;SetupR2Tabelle[Name]&amp;SetupR2Tabelle[Disziplin],0)),"-")</f>
        <v>114</v>
      </c>
      <c r="H21" s="264" cm="1">
        <f t="array" ref="H21">_xlfn.IFNA(INDEX(SetupR3Tabelle[Ringe],MATCH($A21&amp;$B21&amp;$C21&amp;$E21,SetupR3Tabelle[Verein]&amp;SetupR3Tabelle[Vorname]&amp;SetupR3Tabelle[Name]&amp;SetupR3Tabelle[Disziplin],0)),"-")</f>
        <v>106</v>
      </c>
      <c r="I21" s="264" cm="1">
        <f t="array" ref="I21">_xlfn.IFNA(INDEX(SetupR4Tabelle[Ringe],MATCH($A21&amp;$B21&amp;$C21&amp;$E21,SetupR4Tabelle[Verein]&amp;SetupR4Tabelle[Vorname]&amp;SetupR4Tabelle[Name]&amp;SetupR4Tabelle[Disziplin],0)),"-")</f>
        <v>110</v>
      </c>
      <c r="J21" s="264" t="str" cm="1">
        <f t="array" ref="J21">_xlfn.IFNA(INDEX(SetupR5Tabelle[Ringe],MATCH($A21&amp;$B21&amp;$C21&amp;$E21,SetupR5Tabelle[Verein]&amp;SetupR5Tabelle[Vorname]&amp;SetupR5Tabelle[Name]&amp;SetupR5Tabelle[Disziplin],0)),"-")</f>
        <v>-</v>
      </c>
      <c r="K21" s="264" cm="1">
        <f t="array" ref="K21">_xlfn.IFNA(INDEX(SetupR6Tabelle[Ringe],MATCH($A21&amp;$B21&amp;$C21&amp;$E21,SetupR6Tabelle[Verein]&amp;SetupR6Tabelle[Vorname]&amp;SetupR6Tabelle[Name]&amp;SetupR6Tabelle[Disziplin],0)),"-")</f>
        <v>122</v>
      </c>
      <c r="L21" s="264" t="str" cm="1">
        <f t="array" ref="L21">_xlfn.IFNA(INDEX(SetupR7Tabelle[Ringe],MATCH($A21&amp;$B21&amp;$C21&amp;$E21,SetupR7Tabelle[Verein]&amp;SetupR7Tabelle[Vorname]&amp;SetupR7Tabelle[Name]&amp;SetupR7Tabelle[Disziplin],0)),"-")</f>
        <v>-</v>
      </c>
      <c r="M21" s="264" cm="1">
        <f t="array" ref="M21">_xlfn.IFNA(INDEX(SetupR8Tabelle[Ringe],MATCH($A21&amp;$B21&amp;$C21&amp;$E21,SetupR8Tabelle[Verein]&amp;SetupR8Tabelle[Vorname]&amp;SetupR8Tabelle[Name]&amp;SetupR8Tabelle[Disziplin],0)),"-")</f>
        <v>134</v>
      </c>
      <c r="N21" s="264" cm="1">
        <f t="array" ref="N21">_xlfn.IFNA(INDEX(SetupR9Tabelle[Ringe],MATCH($A21&amp;$B21&amp;$C21&amp;$E21,SetupR9Tabelle[Verein]&amp;SetupR9Tabelle[Vorname]&amp;SetupR9Tabelle[Name]&amp;SetupR9Tabelle[Disziplin],0)),"-")</f>
        <v>104</v>
      </c>
      <c r="O21" s="264" cm="1">
        <f t="array" ref="O21">_xlfn.IFNA(INDEX(SetupR10Tabelle[Ringe],MATCH($A21&amp;$B21&amp;$C21&amp;$E21,SetupR10Tabelle[Verein]&amp;SetupR10Tabelle[Vorname]&amp;SetupR10Tabelle[Name]&amp;SetupR10Tabelle[Disziplin],0)),"-")</f>
        <v>144</v>
      </c>
      <c r="P21" s="264" cm="1">
        <f t="array" ref="P21">_xlfn.IFNA(INDEX(SetupR11Tabelle[Ringe],MATCH($A21&amp;$B21&amp;$C21&amp;$E21,SetupR11Tabelle[Verein]&amp;SetupR11Tabelle[Vorname]&amp;SetupR11Tabelle[Name]&amp;SetupR11Tabelle[Disziplin],0)),"-")</f>
        <v>147</v>
      </c>
      <c r="Q21" s="264">
        <f>IF(SCH[[#This Row],[1]]="","",SUM(SCH[[#This Row],[1]:[11]]))</f>
        <v>1077</v>
      </c>
      <c r="R21" s="277">
        <f>IF(SCH[[#This Row],[Summe]]="","",AVERAGE(Q21/S21))</f>
        <v>119.66666666666667</v>
      </c>
      <c r="S21" s="261">
        <f>IF(SCH[[#This Row],[1]]="","",COUNT(F21:P21))</f>
        <v>9</v>
      </c>
    </row>
    <row r="22" spans="1:19" ht="15.95" customHeight="1">
      <c r="A22" s="197" t="s">
        <v>6</v>
      </c>
      <c r="B22" s="197" t="s">
        <v>298</v>
      </c>
      <c r="C22" s="197" t="s">
        <v>286</v>
      </c>
      <c r="D22" s="197" t="s">
        <v>25</v>
      </c>
      <c r="E22" s="197" t="s">
        <v>11</v>
      </c>
      <c r="F22" s="264" cm="1">
        <f t="array" ref="F22">_xlfn.IFNA(INDEX(SetupR1Tabelle[Ringe],MATCH($A22&amp;$B22&amp;$C22&amp;$E22,SetupR1Tabelle[Verein]&amp;SetupR1Tabelle[Vorname]&amp;SetupR1Tabelle[Name]&amp;SetupR1Tabelle[Disziplin],0)),"-")</f>
        <v>90</v>
      </c>
      <c r="G22" s="264" cm="1">
        <f t="array" ref="G22">_xlfn.IFNA(INDEX(SetupR2Tabelle[Ringe],MATCH($A22&amp;$B22&amp;$C22&amp;$E22,SetupR2Tabelle[Verein]&amp;SetupR2Tabelle[Vorname]&amp;SetupR2Tabelle[Name]&amp;SetupR2Tabelle[Disziplin],0)),"-")</f>
        <v>114</v>
      </c>
      <c r="H22" s="264" t="str" cm="1">
        <f t="array" ref="H22">_xlfn.IFNA(INDEX(SetupR3Tabelle[Ringe],MATCH($A22&amp;$B22&amp;$C22&amp;$E22,SetupR3Tabelle[Verein]&amp;SetupR3Tabelle[Vorname]&amp;SetupR3Tabelle[Name]&amp;SetupR3Tabelle[Disziplin],0)),"-")</f>
        <v>-</v>
      </c>
      <c r="I22" s="264" cm="1">
        <f t="array" ref="I22">_xlfn.IFNA(INDEX(SetupR4Tabelle[Ringe],MATCH($A22&amp;$B22&amp;$C22&amp;$E22,SetupR4Tabelle[Verein]&amp;SetupR4Tabelle[Vorname]&amp;SetupR4Tabelle[Name]&amp;SetupR4Tabelle[Disziplin],0)),"-")</f>
        <v>73</v>
      </c>
      <c r="J22" s="264" cm="1">
        <f t="array" ref="J22">_xlfn.IFNA(INDEX(SetupR5Tabelle[Ringe],MATCH($A22&amp;$B22&amp;$C22&amp;$E22,SetupR5Tabelle[Verein]&amp;SetupR5Tabelle[Vorname]&amp;SetupR5Tabelle[Name]&amp;SetupR5Tabelle[Disziplin],0)),"-")</f>
        <v>92</v>
      </c>
      <c r="K22" s="264" cm="1">
        <f t="array" ref="K22">_xlfn.IFNA(INDEX(SetupR6Tabelle[Ringe],MATCH($A22&amp;$B22&amp;$C22&amp;$E22,SetupR6Tabelle[Verein]&amp;SetupR6Tabelle[Vorname]&amp;SetupR6Tabelle[Name]&amp;SetupR6Tabelle[Disziplin],0)),"-")</f>
        <v>77</v>
      </c>
      <c r="L22" s="264" cm="1">
        <f t="array" ref="L22">_xlfn.IFNA(INDEX(SetupR7Tabelle[Ringe],MATCH($A22&amp;$B22&amp;$C22&amp;$E22,SetupR7Tabelle[Verein]&amp;SetupR7Tabelle[Vorname]&amp;SetupR7Tabelle[Name]&amp;SetupR7Tabelle[Disziplin],0)),"-")</f>
        <v>97</v>
      </c>
      <c r="M22" s="264" cm="1">
        <f t="array" ref="M22">_xlfn.IFNA(INDEX(SetupR8Tabelle[Ringe],MATCH($A22&amp;$B22&amp;$C22&amp;$E22,SetupR8Tabelle[Verein]&amp;SetupR8Tabelle[Vorname]&amp;SetupR8Tabelle[Name]&amp;SetupR8Tabelle[Disziplin],0)),"-")</f>
        <v>92</v>
      </c>
      <c r="N22" s="264" cm="1">
        <f t="array" ref="N22">_xlfn.IFNA(INDEX(SetupR9Tabelle[Ringe],MATCH($A22&amp;$B22&amp;$C22&amp;$E22,SetupR9Tabelle[Verein]&amp;SetupR9Tabelle[Vorname]&amp;SetupR9Tabelle[Name]&amp;SetupR9Tabelle[Disziplin],0)),"-")</f>
        <v>99</v>
      </c>
      <c r="O22" s="264" t="str" cm="1">
        <f t="array" ref="O22">_xlfn.IFNA(INDEX(SetupR10Tabelle[Ringe],MATCH($A22&amp;$B22&amp;$C22&amp;$E22,SetupR10Tabelle[Verein]&amp;SetupR10Tabelle[Vorname]&amp;SetupR10Tabelle[Name]&amp;SetupR10Tabelle[Disziplin],0)),"-")</f>
        <v>-</v>
      </c>
      <c r="P22" s="264" cm="1">
        <f t="array" ref="P22">_xlfn.IFNA(INDEX(SetupR11Tabelle[Ringe],MATCH($A22&amp;$B22&amp;$C22&amp;$E22,SetupR11Tabelle[Verein]&amp;SetupR11Tabelle[Vorname]&amp;SetupR11Tabelle[Name]&amp;SetupR11Tabelle[Disziplin],0)),"-")</f>
        <v>97</v>
      </c>
      <c r="Q22" s="264">
        <f>IF(SCH[[#This Row],[1]]="","",SUM(SCH[[#This Row],[1]:[11]]))</f>
        <v>831</v>
      </c>
      <c r="R22" s="277">
        <f>IF(SCH[[#This Row],[Summe]]="","",AVERAGE(Q22/S22))</f>
        <v>92.333333333333329</v>
      </c>
      <c r="S22" s="261">
        <f>IF(SCH[[#This Row],[1]]="","",COUNT(F22:P22))</f>
        <v>9</v>
      </c>
    </row>
    <row r="23" spans="1:19" ht="15.95" customHeight="1" thickBot="1">
      <c r="A23" s="297" t="s">
        <v>6</v>
      </c>
      <c r="B23" s="297" t="s">
        <v>319</v>
      </c>
      <c r="C23" s="297" t="s">
        <v>282</v>
      </c>
      <c r="D23" s="297" t="s">
        <v>25</v>
      </c>
      <c r="E23" s="297" t="s">
        <v>11</v>
      </c>
      <c r="F23" s="301" cm="1">
        <f t="array" ref="F23">_xlfn.IFNA(INDEX(SetupR1Tabelle[Ringe],MATCH($A23&amp;$B23&amp;$C23&amp;$E23,SetupR1Tabelle[Verein]&amp;SetupR1Tabelle[Vorname]&amp;SetupR1Tabelle[Name]&amp;SetupR1Tabelle[Disziplin],0)),"-")</f>
        <v>67</v>
      </c>
      <c r="G23" s="301" cm="1">
        <f t="array" ref="G23">_xlfn.IFNA(INDEX(SetupR2Tabelle[Ringe],MATCH($A23&amp;$B23&amp;$C23&amp;$E23,SetupR2Tabelle[Verein]&amp;SetupR2Tabelle[Vorname]&amp;SetupR2Tabelle[Name]&amp;SetupR2Tabelle[Disziplin],0)),"-")</f>
        <v>88</v>
      </c>
      <c r="H23" s="301" t="str" cm="1">
        <f t="array" ref="H23">_xlfn.IFNA(INDEX(SetupR3Tabelle[Ringe],MATCH($A23&amp;$B23&amp;$C23&amp;$E23,SetupR3Tabelle[Verein]&amp;SetupR3Tabelle[Vorname]&amp;SetupR3Tabelle[Name]&amp;SetupR3Tabelle[Disziplin],0)),"-")</f>
        <v>-</v>
      </c>
      <c r="I23" s="299" cm="1">
        <f t="array" ref="I23">_xlfn.IFNA(INDEX(SetupR4Tabelle[Ringe],MATCH($A23&amp;$B23&amp;$C23&amp;$E23,SetupR4Tabelle[Verein]&amp;SetupR4Tabelle[Vorname]&amp;SetupR4Tabelle[Name]&amp;SetupR4Tabelle[Disziplin],0)),"-")</f>
        <v>84</v>
      </c>
      <c r="J23" s="301" cm="1">
        <f t="array" ref="J23">_xlfn.IFNA(INDEX(SetupR5Tabelle[Ringe],MATCH($A23&amp;$B23&amp;$C23&amp;$E23,SetupR5Tabelle[Verein]&amp;SetupR5Tabelle[Vorname]&amp;SetupR5Tabelle[Name]&amp;SetupR5Tabelle[Disziplin],0)),"-")</f>
        <v>60</v>
      </c>
      <c r="K23" s="301" cm="1">
        <f t="array" ref="K23">_xlfn.IFNA(INDEX(SetupR6Tabelle[Ringe],MATCH($A23&amp;$B23&amp;$C23&amp;$E23,SetupR6Tabelle[Verein]&amp;SetupR6Tabelle[Vorname]&amp;SetupR6Tabelle[Name]&amp;SetupR6Tabelle[Disziplin],0)),"-")</f>
        <v>67</v>
      </c>
      <c r="L23" s="301" cm="1">
        <f t="array" ref="L23">_xlfn.IFNA(INDEX(SetupR7Tabelle[Ringe],MATCH($A23&amp;$B23&amp;$C23&amp;$E23,SetupR7Tabelle[Verein]&amp;SetupR7Tabelle[Vorname]&amp;SetupR7Tabelle[Name]&amp;SetupR7Tabelle[Disziplin],0)),"-")</f>
        <v>56</v>
      </c>
      <c r="M23" s="301" cm="1">
        <f t="array" ref="M23">_xlfn.IFNA(INDEX(SetupR8Tabelle[Ringe],MATCH($A23&amp;$B23&amp;$C23&amp;$E23,SetupR8Tabelle[Verein]&amp;SetupR8Tabelle[Vorname]&amp;SetupR8Tabelle[Name]&amp;SetupR8Tabelle[Disziplin],0)),"-")</f>
        <v>93</v>
      </c>
      <c r="N23" s="301" cm="1">
        <f t="array" ref="N23">_xlfn.IFNA(INDEX(SetupR9Tabelle[Ringe],MATCH($A23&amp;$B23&amp;$C23&amp;$E23,SetupR9Tabelle[Verein]&amp;SetupR9Tabelle[Vorname]&amp;SetupR9Tabelle[Name]&amp;SetupR9Tabelle[Disziplin],0)),"-")</f>
        <v>67</v>
      </c>
      <c r="O23" s="301" cm="1">
        <f t="array" ref="O23">_xlfn.IFNA(INDEX(SetupR10Tabelle[Ringe],MATCH($A23&amp;$B23&amp;$C23&amp;$E23,SetupR10Tabelle[Verein]&amp;SetupR10Tabelle[Vorname]&amp;SetupR10Tabelle[Name]&amp;SetupR10Tabelle[Disziplin],0)),"-")</f>
        <v>114</v>
      </c>
      <c r="P23" s="301" cm="1">
        <f t="array" ref="P23">_xlfn.IFNA(INDEX(SetupR11Tabelle[Ringe],MATCH($A23&amp;$B23&amp;$C23&amp;$E23,SetupR11Tabelle[Verein]&amp;SetupR11Tabelle[Vorname]&amp;SetupR11Tabelle[Name]&amp;SetupR11Tabelle[Disziplin],0)),"-")</f>
        <v>97</v>
      </c>
      <c r="Q23" s="301">
        <f>IF(SCH[[#This Row],[1]]="","",SUM(SCH[[#This Row],[1]:[11]]))</f>
        <v>793</v>
      </c>
      <c r="R23" s="307">
        <f>IF(SCH[[#This Row],[Summe]]="","",AVERAGE(Q23/S23))</f>
        <v>79.3</v>
      </c>
      <c r="S23" s="301">
        <f>IF(SCH[[#This Row],[1]]="","",COUNT(F23:P23))</f>
        <v>10</v>
      </c>
    </row>
    <row r="24" spans="1:19" ht="15.95" customHeight="1">
      <c r="A24" s="197" t="s">
        <v>6</v>
      </c>
      <c r="B24" s="197" t="s">
        <v>294</v>
      </c>
      <c r="C24" s="197" t="s">
        <v>295</v>
      </c>
      <c r="D24" s="197" t="s">
        <v>25</v>
      </c>
      <c r="E24" s="197" t="s">
        <v>11</v>
      </c>
      <c r="F24" s="261" cm="1">
        <f t="array" ref="F24">_xlfn.IFNA(INDEX(SetupR1Tabelle[Ringe],MATCH($A24&amp;$B24&amp;$C24&amp;$E24,SetupR1Tabelle[Verein]&amp;SetupR1Tabelle[Vorname]&amp;SetupR1Tabelle[Name]&amp;SetupR1Tabelle[Disziplin],0)),"-")</f>
        <v>167</v>
      </c>
      <c r="G24" s="261" cm="1">
        <f t="array" ref="G24">_xlfn.IFNA(INDEX(SetupR2Tabelle[Ringe],MATCH($A24&amp;$B24&amp;$C24&amp;$E24,SetupR2Tabelle[Verein]&amp;SetupR2Tabelle[Vorname]&amp;SetupR2Tabelle[Name]&amp;SetupR2Tabelle[Disziplin],0)),"-")</f>
        <v>145</v>
      </c>
      <c r="H24" s="261" t="str" cm="1">
        <f t="array" ref="H24">_xlfn.IFNA(INDEX(SetupR3Tabelle[Ringe],MATCH($A24&amp;$B24&amp;$C24&amp;$E24,SetupR3Tabelle[Verein]&amp;SetupR3Tabelle[Vorname]&amp;SetupR3Tabelle[Name]&amp;SetupR3Tabelle[Disziplin],0)),"-")</f>
        <v>-</v>
      </c>
      <c r="I24" s="262" cm="1">
        <f t="array" ref="I24">_xlfn.IFNA(INDEX(SetupR4Tabelle[Ringe],MATCH($A24&amp;$B24&amp;$C24&amp;$E24,SetupR4Tabelle[Verein]&amp;SetupR4Tabelle[Vorname]&amp;SetupR4Tabelle[Name]&amp;SetupR4Tabelle[Disziplin],0)),"-")</f>
        <v>162</v>
      </c>
      <c r="J24" s="261" cm="1">
        <f t="array" ref="J24">_xlfn.IFNA(INDEX(SetupR5Tabelle[Ringe],MATCH($A24&amp;$B24&amp;$C24&amp;$E24,SetupR5Tabelle[Verein]&amp;SetupR5Tabelle[Vorname]&amp;SetupR5Tabelle[Name]&amp;SetupR5Tabelle[Disziplin],0)),"-")</f>
        <v>155</v>
      </c>
      <c r="K24" s="261" cm="1">
        <f t="array" ref="K24">_xlfn.IFNA(INDEX(SetupR6Tabelle[Ringe],MATCH($A24&amp;$B24&amp;$C24&amp;$E24,SetupR6Tabelle[Verein]&amp;SetupR6Tabelle[Vorname]&amp;SetupR6Tabelle[Name]&amp;SetupR6Tabelle[Disziplin],0)),"-")</f>
        <v>155</v>
      </c>
      <c r="L24" s="261" cm="1">
        <f t="array" ref="L24">_xlfn.IFNA(INDEX(SetupR7Tabelle[Ringe],MATCH($A24&amp;$B24&amp;$C24&amp;$E24,SetupR7Tabelle[Verein]&amp;SetupR7Tabelle[Vorname]&amp;SetupR7Tabelle[Name]&amp;SetupR7Tabelle[Disziplin],0)),"-")</f>
        <v>158</v>
      </c>
      <c r="M24" s="261" t="str" cm="1">
        <f t="array" ref="M24">_xlfn.IFNA(INDEX(SetupR8Tabelle[Ringe],MATCH($A24&amp;$B24&amp;$C24&amp;$E24,SetupR8Tabelle[Verein]&amp;SetupR8Tabelle[Vorname]&amp;SetupR8Tabelle[Name]&amp;SetupR8Tabelle[Disziplin],0)),"-")</f>
        <v>-</v>
      </c>
      <c r="N24" s="261" t="str" cm="1">
        <f t="array" ref="N24">_xlfn.IFNA(INDEX(SetupR9Tabelle[Ringe],MATCH($A24&amp;$B24&amp;$C24&amp;$E24,SetupR9Tabelle[Verein]&amp;SetupR9Tabelle[Vorname]&amp;SetupR9Tabelle[Name]&amp;SetupR9Tabelle[Disziplin],0)),"-")</f>
        <v>-</v>
      </c>
      <c r="O24" s="261" cm="1">
        <f t="array" ref="O24">_xlfn.IFNA(INDEX(SetupR10Tabelle[Ringe],MATCH($A24&amp;$B24&amp;$C24&amp;$E24,SetupR10Tabelle[Verein]&amp;SetupR10Tabelle[Vorname]&amp;SetupR10Tabelle[Name]&amp;SetupR10Tabelle[Disziplin],0)),"-")</f>
        <v>154</v>
      </c>
      <c r="P24" s="261" cm="1">
        <f t="array" ref="P24">_xlfn.IFNA(INDEX(SetupR11Tabelle[Ringe],MATCH($A24&amp;$B24&amp;$C24&amp;$E24,SetupR11Tabelle[Verein]&amp;SetupR11Tabelle[Vorname]&amp;SetupR11Tabelle[Name]&amp;SetupR11Tabelle[Disziplin],0)),"-")</f>
        <v>170</v>
      </c>
      <c r="Q24" s="261">
        <f>IF(SCH[[#This Row],[1]]="","",SUM(SCH[[#This Row],[1]:[11]]))</f>
        <v>1266</v>
      </c>
      <c r="R24" s="263">
        <f>IF(SCH[[#This Row],[Summe]]="","",AVERAGE(Q24/S24))</f>
        <v>158.25</v>
      </c>
      <c r="S24" s="261">
        <f>IF(SCH[[#This Row],[1]]="","",COUNT(F24:P24))</f>
        <v>8</v>
      </c>
    </row>
    <row r="25" spans="1:19" ht="15.95" customHeight="1">
      <c r="A25" s="197" t="s">
        <v>6</v>
      </c>
      <c r="B25" s="197" t="s">
        <v>297</v>
      </c>
      <c r="C25" s="197" t="s">
        <v>281</v>
      </c>
      <c r="D25" s="197" t="s">
        <v>25</v>
      </c>
      <c r="E25" s="197" t="s">
        <v>11</v>
      </c>
      <c r="F25" s="261" cm="1">
        <f t="array" ref="F25">_xlfn.IFNA(INDEX(SetupR1Tabelle[Ringe],MATCH($A25&amp;$B25&amp;$C25&amp;$E25,SetupR1Tabelle[Verein]&amp;SetupR1Tabelle[Vorname]&amp;SetupR1Tabelle[Name]&amp;SetupR1Tabelle[Disziplin],0)),"-")</f>
        <v>148</v>
      </c>
      <c r="G25" s="261" cm="1">
        <f t="array" ref="G25">_xlfn.IFNA(INDEX(SetupR2Tabelle[Ringe],MATCH($A25&amp;$B25&amp;$C25&amp;$E25,SetupR2Tabelle[Verein]&amp;SetupR2Tabelle[Vorname]&amp;SetupR2Tabelle[Name]&amp;SetupR2Tabelle[Disziplin],0)),"-")</f>
        <v>136</v>
      </c>
      <c r="H25" s="261" t="str" cm="1">
        <f t="array" ref="H25">_xlfn.IFNA(INDEX(SetupR3Tabelle[Ringe],MATCH($A25&amp;$B25&amp;$C25&amp;$E25,SetupR3Tabelle[Verein]&amp;SetupR3Tabelle[Vorname]&amp;SetupR3Tabelle[Name]&amp;SetupR3Tabelle[Disziplin],0)),"-")</f>
        <v>-</v>
      </c>
      <c r="I25" s="262" cm="1">
        <f t="array" ref="I25">_xlfn.IFNA(INDEX(SetupR4Tabelle[Ringe],MATCH($A25&amp;$B25&amp;$C25&amp;$E25,SetupR4Tabelle[Verein]&amp;SetupR4Tabelle[Vorname]&amp;SetupR4Tabelle[Name]&amp;SetupR4Tabelle[Disziplin],0)),"-")</f>
        <v>137</v>
      </c>
      <c r="J25" s="261" cm="1">
        <f t="array" ref="J25">_xlfn.IFNA(INDEX(SetupR5Tabelle[Ringe],MATCH($A25&amp;$B25&amp;$C25&amp;$E25,SetupR5Tabelle[Verein]&amp;SetupR5Tabelle[Vorname]&amp;SetupR5Tabelle[Name]&amp;SetupR5Tabelle[Disziplin],0)),"-")</f>
        <v>135</v>
      </c>
      <c r="K25" s="261" cm="1">
        <f t="array" ref="K25">_xlfn.IFNA(INDEX(SetupR6Tabelle[Ringe],MATCH($A25&amp;$B25&amp;$C25&amp;$E25,SetupR6Tabelle[Verein]&amp;SetupR6Tabelle[Vorname]&amp;SetupR6Tabelle[Name]&amp;SetupR6Tabelle[Disziplin],0)),"-")</f>
        <v>124</v>
      </c>
      <c r="L25" s="261" cm="1">
        <f t="array" ref="L25">_xlfn.IFNA(INDEX(SetupR7Tabelle[Ringe],MATCH($A25&amp;$B25&amp;$C25&amp;$E25,SetupR7Tabelle[Verein]&amp;SetupR7Tabelle[Vorname]&amp;SetupR7Tabelle[Name]&amp;SetupR7Tabelle[Disziplin],0)),"-")</f>
        <v>150</v>
      </c>
      <c r="M25" s="261" t="str" cm="1">
        <f t="array" ref="M25">_xlfn.IFNA(INDEX(SetupR8Tabelle[Ringe],MATCH($A25&amp;$B25&amp;$C25&amp;$E25,SetupR8Tabelle[Verein]&amp;SetupR8Tabelle[Vorname]&amp;SetupR8Tabelle[Name]&amp;SetupR8Tabelle[Disziplin],0)),"-")</f>
        <v>-</v>
      </c>
      <c r="N25" s="261" cm="1">
        <f t="array" ref="N25">_xlfn.IFNA(INDEX(SetupR9Tabelle[Ringe],MATCH($A25&amp;$B25&amp;$C25&amp;$E25,SetupR9Tabelle[Verein]&amp;SetupR9Tabelle[Vorname]&amp;SetupR9Tabelle[Name]&amp;SetupR9Tabelle[Disziplin],0)),"-")</f>
        <v>160</v>
      </c>
      <c r="O25" s="261" cm="1">
        <f t="array" ref="O25">_xlfn.IFNA(INDEX(SetupR10Tabelle[Ringe],MATCH($A25&amp;$B25&amp;$C25&amp;$E25,SetupR10Tabelle[Verein]&amp;SetupR10Tabelle[Vorname]&amp;SetupR10Tabelle[Name]&amp;SetupR10Tabelle[Disziplin],0)),"-")</f>
        <v>164</v>
      </c>
      <c r="P25" s="261" t="str" cm="1">
        <f t="array" ref="P25">_xlfn.IFNA(INDEX(SetupR11Tabelle[Ringe],MATCH($A25&amp;$B25&amp;$C25&amp;$E25,SetupR11Tabelle[Verein]&amp;SetupR11Tabelle[Vorname]&amp;SetupR11Tabelle[Name]&amp;SetupR11Tabelle[Disziplin],0)),"-")</f>
        <v>-</v>
      </c>
      <c r="Q25" s="261">
        <f>IF(SCH[[#This Row],[1]]="","",SUM(SCH[[#This Row],[1]:[11]]))</f>
        <v>1154</v>
      </c>
      <c r="R25" s="263">
        <f>IF(SCH[[#This Row],[Summe]]="","",AVERAGE(Q25/S25))</f>
        <v>144.25</v>
      </c>
      <c r="S25" s="261">
        <f>IF(SCH[[#This Row],[1]]="","",COUNT(F25:P25))</f>
        <v>8</v>
      </c>
    </row>
    <row r="26" spans="1:19" ht="15.95" customHeight="1">
      <c r="A26" s="197" t="s">
        <v>21</v>
      </c>
      <c r="B26" s="197" t="s">
        <v>338</v>
      </c>
      <c r="C26" s="197" t="s">
        <v>491</v>
      </c>
      <c r="D26" s="197" t="s">
        <v>25</v>
      </c>
      <c r="E26" s="197" t="s">
        <v>11</v>
      </c>
      <c r="F26" s="264" cm="1">
        <f t="array" ref="F26">_xlfn.IFNA(INDEX(SetupR1Tabelle[Ringe],MATCH($A26&amp;$B26&amp;$C26&amp;$E26,SetupR1Tabelle[Verein]&amp;SetupR1Tabelle[Vorname]&amp;SetupR1Tabelle[Name]&amp;SetupR1Tabelle[Disziplin],0)),"-")</f>
        <v>139</v>
      </c>
      <c r="G26" s="264" t="str" cm="1">
        <f t="array" ref="G26">_xlfn.IFNA(INDEX(SetupR2Tabelle[Ringe],MATCH($A26&amp;$B26&amp;$C26&amp;$E26,SetupR2Tabelle[Verein]&amp;SetupR2Tabelle[Vorname]&amp;SetupR2Tabelle[Name]&amp;SetupR2Tabelle[Disziplin],0)),"-")</f>
        <v>-</v>
      </c>
      <c r="H26" s="264" cm="1">
        <f t="array" ref="H26">_xlfn.IFNA(INDEX(SetupR3Tabelle[Ringe],MATCH($A26&amp;$B26&amp;$C26&amp;$E26,SetupR3Tabelle[Verein]&amp;SetupR3Tabelle[Vorname]&amp;SetupR3Tabelle[Name]&amp;SetupR3Tabelle[Disziplin],0)),"-")</f>
        <v>132</v>
      </c>
      <c r="I26" s="264" t="str" cm="1">
        <f t="array" ref="I26">_xlfn.IFNA(INDEX(SetupR4Tabelle[Ringe],MATCH($A26&amp;$B26&amp;$C26&amp;$E26,SetupR4Tabelle[Verein]&amp;SetupR4Tabelle[Vorname]&amp;SetupR4Tabelle[Name]&amp;SetupR4Tabelle[Disziplin],0)),"-")</f>
        <v>-</v>
      </c>
      <c r="J26" s="264" cm="1">
        <f t="array" ref="J26">_xlfn.IFNA(INDEX(SetupR5Tabelle[Ringe],MATCH($A26&amp;$B26&amp;$C26&amp;$E26,SetupR5Tabelle[Verein]&amp;SetupR5Tabelle[Vorname]&amp;SetupR5Tabelle[Name]&amp;SetupR5Tabelle[Disziplin],0)),"-")</f>
        <v>131</v>
      </c>
      <c r="K26" s="264" cm="1">
        <f t="array" ref="K26">_xlfn.IFNA(INDEX(SetupR6Tabelle[Ringe],MATCH($A26&amp;$B26&amp;$C26&amp;$E26,SetupR6Tabelle[Verein]&amp;SetupR6Tabelle[Vorname]&amp;SetupR6Tabelle[Name]&amp;SetupR6Tabelle[Disziplin],0)),"-")</f>
        <v>148</v>
      </c>
      <c r="L26" s="264" cm="1">
        <f t="array" ref="L26">_xlfn.IFNA(INDEX(SetupR7Tabelle[Ringe],MATCH($A26&amp;$B26&amp;$C26&amp;$E26,SetupR7Tabelle[Verein]&amp;SetupR7Tabelle[Vorname]&amp;SetupR7Tabelle[Name]&amp;SetupR7Tabelle[Disziplin],0)),"-")</f>
        <v>147</v>
      </c>
      <c r="M26" s="264" cm="1">
        <f t="array" ref="M26">_xlfn.IFNA(INDEX(SetupR8Tabelle[Ringe],MATCH($A26&amp;$B26&amp;$C26&amp;$E26,SetupR8Tabelle[Verein]&amp;SetupR8Tabelle[Vorname]&amp;SetupR8Tabelle[Name]&amp;SetupR8Tabelle[Disziplin],0)),"-")</f>
        <v>151</v>
      </c>
      <c r="N26" s="264" cm="1">
        <f t="array" ref="N26">_xlfn.IFNA(INDEX(SetupR9Tabelle[Ringe],MATCH($A26&amp;$B26&amp;$C26&amp;$E26,SetupR9Tabelle[Verein]&amp;SetupR9Tabelle[Vorname]&amp;SetupR9Tabelle[Name]&amp;SetupR9Tabelle[Disziplin],0)),"-")</f>
        <v>142</v>
      </c>
      <c r="O26" s="264" t="str" cm="1">
        <f t="array" ref="O26">_xlfn.IFNA(INDEX(SetupR10Tabelle[Ringe],MATCH($A26&amp;$B26&amp;$C26&amp;$E26,SetupR10Tabelle[Verein]&amp;SetupR10Tabelle[Vorname]&amp;SetupR10Tabelle[Name]&amp;SetupR10Tabelle[Disziplin],0)),"-")</f>
        <v>-</v>
      </c>
      <c r="P26" s="264" cm="1">
        <f t="array" ref="P26">_xlfn.IFNA(INDEX(SetupR11Tabelle[Ringe],MATCH($A26&amp;$B26&amp;$C26&amp;$E26,SetupR11Tabelle[Verein]&amp;SetupR11Tabelle[Vorname]&amp;SetupR11Tabelle[Name]&amp;SetupR11Tabelle[Disziplin],0)),"-")</f>
        <v>138</v>
      </c>
      <c r="Q26" s="264">
        <f>IF(SCH[[#This Row],[1]]="","",SUM(SCH[[#This Row],[1]:[11]]))</f>
        <v>1128</v>
      </c>
      <c r="R26" s="277">
        <f>IF(SCH[[#This Row],[Summe]]="","",AVERAGE(Q26/S26))</f>
        <v>141</v>
      </c>
      <c r="S26" s="261">
        <f>IF(SCH[[#This Row],[1]]="","",COUNT(F26:P26))</f>
        <v>8</v>
      </c>
    </row>
    <row r="27" spans="1:19" ht="15.95" customHeight="1">
      <c r="A27" s="197" t="s">
        <v>6</v>
      </c>
      <c r="B27" s="197" t="s">
        <v>418</v>
      </c>
      <c r="C27" s="197" t="s">
        <v>419</v>
      </c>
      <c r="D27" s="197" t="s">
        <v>25</v>
      </c>
      <c r="E27" s="197" t="s">
        <v>11</v>
      </c>
      <c r="F27" s="264" cm="1">
        <f t="array" ref="F27">_xlfn.IFNA(INDEX(SetupR1Tabelle[Ringe],MATCH($A27&amp;$B27&amp;$C27&amp;$E27,SetupR1Tabelle[Verein]&amp;SetupR1Tabelle[Vorname]&amp;SetupR1Tabelle[Name]&amp;SetupR1Tabelle[Disziplin],0)),"-")</f>
        <v>90</v>
      </c>
      <c r="G27" s="264" cm="1">
        <f t="array" ref="G27">_xlfn.IFNA(INDEX(SetupR2Tabelle[Ringe],MATCH($A27&amp;$B27&amp;$C27&amp;$E27,SetupR2Tabelle[Verein]&amp;SetupR2Tabelle[Vorname]&amp;SetupR2Tabelle[Name]&amp;SetupR2Tabelle[Disziplin],0)),"-")</f>
        <v>96</v>
      </c>
      <c r="H27" s="264" t="str" cm="1">
        <f t="array" ref="H27">_xlfn.IFNA(INDEX(SetupR3Tabelle[Ringe],MATCH($A27&amp;$B27&amp;$C27&amp;$E27,SetupR3Tabelle[Verein]&amp;SetupR3Tabelle[Vorname]&amp;SetupR3Tabelle[Name]&amp;SetupR3Tabelle[Disziplin],0)),"-")</f>
        <v>-</v>
      </c>
      <c r="I27" s="264" cm="1">
        <f t="array" ref="I27">_xlfn.IFNA(INDEX(SetupR4Tabelle[Ringe],MATCH($A27&amp;$B27&amp;$C27&amp;$E27,SetupR4Tabelle[Verein]&amp;SetupR4Tabelle[Vorname]&amp;SetupR4Tabelle[Name]&amp;SetupR4Tabelle[Disziplin],0)),"-")</f>
        <v>102</v>
      </c>
      <c r="J27" s="264" cm="1">
        <f t="array" ref="J27">_xlfn.IFNA(INDEX(SetupR5Tabelle[Ringe],MATCH($A27&amp;$B27&amp;$C27&amp;$E27,SetupR5Tabelle[Verein]&amp;SetupR5Tabelle[Vorname]&amp;SetupR5Tabelle[Name]&amp;SetupR5Tabelle[Disziplin],0)),"-")</f>
        <v>112</v>
      </c>
      <c r="K27" s="264" cm="1">
        <f t="array" ref="K27">_xlfn.IFNA(INDEX(SetupR6Tabelle[Ringe],MATCH($A27&amp;$B27&amp;$C27&amp;$E27,SetupR6Tabelle[Verein]&amp;SetupR6Tabelle[Vorname]&amp;SetupR6Tabelle[Name]&amp;SetupR6Tabelle[Disziplin],0)),"-")</f>
        <v>126</v>
      </c>
      <c r="L27" s="264" t="str" cm="1">
        <f t="array" ref="L27">_xlfn.IFNA(INDEX(SetupR7Tabelle[Ringe],MATCH($A27&amp;$B27&amp;$C27&amp;$E27,SetupR7Tabelle[Verein]&amp;SetupR7Tabelle[Vorname]&amp;SetupR7Tabelle[Name]&amp;SetupR7Tabelle[Disziplin],0)),"-")</f>
        <v>-</v>
      </c>
      <c r="M27" s="264" cm="1">
        <f t="array" ref="M27">_xlfn.IFNA(INDEX(SetupR8Tabelle[Ringe],MATCH($A27&amp;$B27&amp;$C27&amp;$E27,SetupR8Tabelle[Verein]&amp;SetupR8Tabelle[Vorname]&amp;SetupR8Tabelle[Name]&amp;SetupR8Tabelle[Disziplin],0)),"-")</f>
        <v>125</v>
      </c>
      <c r="N27" s="264" cm="1">
        <f t="array" ref="N27">_xlfn.IFNA(INDEX(SetupR9Tabelle[Ringe],MATCH($A27&amp;$B27&amp;$C27&amp;$E27,SetupR9Tabelle[Verein]&amp;SetupR9Tabelle[Vorname]&amp;SetupR9Tabelle[Name]&amp;SetupR9Tabelle[Disziplin],0)),"-")</f>
        <v>107</v>
      </c>
      <c r="O27" s="264" t="str" cm="1">
        <f t="array" ref="O27">_xlfn.IFNA(INDEX(SetupR10Tabelle[Ringe],MATCH($A27&amp;$B27&amp;$C27&amp;$E27,SetupR10Tabelle[Verein]&amp;SetupR10Tabelle[Vorname]&amp;SetupR10Tabelle[Name]&amp;SetupR10Tabelle[Disziplin],0)),"-")</f>
        <v>-</v>
      </c>
      <c r="P27" s="264" cm="1">
        <f t="array" ref="P27">_xlfn.IFNA(INDEX(SetupR11Tabelle[Ringe],MATCH($A27&amp;$B27&amp;$C27&amp;$E27,SetupR11Tabelle[Verein]&amp;SetupR11Tabelle[Vorname]&amp;SetupR11Tabelle[Name]&amp;SetupR11Tabelle[Disziplin],0)),"-")</f>
        <v>112</v>
      </c>
      <c r="Q27" s="264">
        <f>IF(SCH[[#This Row],[1]]="","",SUM(SCH[[#This Row],[1]:[11]]))</f>
        <v>870</v>
      </c>
      <c r="R27" s="277">
        <f>IF(SCH[[#This Row],[Summe]]="","",AVERAGE(Q27/S27))</f>
        <v>108.75</v>
      </c>
      <c r="S27" s="261">
        <f>IF(SCH[[#This Row],[1]]="","",COUNT(F27:P27))</f>
        <v>8</v>
      </c>
    </row>
    <row r="28" spans="1:19" ht="15.95" customHeight="1">
      <c r="A28" s="197" t="s">
        <v>21</v>
      </c>
      <c r="B28" s="197" t="s">
        <v>418</v>
      </c>
      <c r="C28" s="197" t="s">
        <v>487</v>
      </c>
      <c r="D28" s="197" t="s">
        <v>25</v>
      </c>
      <c r="E28" s="197" t="s">
        <v>11</v>
      </c>
      <c r="F28" s="264" cm="1">
        <f t="array" ref="F28">_xlfn.IFNA(INDEX(SetupR1Tabelle[Ringe],MATCH($A28&amp;$B28&amp;$C28&amp;$E28,SetupR1Tabelle[Verein]&amp;SetupR1Tabelle[Vorname]&amp;SetupR1Tabelle[Name]&amp;SetupR1Tabelle[Disziplin],0)),"-")</f>
        <v>98</v>
      </c>
      <c r="G28" s="264" cm="1">
        <f t="array" ref="G28">_xlfn.IFNA(INDEX(SetupR2Tabelle[Ringe],MATCH($A28&amp;$B28&amp;$C28&amp;$E28,SetupR2Tabelle[Verein]&amp;SetupR2Tabelle[Vorname]&amp;SetupR2Tabelle[Name]&amp;SetupR2Tabelle[Disziplin],0)),"-")</f>
        <v>89</v>
      </c>
      <c r="H28" s="264" cm="1">
        <f t="array" ref="H28">_xlfn.IFNA(INDEX(SetupR3Tabelle[Ringe],MATCH($A28&amp;$B28&amp;$C28&amp;$E28,SetupR3Tabelle[Verein]&amp;SetupR3Tabelle[Vorname]&amp;SetupR3Tabelle[Name]&amp;SetupR3Tabelle[Disziplin],0)),"-")</f>
        <v>100</v>
      </c>
      <c r="I28" s="264" t="str" cm="1">
        <f t="array" ref="I28">_xlfn.IFNA(INDEX(SetupR4Tabelle[Ringe],MATCH($A28&amp;$B28&amp;$C28&amp;$E28,SetupR4Tabelle[Verein]&amp;SetupR4Tabelle[Vorname]&amp;SetupR4Tabelle[Name]&amp;SetupR4Tabelle[Disziplin],0)),"-")</f>
        <v>-</v>
      </c>
      <c r="J28" s="264" cm="1">
        <f t="array" ref="J28">_xlfn.IFNA(INDEX(SetupR5Tabelle[Ringe],MATCH($A28&amp;$B28&amp;$C28&amp;$E28,SetupR5Tabelle[Verein]&amp;SetupR5Tabelle[Vorname]&amp;SetupR5Tabelle[Name]&amp;SetupR5Tabelle[Disziplin],0)),"-")</f>
        <v>72</v>
      </c>
      <c r="K28" s="264" cm="1">
        <f t="array" ref="K28">_xlfn.IFNA(INDEX(SetupR6Tabelle[Ringe],MATCH($A28&amp;$B28&amp;$C28&amp;$E28,SetupR6Tabelle[Verein]&amp;SetupR6Tabelle[Vorname]&amp;SetupR6Tabelle[Name]&amp;SetupR6Tabelle[Disziplin],0)),"-")</f>
        <v>108</v>
      </c>
      <c r="L28" s="264" cm="1">
        <f t="array" ref="L28">_xlfn.IFNA(INDEX(SetupR7Tabelle[Ringe],MATCH($A28&amp;$B28&amp;$C28&amp;$E28,SetupR7Tabelle[Verein]&amp;SetupR7Tabelle[Vorname]&amp;SetupR7Tabelle[Name]&amp;SetupR7Tabelle[Disziplin],0)),"-")</f>
        <v>86</v>
      </c>
      <c r="M28" s="264" cm="1">
        <f t="array" ref="M28">_xlfn.IFNA(INDEX(SetupR8Tabelle[Ringe],MATCH($A28&amp;$B28&amp;$C28&amp;$E28,SetupR8Tabelle[Verein]&amp;SetupR8Tabelle[Vorname]&amp;SetupR8Tabelle[Name]&amp;SetupR8Tabelle[Disziplin],0)),"-")</f>
        <v>132</v>
      </c>
      <c r="N28" s="264" cm="1">
        <f t="array" ref="N28">_xlfn.IFNA(INDEX(SetupR9Tabelle[Ringe],MATCH($A28&amp;$B28&amp;$C28&amp;$E28,SetupR9Tabelle[Verein]&amp;SetupR9Tabelle[Vorname]&amp;SetupR9Tabelle[Name]&amp;SetupR9Tabelle[Disziplin],0)),"-")</f>
        <v>104</v>
      </c>
      <c r="O28" s="264" t="str" cm="1">
        <f t="array" ref="O28">_xlfn.IFNA(INDEX(SetupR10Tabelle[Ringe],MATCH($A28&amp;$B28&amp;$C28&amp;$E28,SetupR10Tabelle[Verein]&amp;SetupR10Tabelle[Vorname]&amp;SetupR10Tabelle[Name]&amp;SetupR10Tabelle[Disziplin],0)),"-")</f>
        <v>-</v>
      </c>
      <c r="P28" s="264" t="str" cm="1">
        <f t="array" ref="P28">_xlfn.IFNA(INDEX(SetupR11Tabelle[Ringe],MATCH($A28&amp;$B28&amp;$C28&amp;$E28,SetupR11Tabelle[Verein]&amp;SetupR11Tabelle[Vorname]&amp;SetupR11Tabelle[Name]&amp;SetupR11Tabelle[Disziplin],0)),"-")</f>
        <v>-</v>
      </c>
      <c r="Q28" s="264">
        <f>IF(SCH[[#This Row],[1]]="","",SUM(SCH[[#This Row],[1]:[11]]))</f>
        <v>789</v>
      </c>
      <c r="R28" s="277">
        <f>IF(SCH[[#This Row],[Summe]]="","",AVERAGE(Q28/S28))</f>
        <v>98.625</v>
      </c>
      <c r="S28" s="261">
        <f>IF(SCH[[#This Row],[1]]="","",COUNT(F28:P28))</f>
        <v>8</v>
      </c>
    </row>
    <row r="29" spans="1:19" ht="15.95" customHeight="1">
      <c r="A29" s="197" t="s">
        <v>26</v>
      </c>
      <c r="B29" s="197" t="s">
        <v>211</v>
      </c>
      <c r="C29" s="197" t="s">
        <v>295</v>
      </c>
      <c r="D29" s="197" t="s">
        <v>25</v>
      </c>
      <c r="E29" s="197" t="s">
        <v>11</v>
      </c>
      <c r="F29" s="264" cm="1">
        <f t="array" ref="F29">_xlfn.IFNA(INDEX(SetupR1Tabelle[Ringe],MATCH($A29&amp;$B29&amp;$C29&amp;$E29,SetupR1Tabelle[Verein]&amp;SetupR1Tabelle[Vorname]&amp;SetupR1Tabelle[Name]&amp;SetupR1Tabelle[Disziplin],0)),"-")</f>
        <v>99</v>
      </c>
      <c r="G29" s="264" t="str" cm="1">
        <f t="array" ref="G29">_xlfn.IFNA(INDEX(SetupR2Tabelle[Ringe],MATCH($A29&amp;$B29&amp;$C29&amp;$E29,SetupR2Tabelle[Verein]&amp;SetupR2Tabelle[Vorname]&amp;SetupR2Tabelle[Name]&amp;SetupR2Tabelle[Disziplin],0)),"-")</f>
        <v>-</v>
      </c>
      <c r="H29" s="264" t="str" cm="1">
        <f t="array" ref="H29">_xlfn.IFNA(INDEX(SetupR3Tabelle[Ringe],MATCH($A29&amp;$B29&amp;$C29&amp;$E29,SetupR3Tabelle[Verein]&amp;SetupR3Tabelle[Vorname]&amp;SetupR3Tabelle[Name]&amp;SetupR3Tabelle[Disziplin],0)),"-")</f>
        <v>-</v>
      </c>
      <c r="I29" s="264" t="str" cm="1">
        <f t="array" ref="I29">_xlfn.IFNA(INDEX(SetupR4Tabelle[Ringe],MATCH($A29&amp;$B29&amp;$C29&amp;$E29,SetupR4Tabelle[Verein]&amp;SetupR4Tabelle[Vorname]&amp;SetupR4Tabelle[Name]&amp;SetupR4Tabelle[Disziplin],0)),"-")</f>
        <v>-</v>
      </c>
      <c r="J29" s="264" cm="1">
        <f t="array" ref="J29">_xlfn.IFNA(INDEX(SetupR5Tabelle[Ringe],MATCH($A29&amp;$B29&amp;$C29&amp;$E29,SetupR5Tabelle[Verein]&amp;SetupR5Tabelle[Vorname]&amp;SetupR5Tabelle[Name]&amp;SetupR5Tabelle[Disziplin],0)),"-")</f>
        <v>59</v>
      </c>
      <c r="K29" s="264" cm="1">
        <f t="array" ref="K29">_xlfn.IFNA(INDEX(SetupR6Tabelle[Ringe],MATCH($A29&amp;$B29&amp;$C29&amp;$E29,SetupR6Tabelle[Verein]&amp;SetupR6Tabelle[Vorname]&amp;SetupR6Tabelle[Name]&amp;SetupR6Tabelle[Disziplin],0)),"-")</f>
        <v>99</v>
      </c>
      <c r="L29" s="264" cm="1">
        <f t="array" ref="L29">_xlfn.IFNA(INDEX(SetupR7Tabelle[Ringe],MATCH($A29&amp;$B29&amp;$C29&amp;$E29,SetupR7Tabelle[Verein]&amp;SetupR7Tabelle[Vorname]&amp;SetupR7Tabelle[Name]&amp;SetupR7Tabelle[Disziplin],0)),"-")</f>
        <v>112</v>
      </c>
      <c r="M29" s="264" cm="1">
        <f t="array" ref="M29">_xlfn.IFNA(INDEX(SetupR8Tabelle[Ringe],MATCH($A29&amp;$B29&amp;$C29&amp;$E29,SetupR8Tabelle[Verein]&amp;SetupR8Tabelle[Vorname]&amp;SetupR8Tabelle[Name]&amp;SetupR8Tabelle[Disziplin],0)),"-")</f>
        <v>105</v>
      </c>
      <c r="N29" s="264" cm="1">
        <f t="array" ref="N29">_xlfn.IFNA(INDEX(SetupR9Tabelle[Ringe],MATCH($A29&amp;$B29&amp;$C29&amp;$E29,SetupR9Tabelle[Verein]&amp;SetupR9Tabelle[Vorname]&amp;SetupR9Tabelle[Name]&amp;SetupR9Tabelle[Disziplin],0)),"-")</f>
        <v>91</v>
      </c>
      <c r="O29" s="264" cm="1">
        <f t="array" ref="O29">_xlfn.IFNA(INDEX(SetupR10Tabelle[Ringe],MATCH($A29&amp;$B29&amp;$C29&amp;$E29,SetupR10Tabelle[Verein]&amp;SetupR10Tabelle[Vorname]&amp;SetupR10Tabelle[Name]&amp;SetupR10Tabelle[Disziplin],0)),"-")</f>
        <v>90</v>
      </c>
      <c r="P29" s="264" cm="1">
        <f t="array" ref="P29">_xlfn.IFNA(INDEX(SetupR11Tabelle[Ringe],MATCH($A29&amp;$B29&amp;$C29&amp;$E29,SetupR11Tabelle[Verein]&amp;SetupR11Tabelle[Vorname]&amp;SetupR11Tabelle[Name]&amp;SetupR11Tabelle[Disziplin],0)),"-")</f>
        <v>62</v>
      </c>
      <c r="Q29" s="264">
        <f>IF(SCH[[#This Row],[1]]="","",SUM(SCH[[#This Row],[1]:[11]]))</f>
        <v>717</v>
      </c>
      <c r="R29" s="277">
        <f>IF(SCH[[#This Row],[Summe]]="","",AVERAGE(Q29/S29))</f>
        <v>89.625</v>
      </c>
      <c r="S29" s="261">
        <f>IF(SCH[[#This Row],[1]]="","",COUNT(F29:P29))</f>
        <v>8</v>
      </c>
    </row>
    <row r="30" spans="1:19" ht="15.95" customHeight="1">
      <c r="A30" s="197" t="s">
        <v>21</v>
      </c>
      <c r="B30" s="197" t="s">
        <v>483</v>
      </c>
      <c r="C30" s="197" t="s">
        <v>484</v>
      </c>
      <c r="D30" s="197" t="s">
        <v>25</v>
      </c>
      <c r="E30" s="197" t="s">
        <v>11</v>
      </c>
      <c r="F30" s="264" cm="1">
        <f t="array" ref="F30">_xlfn.IFNA(INDEX(SetupR1Tabelle[Ringe],MATCH($A30&amp;$B30&amp;$C30&amp;$E30,SetupR1Tabelle[Verein]&amp;SetupR1Tabelle[Vorname]&amp;SetupR1Tabelle[Name]&amp;SetupR1Tabelle[Disziplin],0)),"-")</f>
        <v>47</v>
      </c>
      <c r="G30" s="264" cm="1">
        <f t="array" ref="G30">_xlfn.IFNA(INDEX(SetupR2Tabelle[Ringe],MATCH($A30&amp;$B30&amp;$C30&amp;$E30,SetupR2Tabelle[Verein]&amp;SetupR2Tabelle[Vorname]&amp;SetupR2Tabelle[Name]&amp;SetupR2Tabelle[Disziplin],0)),"-")</f>
        <v>31</v>
      </c>
      <c r="H30" s="264" cm="1">
        <f t="array" ref="H30">_xlfn.IFNA(INDEX(SetupR3Tabelle[Ringe],MATCH($A30&amp;$B30&amp;$C30&amp;$E30,SetupR3Tabelle[Verein]&amp;SetupR3Tabelle[Vorname]&amp;SetupR3Tabelle[Name]&amp;SetupR3Tabelle[Disziplin],0)),"-")</f>
        <v>80</v>
      </c>
      <c r="I30" s="264" t="str" cm="1">
        <f t="array" ref="I30">_xlfn.IFNA(INDEX(SetupR4Tabelle[Ringe],MATCH($A30&amp;$B30&amp;$C30&amp;$E30,SetupR4Tabelle[Verein]&amp;SetupR4Tabelle[Vorname]&amp;SetupR4Tabelle[Name]&amp;SetupR4Tabelle[Disziplin],0)),"-")</f>
        <v>-</v>
      </c>
      <c r="J30" s="264" cm="1">
        <f t="array" ref="J30">_xlfn.IFNA(INDEX(SetupR5Tabelle[Ringe],MATCH($A30&amp;$B30&amp;$C30&amp;$E30,SetupR5Tabelle[Verein]&amp;SetupR5Tabelle[Vorname]&amp;SetupR5Tabelle[Name]&amp;SetupR5Tabelle[Disziplin],0)),"-")</f>
        <v>48</v>
      </c>
      <c r="K30" s="264" cm="1">
        <f t="array" ref="K30">_xlfn.IFNA(INDEX(SetupR6Tabelle[Ringe],MATCH($A30&amp;$B30&amp;$C30&amp;$E30,SetupR6Tabelle[Verein]&amp;SetupR6Tabelle[Vorname]&amp;SetupR6Tabelle[Name]&amp;SetupR6Tabelle[Disziplin],0)),"-")</f>
        <v>61</v>
      </c>
      <c r="L30" s="264" cm="1">
        <f t="array" ref="L30">_xlfn.IFNA(INDEX(SetupR7Tabelle[Ringe],MATCH($A30&amp;$B30&amp;$C30&amp;$E30,SetupR7Tabelle[Verein]&amp;SetupR7Tabelle[Vorname]&amp;SetupR7Tabelle[Name]&amp;SetupR7Tabelle[Disziplin],0)),"-")</f>
        <v>74</v>
      </c>
      <c r="M30" s="264" t="str" cm="1">
        <f t="array" ref="M30">_xlfn.IFNA(INDEX(SetupR8Tabelle[Ringe],MATCH($A30&amp;$B30&amp;$C30&amp;$E30,SetupR8Tabelle[Verein]&amp;SetupR8Tabelle[Vorname]&amp;SetupR8Tabelle[Name]&amp;SetupR8Tabelle[Disziplin],0)),"-")</f>
        <v>-</v>
      </c>
      <c r="N30" s="264" t="str" cm="1">
        <f t="array" ref="N30">_xlfn.IFNA(INDEX(SetupR9Tabelle[Ringe],MATCH($A30&amp;$B30&amp;$C30&amp;$E30,SetupR9Tabelle[Verein]&amp;SetupR9Tabelle[Vorname]&amp;SetupR9Tabelle[Name]&amp;SetupR9Tabelle[Disziplin],0)),"-")</f>
        <v>-</v>
      </c>
      <c r="O30" s="264" cm="1">
        <f t="array" ref="O30">_xlfn.IFNA(INDEX(SetupR10Tabelle[Ringe],MATCH($A30&amp;$B30&amp;$C30&amp;$E30,SetupR10Tabelle[Verein]&amp;SetupR10Tabelle[Vorname]&amp;SetupR10Tabelle[Name]&amp;SetupR10Tabelle[Disziplin],0)),"-")</f>
        <v>47</v>
      </c>
      <c r="P30" s="264" cm="1">
        <f t="array" ref="P30">_xlfn.IFNA(INDEX(SetupR11Tabelle[Ringe],MATCH($A30&amp;$B30&amp;$C30&amp;$E30,SetupR11Tabelle[Verein]&amp;SetupR11Tabelle[Vorname]&amp;SetupR11Tabelle[Name]&amp;SetupR11Tabelle[Disziplin],0)),"-")</f>
        <v>46</v>
      </c>
      <c r="Q30" s="264">
        <f>IF(SCH[[#This Row],[1]]="","",SUM(SCH[[#This Row],[1]:[11]]))</f>
        <v>434</v>
      </c>
      <c r="R30" s="277">
        <f>IF(SCH[[#This Row],[Summe]]="","",AVERAGE(Q30/S30))</f>
        <v>54.25</v>
      </c>
      <c r="S30" s="261">
        <f>IF(SCH[[#This Row],[1]]="","",COUNT(F30:P30))</f>
        <v>8</v>
      </c>
    </row>
    <row r="31" spans="1:19" ht="15.95" customHeight="1">
      <c r="A31" s="197" t="s">
        <v>26</v>
      </c>
      <c r="B31" s="197" t="s">
        <v>346</v>
      </c>
      <c r="C31" s="197" t="s">
        <v>347</v>
      </c>
      <c r="D31" s="197" t="s">
        <v>25</v>
      </c>
      <c r="E31" s="197" t="s">
        <v>11</v>
      </c>
      <c r="F31" s="261" cm="1">
        <f t="array" ref="F31">_xlfn.IFNA(INDEX(SetupR1Tabelle[Ringe],MATCH($A31&amp;$B31&amp;$C31&amp;$E31,SetupR1Tabelle[Verein]&amp;SetupR1Tabelle[Vorname]&amp;SetupR1Tabelle[Name]&amp;SetupR1Tabelle[Disziplin],0)),"-")</f>
        <v>162</v>
      </c>
      <c r="G31" s="261" t="str" cm="1">
        <f t="array" ref="G31">_xlfn.IFNA(INDEX(SetupR2Tabelle[Ringe],MATCH($A31&amp;$B31&amp;$C31&amp;$E31,SetupR2Tabelle[Verein]&amp;SetupR2Tabelle[Vorname]&amp;SetupR2Tabelle[Name]&amp;SetupR2Tabelle[Disziplin],0)),"-")</f>
        <v>-</v>
      </c>
      <c r="H31" s="261" t="str" cm="1">
        <f t="array" ref="H31">_xlfn.IFNA(INDEX(SetupR3Tabelle[Ringe],MATCH($A31&amp;$B31&amp;$C31&amp;$E31,SetupR3Tabelle[Verein]&amp;SetupR3Tabelle[Vorname]&amp;SetupR3Tabelle[Name]&amp;SetupR3Tabelle[Disziplin],0)),"-")</f>
        <v>-</v>
      </c>
      <c r="I31" s="262" cm="1">
        <f t="array" ref="I31">_xlfn.IFNA(INDEX(SetupR4Tabelle[Ringe],MATCH($A31&amp;$B31&amp;$C31&amp;$E31,SetupR4Tabelle[Verein]&amp;SetupR4Tabelle[Vorname]&amp;SetupR4Tabelle[Name]&amp;SetupR4Tabelle[Disziplin],0)),"-")</f>
        <v>152</v>
      </c>
      <c r="J31" s="261" cm="1">
        <f t="array" ref="J31">_xlfn.IFNA(INDEX(SetupR5Tabelle[Ringe],MATCH($A31&amp;$B31&amp;$C31&amp;$E31,SetupR5Tabelle[Verein]&amp;SetupR5Tabelle[Vorname]&amp;SetupR5Tabelle[Name]&amp;SetupR5Tabelle[Disziplin],0)),"-")</f>
        <v>166</v>
      </c>
      <c r="K31" s="261" t="str" cm="1">
        <f t="array" ref="K31">_xlfn.IFNA(INDEX(SetupR6Tabelle[Ringe],MATCH($A31&amp;$B31&amp;$C31&amp;$E31,SetupR6Tabelle[Verein]&amp;SetupR6Tabelle[Vorname]&amp;SetupR6Tabelle[Name]&amp;SetupR6Tabelle[Disziplin],0)),"-")</f>
        <v>-</v>
      </c>
      <c r="L31" s="261" t="str" cm="1">
        <f t="array" ref="L31">_xlfn.IFNA(INDEX(SetupR7Tabelle[Ringe],MATCH($A31&amp;$B31&amp;$C31&amp;$E31,SetupR7Tabelle[Verein]&amp;SetupR7Tabelle[Vorname]&amp;SetupR7Tabelle[Name]&amp;SetupR7Tabelle[Disziplin],0)),"-")</f>
        <v>-</v>
      </c>
      <c r="M31" s="261" cm="1">
        <f t="array" ref="M31">_xlfn.IFNA(INDEX(SetupR8Tabelle[Ringe],MATCH($A31&amp;$B31&amp;$C31&amp;$E31,SetupR8Tabelle[Verein]&amp;SetupR8Tabelle[Vorname]&amp;SetupR8Tabelle[Name]&amp;SetupR8Tabelle[Disziplin],0)),"-")</f>
        <v>173</v>
      </c>
      <c r="N31" s="261" cm="1">
        <f t="array" ref="N31">_xlfn.IFNA(INDEX(SetupR9Tabelle[Ringe],MATCH($A31&amp;$B31&amp;$C31&amp;$E31,SetupR9Tabelle[Verein]&amp;SetupR9Tabelle[Vorname]&amp;SetupR9Tabelle[Name]&amp;SetupR9Tabelle[Disziplin],0)),"-")</f>
        <v>165</v>
      </c>
      <c r="O31" s="261" cm="1">
        <f t="array" ref="O31">_xlfn.IFNA(INDEX(SetupR10Tabelle[Ringe],MATCH($A31&amp;$B31&amp;$C31&amp;$E31,SetupR10Tabelle[Verein]&amp;SetupR10Tabelle[Vorname]&amp;SetupR10Tabelle[Name]&amp;SetupR10Tabelle[Disziplin],0)),"-")</f>
        <v>152</v>
      </c>
      <c r="P31" s="261" cm="1">
        <f t="array" ref="P31">_xlfn.IFNA(INDEX(SetupR11Tabelle[Ringe],MATCH($A31&amp;$B31&amp;$C31&amp;$E31,SetupR11Tabelle[Verein]&amp;SetupR11Tabelle[Vorname]&amp;SetupR11Tabelle[Name]&amp;SetupR11Tabelle[Disziplin],0)),"-")</f>
        <v>163</v>
      </c>
      <c r="Q31" s="261">
        <f>IF(SCH[[#This Row],[1]]="","",SUM(SCH[[#This Row],[1]:[11]]))</f>
        <v>1133</v>
      </c>
      <c r="R31" s="263">
        <f>IF(SCH[[#This Row],[Summe]]="","",AVERAGE(Q31/S31))</f>
        <v>161.85714285714286</v>
      </c>
      <c r="S31" s="261">
        <f>IF(SCH[[#This Row],[1]]="","",COUNT(F31:P31))</f>
        <v>7</v>
      </c>
    </row>
    <row r="32" spans="1:19" ht="15.95" customHeight="1">
      <c r="A32" s="197" t="s">
        <v>18</v>
      </c>
      <c r="B32" s="197" t="s">
        <v>198</v>
      </c>
      <c r="C32" s="197" t="s">
        <v>490</v>
      </c>
      <c r="D32" s="197" t="s">
        <v>25</v>
      </c>
      <c r="E32" s="197" t="s">
        <v>11</v>
      </c>
      <c r="F32" s="261" cm="1">
        <f t="array" ref="F32">_xlfn.IFNA(INDEX(SetupR1Tabelle[Ringe],MATCH($A32&amp;$B32&amp;$C32&amp;$E32,SetupR1Tabelle[Verein]&amp;SetupR1Tabelle[Vorname]&amp;SetupR1Tabelle[Name]&amp;SetupR1Tabelle[Disziplin],0)),"-")</f>
        <v>125</v>
      </c>
      <c r="G32" s="261" cm="1">
        <f t="array" ref="G32">_xlfn.IFNA(INDEX(SetupR2Tabelle[Ringe],MATCH($A32&amp;$B32&amp;$C32&amp;$E32,SetupR2Tabelle[Verein]&amp;SetupR2Tabelle[Vorname]&amp;SetupR2Tabelle[Name]&amp;SetupR2Tabelle[Disziplin],0)),"-")</f>
        <v>155</v>
      </c>
      <c r="H32" s="261" cm="1">
        <f t="array" ref="H32">_xlfn.IFNA(INDEX(SetupR3Tabelle[Ringe],MATCH($A32&amp;$B32&amp;$C32&amp;$E32,SetupR3Tabelle[Verein]&amp;SetupR3Tabelle[Vorname]&amp;SetupR3Tabelle[Name]&amp;SetupR3Tabelle[Disziplin],0)),"-")</f>
        <v>145</v>
      </c>
      <c r="I32" s="262" cm="1">
        <f t="array" ref="I32">_xlfn.IFNA(INDEX(SetupR4Tabelle[Ringe],MATCH($A32&amp;$B32&amp;$C32&amp;$E32,SetupR4Tabelle[Verein]&amp;SetupR4Tabelle[Vorname]&amp;SetupR4Tabelle[Name]&amp;SetupR4Tabelle[Disziplin],0)),"-")</f>
        <v>156</v>
      </c>
      <c r="J32" s="261" t="str" cm="1">
        <f t="array" ref="J32">_xlfn.IFNA(INDEX(SetupR5Tabelle[Ringe],MATCH($A32&amp;$B32&amp;$C32&amp;$E32,SetupR5Tabelle[Verein]&amp;SetupR5Tabelle[Vorname]&amp;SetupR5Tabelle[Name]&amp;SetupR5Tabelle[Disziplin],0)),"-")</f>
        <v>-</v>
      </c>
      <c r="K32" s="261" t="str" cm="1">
        <f t="array" ref="K32">_xlfn.IFNA(INDEX(SetupR6Tabelle[Ringe],MATCH($A32&amp;$B32&amp;$C32&amp;$E32,SetupR6Tabelle[Verein]&amp;SetupR6Tabelle[Vorname]&amp;SetupR6Tabelle[Name]&amp;SetupR6Tabelle[Disziplin],0)),"-")</f>
        <v>-</v>
      </c>
      <c r="L32" s="261" t="str" cm="1">
        <f t="array" ref="L32">_xlfn.IFNA(INDEX(SetupR7Tabelle[Ringe],MATCH($A32&amp;$B32&amp;$C32&amp;$E32,SetupR7Tabelle[Verein]&amp;SetupR7Tabelle[Vorname]&amp;SetupR7Tabelle[Name]&amp;SetupR7Tabelle[Disziplin],0)),"-")</f>
        <v>-</v>
      </c>
      <c r="M32" s="261" cm="1">
        <f t="array" ref="M32">_xlfn.IFNA(INDEX(SetupR8Tabelle[Ringe],MATCH($A32&amp;$B32&amp;$C32&amp;$E32,SetupR8Tabelle[Verein]&amp;SetupR8Tabelle[Vorname]&amp;SetupR8Tabelle[Name]&amp;SetupR8Tabelle[Disziplin],0)),"-")</f>
        <v>164</v>
      </c>
      <c r="N32" s="261" t="str" cm="1">
        <f t="array" ref="N32">_xlfn.IFNA(INDEX(SetupR9Tabelle[Ringe],MATCH($A32&amp;$B32&amp;$C32&amp;$E32,SetupR9Tabelle[Verein]&amp;SetupR9Tabelle[Vorname]&amp;SetupR9Tabelle[Name]&amp;SetupR9Tabelle[Disziplin],0)),"-")</f>
        <v>-</v>
      </c>
      <c r="O32" s="261" cm="1">
        <f t="array" ref="O32">_xlfn.IFNA(INDEX(SetupR10Tabelle[Ringe],MATCH($A32&amp;$B32&amp;$C32&amp;$E32,SetupR10Tabelle[Verein]&amp;SetupR10Tabelle[Vorname]&amp;SetupR10Tabelle[Name]&amp;SetupR10Tabelle[Disziplin],0)),"-")</f>
        <v>159</v>
      </c>
      <c r="P32" s="261" cm="1">
        <f t="array" ref="P32">_xlfn.IFNA(INDEX(SetupR11Tabelle[Ringe],MATCH($A32&amp;$B32&amp;$C32&amp;$E32,SetupR11Tabelle[Verein]&amp;SetupR11Tabelle[Vorname]&amp;SetupR11Tabelle[Name]&amp;SetupR11Tabelle[Disziplin],0)),"-")</f>
        <v>144</v>
      </c>
      <c r="Q32" s="261">
        <f>IF(SCH[[#This Row],[1]]="","",SUM(SCH[[#This Row],[1]:[11]]))</f>
        <v>1048</v>
      </c>
      <c r="R32" s="263">
        <f>IF(SCH[[#This Row],[Summe]]="","",AVERAGE(Q32/S32))</f>
        <v>149.71428571428572</v>
      </c>
      <c r="S32" s="261">
        <f>IF(SCH[[#This Row],[1]]="","",COUNT(F32:P32))</f>
        <v>7</v>
      </c>
    </row>
    <row r="33" spans="1:19" ht="15.95" customHeight="1">
      <c r="A33" s="197" t="s">
        <v>6</v>
      </c>
      <c r="B33" s="197" t="s">
        <v>507</v>
      </c>
      <c r="C33" s="197" t="s">
        <v>508</v>
      </c>
      <c r="D33" s="197" t="s">
        <v>25</v>
      </c>
      <c r="E33" s="197" t="s">
        <v>11</v>
      </c>
      <c r="F33" s="264" cm="1">
        <f t="array" ref="F33">_xlfn.IFNA(INDEX(SetupR1Tabelle[Ringe],MATCH($A33&amp;$B33&amp;$C33&amp;$E33,SetupR1Tabelle[Verein]&amp;SetupR1Tabelle[Vorname]&amp;SetupR1Tabelle[Name]&amp;SetupR1Tabelle[Disziplin],0)),"-")</f>
        <v>125</v>
      </c>
      <c r="G33" s="264" cm="1">
        <f t="array" ref="G33">_xlfn.IFNA(INDEX(SetupR2Tabelle[Ringe],MATCH($A33&amp;$B33&amp;$C33&amp;$E33,SetupR2Tabelle[Verein]&amp;SetupR2Tabelle[Vorname]&amp;SetupR2Tabelle[Name]&amp;SetupR2Tabelle[Disziplin],0)),"-")</f>
        <v>122</v>
      </c>
      <c r="H33" s="264" t="str" cm="1">
        <f t="array" ref="H33">_xlfn.IFNA(INDEX(SetupR3Tabelle[Ringe],MATCH($A33&amp;$B33&amp;$C33&amp;$E33,SetupR3Tabelle[Verein]&amp;SetupR3Tabelle[Vorname]&amp;SetupR3Tabelle[Name]&amp;SetupR3Tabelle[Disziplin],0)),"-")</f>
        <v>-</v>
      </c>
      <c r="I33" s="264" t="str" cm="1">
        <f t="array" ref="I33">_xlfn.IFNA(INDEX(SetupR4Tabelle[Ringe],MATCH($A33&amp;$B33&amp;$C33&amp;$E33,SetupR4Tabelle[Verein]&amp;SetupR4Tabelle[Vorname]&amp;SetupR4Tabelle[Name]&amp;SetupR4Tabelle[Disziplin],0)),"-")</f>
        <v>-</v>
      </c>
      <c r="J33" s="264" cm="1">
        <f t="array" ref="J33">_xlfn.IFNA(INDEX(SetupR5Tabelle[Ringe],MATCH($A33&amp;$B33&amp;$C33&amp;$E33,SetupR5Tabelle[Verein]&amp;SetupR5Tabelle[Vorname]&amp;SetupR5Tabelle[Name]&amp;SetupR5Tabelle[Disziplin],0)),"-")</f>
        <v>133</v>
      </c>
      <c r="K33" s="264" t="str" cm="1">
        <f t="array" ref="K33">_xlfn.IFNA(INDEX(SetupR6Tabelle[Ringe],MATCH($A33&amp;$B33&amp;$C33&amp;$E33,SetupR6Tabelle[Verein]&amp;SetupR6Tabelle[Vorname]&amp;SetupR6Tabelle[Name]&amp;SetupR6Tabelle[Disziplin],0)),"-")</f>
        <v>-</v>
      </c>
      <c r="L33" s="264" cm="1">
        <f t="array" ref="L33">_xlfn.IFNA(INDEX(SetupR7Tabelle[Ringe],MATCH($A33&amp;$B33&amp;$C33&amp;$E33,SetupR7Tabelle[Verein]&amp;SetupR7Tabelle[Vorname]&amp;SetupR7Tabelle[Name]&amp;SetupR7Tabelle[Disziplin],0)),"-")</f>
        <v>132</v>
      </c>
      <c r="M33" s="264" cm="1">
        <f t="array" ref="M33">_xlfn.IFNA(INDEX(SetupR8Tabelle[Ringe],MATCH($A33&amp;$B33&amp;$C33&amp;$E33,SetupR8Tabelle[Verein]&amp;SetupR8Tabelle[Vorname]&amp;SetupR8Tabelle[Name]&amp;SetupR8Tabelle[Disziplin],0)),"-")</f>
        <v>127</v>
      </c>
      <c r="N33" s="264" cm="1">
        <f t="array" ref="N33">_xlfn.IFNA(INDEX(SetupR9Tabelle[Ringe],MATCH($A33&amp;$B33&amp;$C33&amp;$E33,SetupR9Tabelle[Verein]&amp;SetupR9Tabelle[Vorname]&amp;SetupR9Tabelle[Name]&amp;SetupR9Tabelle[Disziplin],0)),"-")</f>
        <v>130</v>
      </c>
      <c r="O33" s="264" t="str" cm="1">
        <f t="array" ref="O33">_xlfn.IFNA(INDEX(SetupR10Tabelle[Ringe],MATCH($A33&amp;$B33&amp;$C33&amp;$E33,SetupR10Tabelle[Verein]&amp;SetupR10Tabelle[Vorname]&amp;SetupR10Tabelle[Name]&amp;SetupR10Tabelle[Disziplin],0)),"-")</f>
        <v>-</v>
      </c>
      <c r="P33" s="264" cm="1">
        <f t="array" ref="P33">_xlfn.IFNA(INDEX(SetupR11Tabelle[Ringe],MATCH($A33&amp;$B33&amp;$C33&amp;$E33,SetupR11Tabelle[Verein]&amp;SetupR11Tabelle[Vorname]&amp;SetupR11Tabelle[Name]&amp;SetupR11Tabelle[Disziplin],0)),"-")</f>
        <v>140</v>
      </c>
      <c r="Q33" s="264">
        <f>IF(SCH[[#This Row],[1]]="","",SUM(SCH[[#This Row],[1]:[11]]))</f>
        <v>909</v>
      </c>
      <c r="R33" s="277">
        <f>IF(SCH[[#This Row],[Summe]]="","",AVERAGE(Q33/S33))</f>
        <v>129.85714285714286</v>
      </c>
      <c r="S33" s="261">
        <f>IF(SCH[[#This Row],[1]]="","",COUNT(F33:P33))</f>
        <v>7</v>
      </c>
    </row>
    <row r="34" spans="1:19" ht="15.95" customHeight="1">
      <c r="A34" s="197" t="s">
        <v>6</v>
      </c>
      <c r="B34" s="197" t="s">
        <v>371</v>
      </c>
      <c r="C34" s="197" t="s">
        <v>506</v>
      </c>
      <c r="D34" s="197" t="s">
        <v>25</v>
      </c>
      <c r="E34" s="197" t="s">
        <v>11</v>
      </c>
      <c r="F34" s="264" cm="1">
        <f t="array" ref="F34">_xlfn.IFNA(INDEX(SetupR1Tabelle[Ringe],MATCH($A34&amp;$B34&amp;$C34&amp;$E34,SetupR1Tabelle[Verein]&amp;SetupR1Tabelle[Vorname]&amp;SetupR1Tabelle[Name]&amp;SetupR1Tabelle[Disziplin],0)),"-")</f>
        <v>80</v>
      </c>
      <c r="G34" s="264" cm="1">
        <f t="array" ref="G34">_xlfn.IFNA(INDEX(SetupR2Tabelle[Ringe],MATCH($A34&amp;$B34&amp;$C34&amp;$E34,SetupR2Tabelle[Verein]&amp;SetupR2Tabelle[Vorname]&amp;SetupR2Tabelle[Name]&amp;SetupR2Tabelle[Disziplin],0)),"-")</f>
        <v>112</v>
      </c>
      <c r="H34" s="264" t="str" cm="1">
        <f t="array" ref="H34">_xlfn.IFNA(INDEX(SetupR3Tabelle[Ringe],MATCH($A34&amp;$B34&amp;$C34&amp;$E34,SetupR3Tabelle[Verein]&amp;SetupR3Tabelle[Vorname]&amp;SetupR3Tabelle[Name]&amp;SetupR3Tabelle[Disziplin],0)),"-")</f>
        <v>-</v>
      </c>
      <c r="I34" s="264" t="str" cm="1">
        <f t="array" ref="I34">_xlfn.IFNA(INDEX(SetupR4Tabelle[Ringe],MATCH($A34&amp;$B34&amp;$C34&amp;$E34,SetupR4Tabelle[Verein]&amp;SetupR4Tabelle[Vorname]&amp;SetupR4Tabelle[Name]&amp;SetupR4Tabelle[Disziplin],0)),"-")</f>
        <v>-</v>
      </c>
      <c r="J34" s="264" cm="1">
        <f t="array" ref="J34">_xlfn.IFNA(INDEX(SetupR5Tabelle[Ringe],MATCH($A34&amp;$B34&amp;$C34&amp;$E34,SetupR5Tabelle[Verein]&amp;SetupR5Tabelle[Vorname]&amp;SetupR5Tabelle[Name]&amp;SetupR5Tabelle[Disziplin],0)),"-")</f>
        <v>120</v>
      </c>
      <c r="K34" s="264" cm="1">
        <f t="array" ref="K34">_xlfn.IFNA(INDEX(SetupR6Tabelle[Ringe],MATCH($A34&amp;$B34&amp;$C34&amp;$E34,SetupR6Tabelle[Verein]&amp;SetupR6Tabelle[Vorname]&amp;SetupR6Tabelle[Name]&amp;SetupR6Tabelle[Disziplin],0)),"-")</f>
        <v>135</v>
      </c>
      <c r="L34" s="264" cm="1">
        <f t="array" ref="L34">_xlfn.IFNA(INDEX(SetupR7Tabelle[Ringe],MATCH($A34&amp;$B34&amp;$C34&amp;$E34,SetupR7Tabelle[Verein]&amp;SetupR7Tabelle[Vorname]&amp;SetupR7Tabelle[Name]&amp;SetupR7Tabelle[Disziplin],0)),"-")</f>
        <v>127</v>
      </c>
      <c r="M34" s="264" cm="1">
        <f t="array" ref="M34">_xlfn.IFNA(INDEX(SetupR8Tabelle[Ringe],MATCH($A34&amp;$B34&amp;$C34&amp;$E34,SetupR8Tabelle[Verein]&amp;SetupR8Tabelle[Vorname]&amp;SetupR8Tabelle[Name]&amp;SetupR8Tabelle[Disziplin],0)),"-")</f>
        <v>118</v>
      </c>
      <c r="N34" s="264" t="str" cm="1">
        <f t="array" ref="N34">_xlfn.IFNA(INDEX(SetupR9Tabelle[Ringe],MATCH($A34&amp;$B34&amp;$C34&amp;$E34,SetupR9Tabelle[Verein]&amp;SetupR9Tabelle[Vorname]&amp;SetupR9Tabelle[Name]&amp;SetupR9Tabelle[Disziplin],0)),"-")</f>
        <v>-</v>
      </c>
      <c r="O34" s="264" cm="1">
        <f t="array" ref="O34">_xlfn.IFNA(INDEX(SetupR10Tabelle[Ringe],MATCH($A34&amp;$B34&amp;$C34&amp;$E34,SetupR10Tabelle[Verein]&amp;SetupR10Tabelle[Vorname]&amp;SetupR10Tabelle[Name]&amp;SetupR10Tabelle[Disziplin],0)),"-")</f>
        <v>106</v>
      </c>
      <c r="P34" s="264" t="str" cm="1">
        <f t="array" ref="P34">_xlfn.IFNA(INDEX(SetupR11Tabelle[Ringe],MATCH($A34&amp;$B34&amp;$C34&amp;$E34,SetupR11Tabelle[Verein]&amp;SetupR11Tabelle[Vorname]&amp;SetupR11Tabelle[Name]&amp;SetupR11Tabelle[Disziplin],0)),"-")</f>
        <v>-</v>
      </c>
      <c r="Q34" s="264">
        <f>IF(SCH[[#This Row],[1]]="","",SUM(SCH[[#This Row],[1]:[11]]))</f>
        <v>798</v>
      </c>
      <c r="R34" s="277">
        <f>IF(SCH[[#This Row],[Summe]]="","",AVERAGE(Q34/S34))</f>
        <v>114</v>
      </c>
      <c r="S34" s="261">
        <f>IF(SCH[[#This Row],[1]]="","",COUNT(F34:P34))</f>
        <v>7</v>
      </c>
    </row>
    <row r="35" spans="1:19" ht="15.95" customHeight="1">
      <c r="A35" s="197" t="s">
        <v>6</v>
      </c>
      <c r="B35" s="197" t="s">
        <v>292</v>
      </c>
      <c r="C35" s="197" t="s">
        <v>293</v>
      </c>
      <c r="D35" s="197" t="s">
        <v>25</v>
      </c>
      <c r="E35" s="197" t="s">
        <v>11</v>
      </c>
      <c r="F35" s="261" cm="1">
        <f t="array" ref="F35">_xlfn.IFNA(INDEX(SetupR1Tabelle[Ringe],MATCH($A35&amp;$B35&amp;$C35&amp;$E35,SetupR1Tabelle[Verein]&amp;SetupR1Tabelle[Vorname]&amp;SetupR1Tabelle[Name]&amp;SetupR1Tabelle[Disziplin],0)),"-")</f>
        <v>154</v>
      </c>
      <c r="G35" s="261" cm="1">
        <f t="array" ref="G35">_xlfn.IFNA(INDEX(SetupR2Tabelle[Ringe],MATCH($A35&amp;$B35&amp;$C35&amp;$E35,SetupR2Tabelle[Verein]&amp;SetupR2Tabelle[Vorname]&amp;SetupR2Tabelle[Name]&amp;SetupR2Tabelle[Disziplin],0)),"-")</f>
        <v>150</v>
      </c>
      <c r="H35" s="261" t="str" cm="1">
        <f t="array" ref="H35">_xlfn.IFNA(INDEX(SetupR3Tabelle[Ringe],MATCH($A35&amp;$B35&amp;$C35&amp;$E35,SetupR3Tabelle[Verein]&amp;SetupR3Tabelle[Vorname]&amp;SetupR3Tabelle[Name]&amp;SetupR3Tabelle[Disziplin],0)),"-")</f>
        <v>-</v>
      </c>
      <c r="I35" s="261" t="str" cm="1">
        <f t="array" ref="I35">_xlfn.IFNA(INDEX(SetupR4Tabelle[Ringe],MATCH($A35&amp;$B35&amp;$C35&amp;$E35,SetupR4Tabelle[Verein]&amp;SetupR4Tabelle[Vorname]&amp;SetupR4Tabelle[Name]&amp;SetupR4Tabelle[Disziplin],0)),"-")</f>
        <v>-</v>
      </c>
      <c r="J35" s="261" t="str" cm="1">
        <f t="array" ref="J35">_xlfn.IFNA(INDEX(SetupR5Tabelle[Ringe],MATCH($A35&amp;$B35&amp;$C35&amp;$E35,SetupR5Tabelle[Verein]&amp;SetupR5Tabelle[Vorname]&amp;SetupR5Tabelle[Name]&amp;SetupR5Tabelle[Disziplin],0)),"-")</f>
        <v>-</v>
      </c>
      <c r="K35" s="261" cm="1">
        <f t="array" ref="K35">_xlfn.IFNA(INDEX(SetupR6Tabelle[Ringe],MATCH($A35&amp;$B35&amp;$C35&amp;$E35,SetupR6Tabelle[Verein]&amp;SetupR6Tabelle[Vorname]&amp;SetupR6Tabelle[Name]&amp;SetupR6Tabelle[Disziplin],0)),"-")</f>
        <v>164</v>
      </c>
      <c r="L35" s="261" t="str" cm="1">
        <f t="array" ref="L35">_xlfn.IFNA(INDEX(SetupR7Tabelle[Ringe],MATCH($A35&amp;$B35&amp;$C35&amp;$E35,SetupR7Tabelle[Verein]&amp;SetupR7Tabelle[Vorname]&amp;SetupR7Tabelle[Name]&amp;SetupR7Tabelle[Disziplin],0)),"-")</f>
        <v>-</v>
      </c>
      <c r="M35" s="261" cm="1">
        <f t="array" ref="M35">_xlfn.IFNA(INDEX(SetupR8Tabelle[Ringe],MATCH($A35&amp;$B35&amp;$C35&amp;$E35,SetupR8Tabelle[Verein]&amp;SetupR8Tabelle[Vorname]&amp;SetupR8Tabelle[Name]&amp;SetupR8Tabelle[Disziplin],0)),"-")</f>
        <v>145</v>
      </c>
      <c r="N35" s="261" cm="1">
        <f t="array" ref="N35">_xlfn.IFNA(INDEX(SetupR9Tabelle[Ringe],MATCH($A35&amp;$B35&amp;$C35&amp;$E35,SetupR9Tabelle[Verein]&amp;SetupR9Tabelle[Vorname]&amp;SetupR9Tabelle[Name]&amp;SetupR9Tabelle[Disziplin],0)),"-")</f>
        <v>158</v>
      </c>
      <c r="O35" s="261" cm="1">
        <f t="array" ref="O35">_xlfn.IFNA(INDEX(SetupR10Tabelle[Ringe],MATCH($A35&amp;$B35&amp;$C35&amp;$E35,SetupR10Tabelle[Verein]&amp;SetupR10Tabelle[Vorname]&amp;SetupR10Tabelle[Name]&amp;SetupR10Tabelle[Disziplin],0)),"-")</f>
        <v>149</v>
      </c>
      <c r="P35" s="261" t="str" cm="1">
        <f t="array" ref="P35">_xlfn.IFNA(INDEX(SetupR11Tabelle[Ringe],MATCH($A35&amp;$B35&amp;$C35&amp;$E35,SetupR11Tabelle[Verein]&amp;SetupR11Tabelle[Vorname]&amp;SetupR11Tabelle[Name]&amp;SetupR11Tabelle[Disziplin],0)),"-")</f>
        <v>-</v>
      </c>
      <c r="Q35" s="261">
        <f>IF(SCH[[#This Row],[1]]="","",SUM(SCH[[#This Row],[1]:[11]]))</f>
        <v>920</v>
      </c>
      <c r="R35" s="263">
        <f>IF(SCH[[#This Row],[Summe]]="","",AVERAGE(Q35/S35))</f>
        <v>153.33333333333334</v>
      </c>
      <c r="S35" s="261">
        <f>IF(SCH[[#This Row],[1]]="","",COUNT(F35:P35))</f>
        <v>6</v>
      </c>
    </row>
    <row r="36" spans="1:19" ht="15.95" customHeight="1">
      <c r="A36" s="197" t="s">
        <v>18</v>
      </c>
      <c r="B36" s="197" t="s">
        <v>545</v>
      </c>
      <c r="C36" s="197" t="s">
        <v>546</v>
      </c>
      <c r="D36" s="22" t="s">
        <v>25</v>
      </c>
      <c r="E36" s="22" t="s">
        <v>11</v>
      </c>
      <c r="F36" s="264" t="str" cm="1">
        <f t="array" ref="F36">_xlfn.IFNA(INDEX(SetupR1Tabelle[Ringe],MATCH($A36&amp;$B36&amp;$C36&amp;$E36,SetupR1Tabelle[Verein]&amp;SetupR1Tabelle[Vorname]&amp;SetupR1Tabelle[Name]&amp;SetupR1Tabelle[Disziplin],0)),"-")</f>
        <v>-</v>
      </c>
      <c r="G36" s="264" cm="1">
        <f t="array" ref="G36">_xlfn.IFNA(INDEX(SetupR2Tabelle[Ringe],MATCH($A36&amp;$B36&amp;$C36&amp;$E36,SetupR2Tabelle[Verein]&amp;SetupR2Tabelle[Vorname]&amp;SetupR2Tabelle[Name]&amp;SetupR2Tabelle[Disziplin],0)),"-")</f>
        <v>132</v>
      </c>
      <c r="H36" s="264" cm="1">
        <f t="array" ref="H36">_xlfn.IFNA(INDEX(SetupR3Tabelle[Ringe],MATCH($A36&amp;$B36&amp;$C36&amp;$E36,SetupR3Tabelle[Verein]&amp;SetupR3Tabelle[Vorname]&amp;SetupR3Tabelle[Name]&amp;SetupR3Tabelle[Disziplin],0)),"-")</f>
        <v>137</v>
      </c>
      <c r="I36" s="264" t="str" cm="1">
        <f t="array" ref="I36">_xlfn.IFNA(INDEX(SetupR4Tabelle[Ringe],MATCH($A36&amp;$B36&amp;$C36&amp;$E36,SetupR4Tabelle[Verein]&amp;SetupR4Tabelle[Vorname]&amp;SetupR4Tabelle[Name]&amp;SetupR4Tabelle[Disziplin],0)),"-")</f>
        <v>-</v>
      </c>
      <c r="J36" s="264" cm="1">
        <f t="array" ref="J36">_xlfn.IFNA(INDEX(SetupR5Tabelle[Ringe],MATCH($A36&amp;$B36&amp;$C36&amp;$E36,SetupR5Tabelle[Verein]&amp;SetupR5Tabelle[Vorname]&amp;SetupR5Tabelle[Name]&amp;SetupR5Tabelle[Disziplin],0)),"-")</f>
        <v>156</v>
      </c>
      <c r="K36" s="264" t="str" cm="1">
        <f t="array" ref="K36">_xlfn.IFNA(INDEX(SetupR6Tabelle[Ringe],MATCH($A36&amp;$B36&amp;$C36&amp;$E36,SetupR6Tabelle[Verein]&amp;SetupR6Tabelle[Vorname]&amp;SetupR6Tabelle[Name]&amp;SetupR6Tabelle[Disziplin],0)),"-")</f>
        <v>-</v>
      </c>
      <c r="L36" s="264" cm="1">
        <f t="array" ref="L36">_xlfn.IFNA(INDEX(SetupR7Tabelle[Ringe],MATCH($A36&amp;$B36&amp;$C36&amp;$E36,SetupR7Tabelle[Verein]&amp;SetupR7Tabelle[Vorname]&amp;SetupR7Tabelle[Name]&amp;SetupR7Tabelle[Disziplin],0)),"-")</f>
        <v>173</v>
      </c>
      <c r="M36" s="264" t="str" cm="1">
        <f t="array" ref="M36">_xlfn.IFNA(INDEX(SetupR8Tabelle[Ringe],MATCH($A36&amp;$B36&amp;$C36&amp;$E36,SetupR8Tabelle[Verein]&amp;SetupR8Tabelle[Vorname]&amp;SetupR8Tabelle[Name]&amp;SetupR8Tabelle[Disziplin],0)),"-")</f>
        <v>-</v>
      </c>
      <c r="N36" s="264" cm="1">
        <f t="array" ref="N36">_xlfn.IFNA(INDEX(SetupR9Tabelle[Ringe],MATCH($A36&amp;$B36&amp;$C36&amp;$E36,SetupR9Tabelle[Verein]&amp;SetupR9Tabelle[Vorname]&amp;SetupR9Tabelle[Name]&amp;SetupR9Tabelle[Disziplin],0)),"-")</f>
        <v>154</v>
      </c>
      <c r="O36" s="264" cm="1">
        <f t="array" ref="O36">_xlfn.IFNA(INDEX(SetupR10Tabelle[Ringe],MATCH($A36&amp;$B36&amp;$C36&amp;$E36,SetupR10Tabelle[Verein]&amp;SetupR10Tabelle[Vorname]&amp;SetupR10Tabelle[Name]&amp;SetupR10Tabelle[Disziplin],0)),"-")</f>
        <v>153</v>
      </c>
      <c r="P36" s="264" t="str" cm="1">
        <f t="array" ref="P36">_xlfn.IFNA(INDEX(SetupR11Tabelle[Ringe],MATCH($A36&amp;$B36&amp;$C36&amp;$E36,SetupR11Tabelle[Verein]&amp;SetupR11Tabelle[Vorname]&amp;SetupR11Tabelle[Name]&amp;SetupR11Tabelle[Disziplin],0)),"-")</f>
        <v>-</v>
      </c>
      <c r="Q36" s="264">
        <f>IF(SCH[[#This Row],[1]]="","",SUM(SCH[[#This Row],[1]:[11]]))</f>
        <v>905</v>
      </c>
      <c r="R36" s="277">
        <f>IF(SCH[[#This Row],[Summe]]="","",AVERAGE(Q36/S36))</f>
        <v>150.83333333333334</v>
      </c>
      <c r="S36" s="261">
        <f>IF(SCH[[#This Row],[1]]="","",COUNT(F36:P36))</f>
        <v>6</v>
      </c>
    </row>
    <row r="37" spans="1:19" ht="15.95" customHeight="1">
      <c r="A37" s="197" t="s">
        <v>6</v>
      </c>
      <c r="B37" s="197" t="s">
        <v>518</v>
      </c>
      <c r="C37" s="197" t="s">
        <v>519</v>
      </c>
      <c r="D37" s="197" t="s">
        <v>25</v>
      </c>
      <c r="E37" s="197" t="s">
        <v>11</v>
      </c>
      <c r="F37" s="264" t="str" cm="1">
        <f t="array" ref="F37">_xlfn.IFNA(INDEX(SetupR1Tabelle[Ringe],MATCH($A37&amp;$B37&amp;$C37&amp;$E37,SetupR1Tabelle[Verein]&amp;SetupR1Tabelle[Vorname]&amp;SetupR1Tabelle[Name]&amp;SetupR1Tabelle[Disziplin],0)),"-")</f>
        <v>-</v>
      </c>
      <c r="G37" s="264" cm="1">
        <f t="array" ref="G37">_xlfn.IFNA(INDEX(SetupR2Tabelle[Ringe],MATCH($A37&amp;$B37&amp;$C37&amp;$E37,SetupR2Tabelle[Verein]&amp;SetupR2Tabelle[Vorname]&amp;SetupR2Tabelle[Name]&amp;SetupR2Tabelle[Disziplin],0)),"-")</f>
        <v>129</v>
      </c>
      <c r="H37" s="264" t="str" cm="1">
        <f t="array" ref="H37">_xlfn.IFNA(INDEX(SetupR3Tabelle[Ringe],MATCH($A37&amp;$B37&amp;$C37&amp;$E37,SetupR3Tabelle[Verein]&amp;SetupR3Tabelle[Vorname]&amp;SetupR3Tabelle[Name]&amp;SetupR3Tabelle[Disziplin],0)),"-")</f>
        <v>-</v>
      </c>
      <c r="I37" s="264" cm="1">
        <f t="array" ref="I37">_xlfn.IFNA(INDEX(SetupR4Tabelle[Ringe],MATCH($A37&amp;$B37&amp;$C37&amp;$E37,SetupR4Tabelle[Verein]&amp;SetupR4Tabelle[Vorname]&amp;SetupR4Tabelle[Name]&amp;SetupR4Tabelle[Disziplin],0)),"-")</f>
        <v>144</v>
      </c>
      <c r="J37" s="264" cm="1">
        <f t="array" ref="J37">_xlfn.IFNA(INDEX(SetupR5Tabelle[Ringe],MATCH($A37&amp;$B37&amp;$C37&amp;$E37,SetupR5Tabelle[Verein]&amp;SetupR5Tabelle[Vorname]&amp;SetupR5Tabelle[Name]&amp;SetupR5Tabelle[Disziplin],0)),"-")</f>
        <v>142</v>
      </c>
      <c r="K37" s="264" cm="1">
        <f t="array" ref="K37">_xlfn.IFNA(INDEX(SetupR6Tabelle[Ringe],MATCH($A37&amp;$B37&amp;$C37&amp;$E37,SetupR6Tabelle[Verein]&amp;SetupR6Tabelle[Vorname]&amp;SetupR6Tabelle[Name]&amp;SetupR6Tabelle[Disziplin],0)),"-")</f>
        <v>147</v>
      </c>
      <c r="L37" s="264" cm="1">
        <f t="array" ref="L37">_xlfn.IFNA(INDEX(SetupR7Tabelle[Ringe],MATCH($A37&amp;$B37&amp;$C37&amp;$E37,SetupR7Tabelle[Verein]&amp;SetupR7Tabelle[Vorname]&amp;SetupR7Tabelle[Name]&amp;SetupR7Tabelle[Disziplin],0)),"-")</f>
        <v>145</v>
      </c>
      <c r="M37" s="264" t="str" cm="1">
        <f t="array" ref="M37">_xlfn.IFNA(INDEX(SetupR8Tabelle[Ringe],MATCH($A37&amp;$B37&amp;$C37&amp;$E37,SetupR8Tabelle[Verein]&amp;SetupR8Tabelle[Vorname]&amp;SetupR8Tabelle[Name]&amp;SetupR8Tabelle[Disziplin],0)),"-")</f>
        <v>-</v>
      </c>
      <c r="N37" s="264" t="str" cm="1">
        <f t="array" ref="N37">_xlfn.IFNA(INDEX(SetupR9Tabelle[Ringe],MATCH($A37&amp;$B37&amp;$C37&amp;$E37,SetupR9Tabelle[Verein]&amp;SetupR9Tabelle[Vorname]&amp;SetupR9Tabelle[Name]&amp;SetupR9Tabelle[Disziplin],0)),"-")</f>
        <v>-</v>
      </c>
      <c r="O37" s="264" cm="1">
        <f t="array" ref="O37">_xlfn.IFNA(INDEX(SetupR10Tabelle[Ringe],MATCH($A37&amp;$B37&amp;$C37&amp;$E37,SetupR10Tabelle[Verein]&amp;SetupR10Tabelle[Vorname]&amp;SetupR10Tabelle[Name]&amp;SetupR10Tabelle[Disziplin],0)),"-")</f>
        <v>149</v>
      </c>
      <c r="P37" s="264" t="str" cm="1">
        <f t="array" ref="P37">_xlfn.IFNA(INDEX(SetupR11Tabelle[Ringe],MATCH($A37&amp;$B37&amp;$C37&amp;$E37,SetupR11Tabelle[Verein]&amp;SetupR11Tabelle[Vorname]&amp;SetupR11Tabelle[Name]&amp;SetupR11Tabelle[Disziplin],0)),"-")</f>
        <v>-</v>
      </c>
      <c r="Q37" s="264">
        <f>IF(SCH[[#This Row],[1]]="","",SUM(SCH[[#This Row],[1]:[11]]))</f>
        <v>856</v>
      </c>
      <c r="R37" s="277">
        <f>IF(SCH[[#This Row],[Summe]]="","",AVERAGE(Q37/S37))</f>
        <v>142.66666666666666</v>
      </c>
      <c r="S37" s="261">
        <f>IF(SCH[[#This Row],[1]]="","",COUNT(F37:P37))</f>
        <v>6</v>
      </c>
    </row>
    <row r="38" spans="1:19" ht="15.95" customHeight="1">
      <c r="A38" s="197" t="s">
        <v>18</v>
      </c>
      <c r="B38" s="197" t="s">
        <v>211</v>
      </c>
      <c r="C38" s="197" t="s">
        <v>360</v>
      </c>
      <c r="D38" s="197" t="s">
        <v>25</v>
      </c>
      <c r="E38" s="197" t="s">
        <v>11</v>
      </c>
      <c r="F38" s="264" cm="1">
        <f t="array" ref="F38">_xlfn.IFNA(INDEX(SetupR1Tabelle[Ringe],MATCH($A38&amp;$B38&amp;$C38&amp;$E38,SetupR1Tabelle[Verein]&amp;SetupR1Tabelle[Vorname]&amp;SetupR1Tabelle[Name]&amp;SetupR1Tabelle[Disziplin],0)),"-")</f>
        <v>147</v>
      </c>
      <c r="G38" s="264" cm="1">
        <f t="array" ref="G38">_xlfn.IFNA(INDEX(SetupR2Tabelle[Ringe],MATCH($A38&amp;$B38&amp;$C38&amp;$E38,SetupR2Tabelle[Verein]&amp;SetupR2Tabelle[Vorname]&amp;SetupR2Tabelle[Name]&amp;SetupR2Tabelle[Disziplin],0)),"-")</f>
        <v>127</v>
      </c>
      <c r="H38" s="264" cm="1">
        <f t="array" ref="H38">_xlfn.IFNA(INDEX(SetupR3Tabelle[Ringe],MATCH($A38&amp;$B38&amp;$C38&amp;$E38,SetupR3Tabelle[Verein]&amp;SetupR3Tabelle[Vorname]&amp;SetupR3Tabelle[Name]&amp;SetupR3Tabelle[Disziplin],0)),"-")</f>
        <v>120</v>
      </c>
      <c r="I38" s="264" t="str" cm="1">
        <f t="array" ref="I38">_xlfn.IFNA(INDEX(SetupR4Tabelle[Ringe],MATCH($A38&amp;$B38&amp;$C38&amp;$E38,SetupR4Tabelle[Verein]&amp;SetupR4Tabelle[Vorname]&amp;SetupR4Tabelle[Name]&amp;SetupR4Tabelle[Disziplin],0)),"-")</f>
        <v>-</v>
      </c>
      <c r="J38" s="264" cm="1">
        <f t="array" ref="J38">_xlfn.IFNA(INDEX(SetupR5Tabelle[Ringe],MATCH($A38&amp;$B38&amp;$C38&amp;$E38,SetupR5Tabelle[Verein]&amp;SetupR5Tabelle[Vorname]&amp;SetupR5Tabelle[Name]&amp;SetupR5Tabelle[Disziplin],0)),"-")</f>
        <v>150</v>
      </c>
      <c r="K38" s="264" t="str" cm="1">
        <f t="array" ref="K38">_xlfn.IFNA(INDEX(SetupR6Tabelle[Ringe],MATCH($A38&amp;$B38&amp;$C38&amp;$E38,SetupR6Tabelle[Verein]&amp;SetupR6Tabelle[Vorname]&amp;SetupR6Tabelle[Name]&amp;SetupR6Tabelle[Disziplin],0)),"-")</f>
        <v>-</v>
      </c>
      <c r="L38" s="264" t="str" cm="1">
        <f t="array" ref="L38">_xlfn.IFNA(INDEX(SetupR7Tabelle[Ringe],MATCH($A38&amp;$B38&amp;$C38&amp;$E38,SetupR7Tabelle[Verein]&amp;SetupR7Tabelle[Vorname]&amp;SetupR7Tabelle[Name]&amp;SetupR7Tabelle[Disziplin],0)),"-")</f>
        <v>-</v>
      </c>
      <c r="M38" s="264" t="str" cm="1">
        <f t="array" ref="M38">_xlfn.IFNA(INDEX(SetupR8Tabelle[Ringe],MATCH($A38&amp;$B38&amp;$C38&amp;$E38,SetupR8Tabelle[Verein]&amp;SetupR8Tabelle[Vorname]&amp;SetupR8Tabelle[Name]&amp;SetupR8Tabelle[Disziplin],0)),"-")</f>
        <v>-</v>
      </c>
      <c r="N38" s="264" cm="1">
        <f t="array" ref="N38">_xlfn.IFNA(INDEX(SetupR9Tabelle[Ringe],MATCH($A38&amp;$B38&amp;$C38&amp;$E38,SetupR9Tabelle[Verein]&amp;SetupR9Tabelle[Vorname]&amp;SetupR9Tabelle[Name]&amp;SetupR9Tabelle[Disziplin],0)),"-")</f>
        <v>122</v>
      </c>
      <c r="O38" s="264" t="str" cm="1">
        <f t="array" ref="O38">_xlfn.IFNA(INDEX(SetupR10Tabelle[Ringe],MATCH($A38&amp;$B38&amp;$C38&amp;$E38,SetupR10Tabelle[Verein]&amp;SetupR10Tabelle[Vorname]&amp;SetupR10Tabelle[Name]&amp;SetupR10Tabelle[Disziplin],0)),"-")</f>
        <v>-</v>
      </c>
      <c r="P38" s="264" cm="1">
        <f t="array" ref="P38">_xlfn.IFNA(INDEX(SetupR11Tabelle[Ringe],MATCH($A38&amp;$B38&amp;$C38&amp;$E38,SetupR11Tabelle[Verein]&amp;SetupR11Tabelle[Vorname]&amp;SetupR11Tabelle[Name]&amp;SetupR11Tabelle[Disziplin],0)),"-")</f>
        <v>126</v>
      </c>
      <c r="Q38" s="264">
        <f>IF(SCH[[#This Row],[1]]="","",SUM(SCH[[#This Row],[1]:[11]]))</f>
        <v>792</v>
      </c>
      <c r="R38" s="277">
        <f>IF(SCH[[#This Row],[Summe]]="","",AVERAGE(Q38/S38))</f>
        <v>132</v>
      </c>
      <c r="S38" s="261">
        <f>IF(SCH[[#This Row],[1]]="","",COUNT(F38:P38))</f>
        <v>6</v>
      </c>
    </row>
    <row r="39" spans="1:19" ht="15.95" customHeight="1">
      <c r="A39" s="197" t="s">
        <v>20</v>
      </c>
      <c r="B39" s="197" t="s">
        <v>571</v>
      </c>
      <c r="C39" s="197" t="s">
        <v>587</v>
      </c>
      <c r="D39" s="197" t="s">
        <v>25</v>
      </c>
      <c r="E39" s="197" t="s">
        <v>11</v>
      </c>
      <c r="F39" s="264" t="str" cm="1">
        <f t="array" ref="F39">_xlfn.IFNA(INDEX(SetupR1Tabelle[Ringe],MATCH($A39&amp;$B39&amp;$C39&amp;$E39,SetupR1Tabelle[Verein]&amp;SetupR1Tabelle[Vorname]&amp;SetupR1Tabelle[Name]&amp;SetupR1Tabelle[Disziplin],0)),"-")</f>
        <v>-</v>
      </c>
      <c r="G39" s="264" cm="1">
        <f t="array" ref="G39">_xlfn.IFNA(INDEX(SetupR2Tabelle[Ringe],MATCH($A39&amp;$B39&amp;$C39&amp;$E39,SetupR2Tabelle[Verein]&amp;SetupR2Tabelle[Vorname]&amp;SetupR2Tabelle[Name]&amp;SetupR2Tabelle[Disziplin],0)),"-")</f>
        <v>77</v>
      </c>
      <c r="H39" s="264" t="str" cm="1">
        <f t="array" ref="H39">_xlfn.IFNA(INDEX(SetupR3Tabelle[Ringe],MATCH($A39&amp;$B39&amp;$C39&amp;$E39,SetupR3Tabelle[Verein]&amp;SetupR3Tabelle[Vorname]&amp;SetupR3Tabelle[Name]&amp;SetupR3Tabelle[Disziplin],0)),"-")</f>
        <v>-</v>
      </c>
      <c r="I39" s="264" t="str" cm="1">
        <f t="array" ref="I39">_xlfn.IFNA(INDEX(SetupR4Tabelle[Ringe],MATCH($A39&amp;$B39&amp;$C39&amp;$E39,SetupR4Tabelle[Verein]&amp;SetupR4Tabelle[Vorname]&amp;SetupR4Tabelle[Name]&amp;SetupR4Tabelle[Disziplin],0)),"-")</f>
        <v>-</v>
      </c>
      <c r="J39" s="264" t="str" cm="1">
        <f t="array" ref="J39">_xlfn.IFNA(INDEX(SetupR5Tabelle[Ringe],MATCH($A39&amp;$B39&amp;$C39&amp;$E39,SetupR5Tabelle[Verein]&amp;SetupR5Tabelle[Vorname]&amp;SetupR5Tabelle[Name]&amp;SetupR5Tabelle[Disziplin],0)),"-")</f>
        <v>-</v>
      </c>
      <c r="K39" s="264" cm="1">
        <f t="array" ref="K39">_xlfn.IFNA(INDEX(SetupR6Tabelle[Ringe],MATCH($A39&amp;$B39&amp;$C39&amp;$E39,SetupR6Tabelle[Verein]&amp;SetupR6Tabelle[Vorname]&amp;SetupR6Tabelle[Name]&amp;SetupR6Tabelle[Disziplin],0)),"-")</f>
        <v>57</v>
      </c>
      <c r="L39" s="264" cm="1">
        <f t="array" ref="L39">_xlfn.IFNA(INDEX(SetupR7Tabelle[Ringe],MATCH($A39&amp;$B39&amp;$C39&amp;$E39,SetupR7Tabelle[Verein]&amp;SetupR7Tabelle[Vorname]&amp;SetupR7Tabelle[Name]&amp;SetupR7Tabelle[Disziplin],0)),"-")</f>
        <v>65</v>
      </c>
      <c r="M39" s="264" cm="1">
        <f t="array" ref="M39">_xlfn.IFNA(INDEX(SetupR8Tabelle[Ringe],MATCH($A39&amp;$B39&amp;$C39&amp;$E39,SetupR8Tabelle[Verein]&amp;SetupR8Tabelle[Vorname]&amp;SetupR8Tabelle[Name]&amp;SetupR8Tabelle[Disziplin],0)),"-")</f>
        <v>0</v>
      </c>
      <c r="N39" s="264" cm="1">
        <f t="array" ref="N39">_xlfn.IFNA(INDEX(SetupR9Tabelle[Ringe],MATCH($A39&amp;$B39&amp;$C39&amp;$E39,SetupR9Tabelle[Verein]&amp;SetupR9Tabelle[Vorname]&amp;SetupR9Tabelle[Name]&amp;SetupR9Tabelle[Disziplin],0)),"-")</f>
        <v>102</v>
      </c>
      <c r="O39" s="264" cm="1">
        <f t="array" ref="O39">_xlfn.IFNA(INDEX(SetupR10Tabelle[Ringe],MATCH($A39&amp;$B39&amp;$C39&amp;$E39,SetupR10Tabelle[Verein]&amp;SetupR10Tabelle[Vorname]&amp;SetupR10Tabelle[Name]&amp;SetupR10Tabelle[Disziplin],0)),"-")</f>
        <v>89</v>
      </c>
      <c r="P39" s="264" t="str" cm="1">
        <f t="array" ref="P39">_xlfn.IFNA(INDEX(SetupR11Tabelle[Ringe],MATCH($A39&amp;$B39&amp;$C39&amp;$E39,SetupR11Tabelle[Verein]&amp;SetupR11Tabelle[Vorname]&amp;SetupR11Tabelle[Name]&amp;SetupR11Tabelle[Disziplin],0)),"-")</f>
        <v>-</v>
      </c>
      <c r="Q39" s="264">
        <f>IF(SCH[[#This Row],[1]]="","",SUM(SCH[[#This Row],[1]:[11]]))</f>
        <v>390</v>
      </c>
      <c r="R39" s="277">
        <f>IF(SCH[[#This Row],[Summe]]="","",AVERAGE(Q39/S39))</f>
        <v>65</v>
      </c>
      <c r="S39" s="261">
        <f>IF(SCH[[#This Row],[1]]="","",COUNT(F39:P39))</f>
        <v>6</v>
      </c>
    </row>
    <row r="40" spans="1:19" ht="15.95" customHeight="1">
      <c r="A40" s="197" t="s">
        <v>18</v>
      </c>
      <c r="B40" s="197" t="s">
        <v>576</v>
      </c>
      <c r="C40" s="197" t="s">
        <v>361</v>
      </c>
      <c r="D40" s="279" t="s">
        <v>25</v>
      </c>
      <c r="E40" s="197" t="s">
        <v>11</v>
      </c>
      <c r="F40" s="264" t="str" cm="1">
        <f t="array" ref="F40">_xlfn.IFNA(INDEX(SetupR1Tabelle[Ringe],MATCH($A40&amp;$B40&amp;$C40&amp;$E40,SetupR1Tabelle[Verein]&amp;SetupR1Tabelle[Vorname]&amp;SetupR1Tabelle[Name]&amp;SetupR1Tabelle[Disziplin],0)),"-")</f>
        <v>-</v>
      </c>
      <c r="G40" s="264" t="str" cm="1">
        <f t="array" ref="G40">_xlfn.IFNA(INDEX(SetupR2Tabelle[Ringe],MATCH($A40&amp;$B40&amp;$C40&amp;$E40,SetupR2Tabelle[Verein]&amp;SetupR2Tabelle[Vorname]&amp;SetupR2Tabelle[Name]&amp;SetupR2Tabelle[Disziplin],0)),"-")</f>
        <v>-</v>
      </c>
      <c r="H40" s="264" t="str" cm="1">
        <f t="array" ref="H40">_xlfn.IFNA(INDEX(SetupR3Tabelle[Ringe],MATCH($A40&amp;$B40&amp;$C40&amp;$E40,SetupR3Tabelle[Verein]&amp;SetupR3Tabelle[Vorname]&amp;SetupR3Tabelle[Name]&amp;SetupR3Tabelle[Disziplin],0)),"-")</f>
        <v>-</v>
      </c>
      <c r="I40" s="264" t="str" cm="1">
        <f t="array" ref="I40">_xlfn.IFNA(INDEX(SetupR4Tabelle[Ringe],MATCH($A40&amp;$B40&amp;$C40&amp;$E40,SetupR4Tabelle[Verein]&amp;SetupR4Tabelle[Vorname]&amp;SetupR4Tabelle[Name]&amp;SetupR4Tabelle[Disziplin],0)),"-")</f>
        <v>-</v>
      </c>
      <c r="J40" s="264" t="str" cm="1">
        <f t="array" ref="J40">_xlfn.IFNA(INDEX(SetupR5Tabelle[Ringe],MATCH($A40&amp;$B40&amp;$C40&amp;$E40,SetupR5Tabelle[Verein]&amp;SetupR5Tabelle[Vorname]&amp;SetupR5Tabelle[Name]&amp;SetupR5Tabelle[Disziplin],0)),"-")</f>
        <v>-</v>
      </c>
      <c r="K40" s="264" t="str" cm="1">
        <f t="array" ref="K40">_xlfn.IFNA(INDEX(SetupR6Tabelle[Ringe],MATCH($A40&amp;$B40&amp;$C40&amp;$E40,SetupR6Tabelle[Verein]&amp;SetupR6Tabelle[Vorname]&amp;SetupR6Tabelle[Name]&amp;SetupR6Tabelle[Disziplin],0)),"-")</f>
        <v>-</v>
      </c>
      <c r="L40" s="264" cm="1">
        <f t="array" ref="L40">_xlfn.IFNA(INDEX(SetupR7Tabelle[Ringe],MATCH($A40&amp;$B40&amp;$C40&amp;$E40,SetupR7Tabelle[Verein]&amp;SetupR7Tabelle[Vorname]&amp;SetupR7Tabelle[Name]&amp;SetupR7Tabelle[Disziplin],0)),"-")</f>
        <v>140</v>
      </c>
      <c r="M40" s="264" cm="1">
        <f t="array" ref="M40">_xlfn.IFNA(INDEX(SetupR8Tabelle[Ringe],MATCH($A40&amp;$B40&amp;$C40&amp;$E40,SetupR8Tabelle[Verein]&amp;SetupR8Tabelle[Vorname]&amp;SetupR8Tabelle[Name]&amp;SetupR8Tabelle[Disziplin],0)),"-")</f>
        <v>103</v>
      </c>
      <c r="N40" s="264" cm="1">
        <f t="array" ref="N40">_xlfn.IFNA(INDEX(SetupR9Tabelle[Ringe],MATCH($A40&amp;$B40&amp;$C40&amp;$E40,SetupR9Tabelle[Verein]&amp;SetupR9Tabelle[Vorname]&amp;SetupR9Tabelle[Name]&amp;SetupR9Tabelle[Disziplin],0)),"-")</f>
        <v>117</v>
      </c>
      <c r="O40" s="264" cm="1">
        <f t="array" ref="O40">_xlfn.IFNA(INDEX(SetupR10Tabelle[Ringe],MATCH($A40&amp;$B40&amp;$C40&amp;$E40,SetupR10Tabelle[Verein]&amp;SetupR10Tabelle[Vorname]&amp;SetupR10Tabelle[Name]&amp;SetupR10Tabelle[Disziplin],0)),"-")</f>
        <v>99</v>
      </c>
      <c r="P40" s="264" cm="1">
        <f t="array" ref="P40">_xlfn.IFNA(INDEX(SetupR11Tabelle[Ringe],MATCH($A40&amp;$B40&amp;$C40&amp;$E40,SetupR11Tabelle[Verein]&amp;SetupR11Tabelle[Vorname]&amp;SetupR11Tabelle[Name]&amp;SetupR11Tabelle[Disziplin],0)),"-")</f>
        <v>84</v>
      </c>
      <c r="Q40" s="264">
        <f>IF(SCH[[#This Row],[1]]="","",SUM(SCH[[#This Row],[1]:[11]]))</f>
        <v>543</v>
      </c>
      <c r="R40" s="277">
        <f>IF(SCH[[#This Row],[Summe]]="","",AVERAGE(Q40/S40))</f>
        <v>108.6</v>
      </c>
      <c r="S40" s="261">
        <f>IF(SCH[[#This Row],[1]]="","",COUNT(F40:P40))</f>
        <v>5</v>
      </c>
    </row>
    <row r="41" spans="1:19" ht="15.95" customHeight="1">
      <c r="A41" s="197" t="s">
        <v>33</v>
      </c>
      <c r="B41" s="197" t="s">
        <v>598</v>
      </c>
      <c r="C41" s="197" t="s">
        <v>295</v>
      </c>
      <c r="D41" s="197" t="s">
        <v>25</v>
      </c>
      <c r="E41" s="197" t="s">
        <v>11</v>
      </c>
      <c r="F41" s="264" t="str" cm="1">
        <f t="array" ref="F41">_xlfn.IFNA(INDEX(SetupR1Tabelle[Ringe],MATCH($A41&amp;$B41&amp;$C41&amp;$E41,SetupR1Tabelle[Verein]&amp;SetupR1Tabelle[Vorname]&amp;SetupR1Tabelle[Name]&amp;SetupR1Tabelle[Disziplin],0)),"-")</f>
        <v>-</v>
      </c>
      <c r="G41" s="264" t="str" cm="1">
        <f t="array" ref="G41">_xlfn.IFNA(INDEX(SetupR2Tabelle[Ringe],MATCH($A41&amp;$B41&amp;$C41&amp;$E41,SetupR2Tabelle[Verein]&amp;SetupR2Tabelle[Vorname]&amp;SetupR2Tabelle[Name]&amp;SetupR2Tabelle[Disziplin],0)),"-")</f>
        <v>-</v>
      </c>
      <c r="H41" s="264" t="str" cm="1">
        <f t="array" ref="H41">_xlfn.IFNA(INDEX(SetupR3Tabelle[Ringe],MATCH($A41&amp;$B41&amp;$C41&amp;$E41,SetupR3Tabelle[Verein]&amp;SetupR3Tabelle[Vorname]&amp;SetupR3Tabelle[Name]&amp;SetupR3Tabelle[Disziplin],0)),"-")</f>
        <v>-</v>
      </c>
      <c r="I41" s="264" cm="1">
        <f t="array" ref="I41">_xlfn.IFNA(INDEX(SetupR4Tabelle[Ringe],MATCH($A41&amp;$B41&amp;$C41&amp;$E41,SetupR4Tabelle[Verein]&amp;SetupR4Tabelle[Vorname]&amp;SetupR4Tabelle[Name]&amp;SetupR4Tabelle[Disziplin],0)),"-")</f>
        <v>106</v>
      </c>
      <c r="J41" s="264" cm="1">
        <f t="array" ref="J41">_xlfn.IFNA(INDEX(SetupR5Tabelle[Ringe],MATCH($A41&amp;$B41&amp;$C41&amp;$E41,SetupR5Tabelle[Verein]&amp;SetupR5Tabelle[Vorname]&amp;SetupR5Tabelle[Name]&amp;SetupR5Tabelle[Disziplin],0)),"-")</f>
        <v>103</v>
      </c>
      <c r="K41" s="264" t="str" cm="1">
        <f t="array" ref="K41">_xlfn.IFNA(INDEX(SetupR6Tabelle[Ringe],MATCH($A41&amp;$B41&amp;$C41&amp;$E41,SetupR6Tabelle[Verein]&amp;SetupR6Tabelle[Vorname]&amp;SetupR6Tabelle[Name]&amp;SetupR6Tabelle[Disziplin],0)),"-")</f>
        <v>-</v>
      </c>
      <c r="L41" s="264" t="str" cm="1">
        <f t="array" ref="L41">_xlfn.IFNA(INDEX(SetupR7Tabelle[Ringe],MATCH($A41&amp;$B41&amp;$C41&amp;$E41,SetupR7Tabelle[Verein]&amp;SetupR7Tabelle[Vorname]&amp;SetupR7Tabelle[Name]&amp;SetupR7Tabelle[Disziplin],0)),"-")</f>
        <v>-</v>
      </c>
      <c r="M41" s="264" t="str" cm="1">
        <f t="array" ref="M41">_xlfn.IFNA(INDEX(SetupR8Tabelle[Ringe],MATCH($A41&amp;$B41&amp;$C41&amp;$E41,SetupR8Tabelle[Verein]&amp;SetupR8Tabelle[Vorname]&amp;SetupR8Tabelle[Name]&amp;SetupR8Tabelle[Disziplin],0)),"-")</f>
        <v>-</v>
      </c>
      <c r="N41" s="264" cm="1">
        <f t="array" ref="N41">_xlfn.IFNA(INDEX(SetupR9Tabelle[Ringe],MATCH($A41&amp;$B41&amp;$C41&amp;$E41,SetupR9Tabelle[Verein]&amp;SetupR9Tabelle[Vorname]&amp;SetupR9Tabelle[Name]&amp;SetupR9Tabelle[Disziplin],0)),"-")</f>
        <v>103</v>
      </c>
      <c r="O41" s="264" cm="1">
        <f t="array" ref="O41">_xlfn.IFNA(INDEX(SetupR10Tabelle[Ringe],MATCH($A41&amp;$B41&amp;$C41&amp;$E41,SetupR10Tabelle[Verein]&amp;SetupR10Tabelle[Vorname]&amp;SetupR10Tabelle[Name]&amp;SetupR10Tabelle[Disziplin],0)),"-")</f>
        <v>128</v>
      </c>
      <c r="P41" s="264" cm="1">
        <f t="array" ref="P41">_xlfn.IFNA(INDEX(SetupR11Tabelle[Ringe],MATCH($A41&amp;$B41&amp;$C41&amp;$E41,SetupR11Tabelle[Verein]&amp;SetupR11Tabelle[Vorname]&amp;SetupR11Tabelle[Name]&amp;SetupR11Tabelle[Disziplin],0)),"-")</f>
        <v>102</v>
      </c>
      <c r="Q41" s="264">
        <f>IF(SCH[[#This Row],[1]]="","",SUM(SCH[[#This Row],[1]:[11]]))</f>
        <v>542</v>
      </c>
      <c r="R41" s="277">
        <f>IF(SCH[[#This Row],[Summe]]="","",AVERAGE(Q41/S41))</f>
        <v>108.4</v>
      </c>
      <c r="S41" s="261">
        <f>IF(SCH[[#This Row],[1]]="","",COUNT(F41:P41))</f>
        <v>5</v>
      </c>
    </row>
    <row r="42" spans="1:19" ht="15.95" customHeight="1">
      <c r="A42" s="197" t="s">
        <v>18</v>
      </c>
      <c r="B42" s="197" t="s">
        <v>599</v>
      </c>
      <c r="C42" s="197" t="s">
        <v>600</v>
      </c>
      <c r="D42" s="197" t="s">
        <v>25</v>
      </c>
      <c r="E42" s="197" t="s">
        <v>11</v>
      </c>
      <c r="F42" s="264" t="str" cm="1">
        <f t="array" ref="F42">_xlfn.IFNA(INDEX(SetupR1Tabelle[Ringe],MATCH($A42&amp;$B42&amp;$C42&amp;$E42,SetupR1Tabelle[Verein]&amp;SetupR1Tabelle[Vorname]&amp;SetupR1Tabelle[Name]&amp;SetupR1Tabelle[Disziplin],0)),"-")</f>
        <v>-</v>
      </c>
      <c r="G42" s="264" t="str" cm="1">
        <f t="array" ref="G42">_xlfn.IFNA(INDEX(SetupR2Tabelle[Ringe],MATCH($A42&amp;$B42&amp;$C42&amp;$E42,SetupR2Tabelle[Verein]&amp;SetupR2Tabelle[Vorname]&amp;SetupR2Tabelle[Name]&amp;SetupR2Tabelle[Disziplin],0)),"-")</f>
        <v>-</v>
      </c>
      <c r="H42" s="264" t="str" cm="1">
        <f t="array" ref="H42">_xlfn.IFNA(INDEX(SetupR3Tabelle[Ringe],MATCH($A42&amp;$B42&amp;$C42&amp;$E42,SetupR3Tabelle[Verein]&amp;SetupR3Tabelle[Vorname]&amp;SetupR3Tabelle[Name]&amp;SetupR3Tabelle[Disziplin],0)),"-")</f>
        <v>-</v>
      </c>
      <c r="I42" s="264" cm="1">
        <f t="array" ref="I42">_xlfn.IFNA(INDEX(SetupR4Tabelle[Ringe],MATCH($A42&amp;$B42&amp;$C42&amp;$E42,SetupR4Tabelle[Verein]&amp;SetupR4Tabelle[Vorname]&amp;SetupR4Tabelle[Name]&amp;SetupR4Tabelle[Disziplin],0)),"-")</f>
        <v>165</v>
      </c>
      <c r="J42" s="264" t="str" cm="1">
        <f t="array" ref="J42">_xlfn.IFNA(INDEX(SetupR5Tabelle[Ringe],MATCH($A42&amp;$B42&amp;$C42&amp;$E42,SetupR5Tabelle[Verein]&amp;SetupR5Tabelle[Vorname]&amp;SetupR5Tabelle[Name]&amp;SetupR5Tabelle[Disziplin],0)),"-")</f>
        <v>-</v>
      </c>
      <c r="K42" s="264" t="str" cm="1">
        <f t="array" ref="K42">_xlfn.IFNA(INDEX(SetupR6Tabelle[Ringe],MATCH($A42&amp;$B42&amp;$C42&amp;$E42,SetupR6Tabelle[Verein]&amp;SetupR6Tabelle[Vorname]&amp;SetupR6Tabelle[Name]&amp;SetupR6Tabelle[Disziplin],0)),"-")</f>
        <v>-</v>
      </c>
      <c r="L42" s="264" t="str" cm="1">
        <f t="array" ref="L42">_xlfn.IFNA(INDEX(SetupR7Tabelle[Ringe],MATCH($A42&amp;$B42&amp;$C42&amp;$E42,SetupR7Tabelle[Verein]&amp;SetupR7Tabelle[Vorname]&amp;SetupR7Tabelle[Name]&amp;SetupR7Tabelle[Disziplin],0)),"-")</f>
        <v>-</v>
      </c>
      <c r="M42" s="264" cm="1">
        <f t="array" ref="M42">_xlfn.IFNA(INDEX(SetupR8Tabelle[Ringe],MATCH($A42&amp;$B42&amp;$C42&amp;$E42,SetupR8Tabelle[Verein]&amp;SetupR8Tabelle[Vorname]&amp;SetupR8Tabelle[Name]&amp;SetupR8Tabelle[Disziplin],0)),"-")</f>
        <v>154</v>
      </c>
      <c r="N42" s="264" t="str" cm="1">
        <f t="array" ref="N42">_xlfn.IFNA(INDEX(SetupR9Tabelle[Ringe],MATCH($A42&amp;$B42&amp;$C42&amp;$E42,SetupR9Tabelle[Verein]&amp;SetupR9Tabelle[Vorname]&amp;SetupR9Tabelle[Name]&amp;SetupR9Tabelle[Disziplin],0)),"-")</f>
        <v>-</v>
      </c>
      <c r="O42" s="264" cm="1">
        <f t="array" ref="O42">_xlfn.IFNA(INDEX(SetupR10Tabelle[Ringe],MATCH($A42&amp;$B42&amp;$C42&amp;$E42,SetupR10Tabelle[Verein]&amp;SetupR10Tabelle[Vorname]&amp;SetupR10Tabelle[Name]&amp;SetupR10Tabelle[Disziplin],0)),"-")</f>
        <v>159</v>
      </c>
      <c r="P42" s="264" cm="1">
        <f t="array" ref="P42">_xlfn.IFNA(INDEX(SetupR11Tabelle[Ringe],MATCH($A42&amp;$B42&amp;$C42&amp;$E42,SetupR11Tabelle[Verein]&amp;SetupR11Tabelle[Vorname]&amp;SetupR11Tabelle[Name]&amp;SetupR11Tabelle[Disziplin],0)),"-")</f>
        <v>153</v>
      </c>
      <c r="Q42" s="264">
        <f>IF(SCH[[#This Row],[1]]="","",SUM(SCH[[#This Row],[1]:[11]]))</f>
        <v>631</v>
      </c>
      <c r="R42" s="277">
        <f>IF(SCH[[#This Row],[Summe]]="","",AVERAGE(Q42/S42))</f>
        <v>157.75</v>
      </c>
      <c r="S42" s="261">
        <f>IF(SCH[[#This Row],[1]]="","",COUNT(F42:P42))</f>
        <v>4</v>
      </c>
    </row>
    <row r="43" spans="1:19" ht="15" customHeight="1">
      <c r="A43" s="197" t="s">
        <v>15</v>
      </c>
      <c r="B43" s="197" t="s">
        <v>492</v>
      </c>
      <c r="C43" s="197" t="s">
        <v>493</v>
      </c>
      <c r="D43" s="197" t="s">
        <v>25</v>
      </c>
      <c r="E43" s="197" t="s">
        <v>11</v>
      </c>
      <c r="F43" s="261" cm="1">
        <f t="array" ref="F43">_xlfn.IFNA(INDEX(SetupR1Tabelle[Ringe],MATCH($A43&amp;$B43&amp;$C43&amp;$E43,SetupR1Tabelle[Verein]&amp;SetupR1Tabelle[Vorname]&amp;SetupR1Tabelle[Name]&amp;SetupR1Tabelle[Disziplin],0)),"-")</f>
        <v>142</v>
      </c>
      <c r="G43" s="261" cm="1">
        <f t="array" ref="G43">_xlfn.IFNA(INDEX(SetupR2Tabelle[Ringe],MATCH($A43&amp;$B43&amp;$C43&amp;$E43,SetupR2Tabelle[Verein]&amp;SetupR2Tabelle[Vorname]&amp;SetupR2Tabelle[Name]&amp;SetupR2Tabelle[Disziplin],0)),"-")</f>
        <v>162</v>
      </c>
      <c r="H43" s="261" cm="1">
        <f t="array" ref="H43">_xlfn.IFNA(INDEX(SetupR3Tabelle[Ringe],MATCH($A43&amp;$B43&amp;$C43&amp;$E43,SetupR3Tabelle[Verein]&amp;SetupR3Tabelle[Vorname]&amp;SetupR3Tabelle[Name]&amp;SetupR3Tabelle[Disziplin],0)),"-")</f>
        <v>143</v>
      </c>
      <c r="I43" s="262" t="str" cm="1">
        <f t="array" ref="I43">_xlfn.IFNA(INDEX(SetupR4Tabelle[Ringe],MATCH($A43&amp;$B43&amp;$C43&amp;$E43,SetupR4Tabelle[Verein]&amp;SetupR4Tabelle[Vorname]&amp;SetupR4Tabelle[Name]&amp;SetupR4Tabelle[Disziplin],0)),"-")</f>
        <v>-</v>
      </c>
      <c r="J43" s="261" t="str" cm="1">
        <f t="array" ref="J43">_xlfn.IFNA(INDEX(SetupR5Tabelle[Ringe],MATCH($A43&amp;$B43&amp;$C43&amp;$E43,SetupR5Tabelle[Verein]&amp;SetupR5Tabelle[Vorname]&amp;SetupR5Tabelle[Name]&amp;SetupR5Tabelle[Disziplin],0)),"-")</f>
        <v>-</v>
      </c>
      <c r="K43" s="261" t="str" cm="1">
        <f t="array" ref="K43">_xlfn.IFNA(INDEX(SetupR6Tabelle[Ringe],MATCH($A43&amp;$B43&amp;$C43&amp;$E43,SetupR6Tabelle[Verein]&amp;SetupR6Tabelle[Vorname]&amp;SetupR6Tabelle[Name]&amp;SetupR6Tabelle[Disziplin],0)),"-")</f>
        <v>-</v>
      </c>
      <c r="L43" s="261" cm="1">
        <f t="array" ref="L43">_xlfn.IFNA(INDEX(SetupR7Tabelle[Ringe],MATCH($A43&amp;$B43&amp;$C43&amp;$E43,SetupR7Tabelle[Verein]&amp;SetupR7Tabelle[Vorname]&amp;SetupR7Tabelle[Name]&amp;SetupR7Tabelle[Disziplin],0)),"-")</f>
        <v>156</v>
      </c>
      <c r="M43" s="261" t="str" cm="1">
        <f t="array" ref="M43">_xlfn.IFNA(INDEX(SetupR8Tabelle[Ringe],MATCH($A43&amp;$B43&amp;$C43&amp;$E43,SetupR8Tabelle[Verein]&amp;SetupR8Tabelle[Vorname]&amp;SetupR8Tabelle[Name]&amp;SetupR8Tabelle[Disziplin],0)),"-")</f>
        <v>-</v>
      </c>
      <c r="N43" s="261" t="str" cm="1">
        <f t="array" ref="N43">_xlfn.IFNA(INDEX(SetupR9Tabelle[Ringe],MATCH($A43&amp;$B43&amp;$C43&amp;$E43,SetupR9Tabelle[Verein]&amp;SetupR9Tabelle[Vorname]&amp;SetupR9Tabelle[Name]&amp;SetupR9Tabelle[Disziplin],0)),"-")</f>
        <v>-</v>
      </c>
      <c r="O43" s="261" t="str" cm="1">
        <f t="array" ref="O43">_xlfn.IFNA(INDEX(SetupR10Tabelle[Ringe],MATCH($A43&amp;$B43&amp;$C43&amp;$E43,SetupR10Tabelle[Verein]&amp;SetupR10Tabelle[Vorname]&amp;SetupR10Tabelle[Name]&amp;SetupR10Tabelle[Disziplin],0)),"-")</f>
        <v>-</v>
      </c>
      <c r="P43" s="261" t="str" cm="1">
        <f t="array" ref="P43">_xlfn.IFNA(INDEX(SetupR11Tabelle[Ringe],MATCH($A43&amp;$B43&amp;$C43&amp;$E43,SetupR11Tabelle[Verein]&amp;SetupR11Tabelle[Vorname]&amp;SetupR11Tabelle[Name]&amp;SetupR11Tabelle[Disziplin],0)),"-")</f>
        <v>-</v>
      </c>
      <c r="Q43" s="261">
        <f>IF(SCH[[#This Row],[1]]="","",SUM(SCH[[#This Row],[1]:[11]]))</f>
        <v>603</v>
      </c>
      <c r="R43" s="263">
        <f>IF(SCH[[#This Row],[Summe]]="","",AVERAGE(Q43/S43))</f>
        <v>150.75</v>
      </c>
      <c r="S43" s="261">
        <f>IF(SCH[[#This Row],[1]]="","",COUNT(F43:P43))</f>
        <v>4</v>
      </c>
    </row>
    <row r="44" spans="1:19" ht="15" customHeight="1">
      <c r="A44" s="197" t="s">
        <v>6</v>
      </c>
      <c r="B44" s="197" t="s">
        <v>411</v>
      </c>
      <c r="C44" s="197" t="s">
        <v>606</v>
      </c>
      <c r="D44" s="279" t="s">
        <v>25</v>
      </c>
      <c r="E44" s="197" t="s">
        <v>11</v>
      </c>
      <c r="F44" s="264" t="str" cm="1">
        <f t="array" ref="F44">_xlfn.IFNA(INDEX(SetupR1Tabelle[Ringe],MATCH($A44&amp;$B44&amp;$C44&amp;$E44,SetupR1Tabelle[Verein]&amp;SetupR1Tabelle[Vorname]&amp;SetupR1Tabelle[Name]&amp;SetupR1Tabelle[Disziplin],0)),"-")</f>
        <v>-</v>
      </c>
      <c r="G44" s="264" t="str" cm="1">
        <f t="array" ref="G44">_xlfn.IFNA(INDEX(SetupR2Tabelle[Ringe],MATCH($A44&amp;$B44&amp;$C44&amp;$E44,SetupR2Tabelle[Verein]&amp;SetupR2Tabelle[Vorname]&amp;SetupR2Tabelle[Name]&amp;SetupR2Tabelle[Disziplin],0)),"-")</f>
        <v>-</v>
      </c>
      <c r="H44" s="264" t="str" cm="1">
        <f t="array" ref="H44">_xlfn.IFNA(INDEX(SetupR3Tabelle[Ringe],MATCH($A44&amp;$B44&amp;$C44&amp;$E44,SetupR3Tabelle[Verein]&amp;SetupR3Tabelle[Vorname]&amp;SetupR3Tabelle[Name]&amp;SetupR3Tabelle[Disziplin],0)),"-")</f>
        <v>-</v>
      </c>
      <c r="I44" s="264" t="str" cm="1">
        <f t="array" ref="I44">_xlfn.IFNA(INDEX(SetupR4Tabelle[Ringe],MATCH($A44&amp;$B44&amp;$C44&amp;$E44,SetupR4Tabelle[Verein]&amp;SetupR4Tabelle[Vorname]&amp;SetupR4Tabelle[Name]&amp;SetupR4Tabelle[Disziplin],0)),"-")</f>
        <v>-</v>
      </c>
      <c r="J44" s="264" t="str" cm="1">
        <f t="array" ref="J44">_xlfn.IFNA(INDEX(SetupR5Tabelle[Ringe],MATCH($A44&amp;$B44&amp;$C44&amp;$E44,SetupR5Tabelle[Verein]&amp;SetupR5Tabelle[Vorname]&amp;SetupR5Tabelle[Name]&amp;SetupR5Tabelle[Disziplin],0)),"-")</f>
        <v>-</v>
      </c>
      <c r="K44" s="264" cm="1">
        <f t="array" ref="K44">_xlfn.IFNA(INDEX(SetupR6Tabelle[Ringe],MATCH($A44&amp;$B44&amp;$C44&amp;$E44,SetupR6Tabelle[Verein]&amp;SetupR6Tabelle[Vorname]&amp;SetupR6Tabelle[Name]&amp;SetupR6Tabelle[Disziplin],0)),"-")</f>
        <v>122</v>
      </c>
      <c r="L44" s="264" cm="1">
        <f t="array" ref="L44">_xlfn.IFNA(INDEX(SetupR7Tabelle[Ringe],MATCH($A44&amp;$B44&amp;$C44&amp;$E44,SetupR7Tabelle[Verein]&amp;SetupR7Tabelle[Vorname]&amp;SetupR7Tabelle[Name]&amp;SetupR7Tabelle[Disziplin],0)),"-")</f>
        <v>118</v>
      </c>
      <c r="M44" s="264" t="str" cm="1">
        <f t="array" ref="M44">_xlfn.IFNA(INDEX(SetupR8Tabelle[Ringe],MATCH($A44&amp;$B44&amp;$C44&amp;$E44,SetupR8Tabelle[Verein]&amp;SetupR8Tabelle[Vorname]&amp;SetupR8Tabelle[Name]&amp;SetupR8Tabelle[Disziplin],0)),"-")</f>
        <v>-</v>
      </c>
      <c r="N44" s="264" cm="1">
        <f t="array" ref="N44">_xlfn.IFNA(INDEX(SetupR9Tabelle[Ringe],MATCH($A44&amp;$B44&amp;$C44&amp;$E44,SetupR9Tabelle[Verein]&amp;SetupR9Tabelle[Vorname]&amp;SetupR9Tabelle[Name]&amp;SetupR9Tabelle[Disziplin],0)),"-")</f>
        <v>121</v>
      </c>
      <c r="O44" s="264" cm="1">
        <f t="array" ref="O44">_xlfn.IFNA(INDEX(SetupR10Tabelle[Ringe],MATCH($A44&amp;$B44&amp;$C44&amp;$E44,SetupR10Tabelle[Verein]&amp;SetupR10Tabelle[Vorname]&amp;SetupR10Tabelle[Name]&amp;SetupR10Tabelle[Disziplin],0)),"-")</f>
        <v>152</v>
      </c>
      <c r="P44" s="264" t="str" cm="1">
        <f t="array" ref="P44">_xlfn.IFNA(INDEX(SetupR11Tabelle[Ringe],MATCH($A44&amp;$B44&amp;$C44&amp;$E44,SetupR11Tabelle[Verein]&amp;SetupR11Tabelle[Vorname]&amp;SetupR11Tabelle[Name]&amp;SetupR11Tabelle[Disziplin],0)),"-")</f>
        <v>-</v>
      </c>
      <c r="Q44" s="264">
        <f>IF(SCH[[#This Row],[1]]="","",SUM(SCH[[#This Row],[1]:[11]]))</f>
        <v>513</v>
      </c>
      <c r="R44" s="277">
        <f>IF(SCH[[#This Row],[Summe]]="","",AVERAGE(Q44/S44))</f>
        <v>128.25</v>
      </c>
      <c r="S44" s="261">
        <f>IF(SCH[[#This Row],[1]]="","",COUNT(F44:P44))</f>
        <v>4</v>
      </c>
    </row>
    <row r="45" spans="1:19" ht="14.25" customHeight="1">
      <c r="A45" s="197" t="s">
        <v>6</v>
      </c>
      <c r="B45" s="197" t="s">
        <v>292</v>
      </c>
      <c r="C45" s="197" t="s">
        <v>516</v>
      </c>
      <c r="D45" s="197" t="s">
        <v>25</v>
      </c>
      <c r="E45" s="197" t="s">
        <v>11</v>
      </c>
      <c r="F45" s="264" t="str" cm="1">
        <f t="array" ref="F45">_xlfn.IFNA(INDEX(SetupR1Tabelle[Ringe],MATCH($A45&amp;$B45&amp;$C45&amp;$E45,SetupR1Tabelle[Verein]&amp;SetupR1Tabelle[Vorname]&amp;SetupR1Tabelle[Name]&amp;SetupR1Tabelle[Disziplin],0)),"-")</f>
        <v>-</v>
      </c>
      <c r="G45" s="264" cm="1">
        <f t="array" ref="G45">_xlfn.IFNA(INDEX(SetupR2Tabelle[Ringe],MATCH($A45&amp;$B45&amp;$C45&amp;$E45,SetupR2Tabelle[Verein]&amp;SetupR2Tabelle[Vorname]&amp;SetupR2Tabelle[Name]&amp;SetupR2Tabelle[Disziplin],0)),"-")</f>
        <v>128</v>
      </c>
      <c r="H45" s="264" t="str" cm="1">
        <f t="array" ref="H45">_xlfn.IFNA(INDEX(SetupR3Tabelle[Ringe],MATCH($A45&amp;$B45&amp;$C45&amp;$E45,SetupR3Tabelle[Verein]&amp;SetupR3Tabelle[Vorname]&amp;SetupR3Tabelle[Name]&amp;SetupR3Tabelle[Disziplin],0)),"-")</f>
        <v>-</v>
      </c>
      <c r="I45" s="264" t="str" cm="1">
        <f t="array" ref="I45">_xlfn.IFNA(INDEX(SetupR4Tabelle[Ringe],MATCH($A45&amp;$B45&amp;$C45&amp;$E45,SetupR4Tabelle[Verein]&amp;SetupR4Tabelle[Vorname]&amp;SetupR4Tabelle[Name]&amp;SetupR4Tabelle[Disziplin],0)),"-")</f>
        <v>-</v>
      </c>
      <c r="J45" s="264" cm="1">
        <f t="array" ref="J45">_xlfn.IFNA(INDEX(SetupR5Tabelle[Ringe],MATCH($A45&amp;$B45&amp;$C45&amp;$E45,SetupR5Tabelle[Verein]&amp;SetupR5Tabelle[Vorname]&amp;SetupR5Tabelle[Name]&amp;SetupR5Tabelle[Disziplin],0)),"-")</f>
        <v>116</v>
      </c>
      <c r="K45" s="264" cm="1">
        <f t="array" ref="K45">_xlfn.IFNA(INDEX(SetupR6Tabelle[Ringe],MATCH($A45&amp;$B45&amp;$C45&amp;$E45,SetupR6Tabelle[Verein]&amp;SetupR6Tabelle[Vorname]&amp;SetupR6Tabelle[Name]&amp;SetupR6Tabelle[Disziplin],0)),"-")</f>
        <v>111</v>
      </c>
      <c r="L45" s="264" t="str" cm="1">
        <f t="array" ref="L45">_xlfn.IFNA(INDEX(SetupR7Tabelle[Ringe],MATCH($A45&amp;$B45&amp;$C45&amp;$E45,SetupR7Tabelle[Verein]&amp;SetupR7Tabelle[Vorname]&amp;SetupR7Tabelle[Name]&amp;SetupR7Tabelle[Disziplin],0)),"-")</f>
        <v>-</v>
      </c>
      <c r="M45" s="264" t="str" cm="1">
        <f t="array" ref="M45">_xlfn.IFNA(INDEX(SetupR8Tabelle[Ringe],MATCH($A45&amp;$B45&amp;$C45&amp;$E45,SetupR8Tabelle[Verein]&amp;SetupR8Tabelle[Vorname]&amp;SetupR8Tabelle[Name]&amp;SetupR8Tabelle[Disziplin],0)),"-")</f>
        <v>-</v>
      </c>
      <c r="N45" s="264" cm="1">
        <f t="array" ref="N45">_xlfn.IFNA(INDEX(SetupR9Tabelle[Ringe],MATCH($A45&amp;$B45&amp;$C45&amp;$E45,SetupR9Tabelle[Verein]&amp;SetupR9Tabelle[Vorname]&amp;SetupR9Tabelle[Name]&amp;SetupR9Tabelle[Disziplin],0)),"-")</f>
        <v>79</v>
      </c>
      <c r="O45" s="264" t="str" cm="1">
        <f t="array" ref="O45">_xlfn.IFNA(INDEX(SetupR10Tabelle[Ringe],MATCH($A45&amp;$B45&amp;$C45&amp;$E45,SetupR10Tabelle[Verein]&amp;SetupR10Tabelle[Vorname]&amp;SetupR10Tabelle[Name]&amp;SetupR10Tabelle[Disziplin],0)),"-")</f>
        <v>-</v>
      </c>
      <c r="P45" s="264" t="str" cm="1">
        <f t="array" ref="P45">_xlfn.IFNA(INDEX(SetupR11Tabelle[Ringe],MATCH($A45&amp;$B45&amp;$C45&amp;$E45,SetupR11Tabelle[Verein]&amp;SetupR11Tabelle[Vorname]&amp;SetupR11Tabelle[Name]&amp;SetupR11Tabelle[Disziplin],0)),"-")</f>
        <v>-</v>
      </c>
      <c r="Q45" s="264">
        <f>IF(SCH[[#This Row],[1]]="","",SUM(SCH[[#This Row],[1]:[11]]))</f>
        <v>434</v>
      </c>
      <c r="R45" s="277">
        <f>IF(SCH[[#This Row],[Summe]]="","",AVERAGE(Q45/S45))</f>
        <v>108.5</v>
      </c>
      <c r="S45" s="261">
        <f>IF(SCH[[#This Row],[1]]="","",COUNT(F45:P45))</f>
        <v>4</v>
      </c>
    </row>
    <row r="46" spans="1:19" ht="15" customHeight="1">
      <c r="A46" s="197" t="s">
        <v>6</v>
      </c>
      <c r="B46" s="197" t="s">
        <v>291</v>
      </c>
      <c r="C46" s="197" t="s">
        <v>509</v>
      </c>
      <c r="D46" s="197" t="s">
        <v>25</v>
      </c>
      <c r="E46" s="197" t="s">
        <v>11</v>
      </c>
      <c r="F46" s="261" cm="1">
        <f t="array" ref="F46">_xlfn.IFNA(INDEX(SetupR1Tabelle[Ringe],MATCH($A46&amp;$B46&amp;$C46&amp;$E46,SetupR1Tabelle[Verein]&amp;SetupR1Tabelle[Vorname]&amp;SetupR1Tabelle[Name]&amp;SetupR1Tabelle[Disziplin],0)),"-")</f>
        <v>103</v>
      </c>
      <c r="G46" s="261" cm="1">
        <f t="array" ref="G46">_xlfn.IFNA(INDEX(SetupR2Tabelle[Ringe],MATCH($A46&amp;$B46&amp;$C46&amp;$E46,SetupR2Tabelle[Verein]&amp;SetupR2Tabelle[Vorname]&amp;SetupR2Tabelle[Name]&amp;SetupR2Tabelle[Disziplin],0)),"-")</f>
        <v>110</v>
      </c>
      <c r="H46" s="261" t="str" cm="1">
        <f t="array" ref="H46">_xlfn.IFNA(INDEX(SetupR3Tabelle[Ringe],MATCH($A46&amp;$B46&amp;$C46&amp;$E46,SetupR3Tabelle[Verein]&amp;SetupR3Tabelle[Vorname]&amp;SetupR3Tabelle[Name]&amp;SetupR3Tabelle[Disziplin],0)),"-")</f>
        <v>-</v>
      </c>
      <c r="I46" s="262" cm="1">
        <f t="array" ref="I46">_xlfn.IFNA(INDEX(SetupR4Tabelle[Ringe],MATCH($A46&amp;$B46&amp;$C46&amp;$E46,SetupR4Tabelle[Verein]&amp;SetupR4Tabelle[Vorname]&amp;SetupR4Tabelle[Name]&amp;SetupR4Tabelle[Disziplin],0)),"-")</f>
        <v>57</v>
      </c>
      <c r="J46" s="261" t="str" cm="1">
        <f t="array" ref="J46">_xlfn.IFNA(INDEX(SetupR5Tabelle[Ringe],MATCH($A46&amp;$B46&amp;$C46&amp;$E46,SetupR5Tabelle[Verein]&amp;SetupR5Tabelle[Vorname]&amp;SetupR5Tabelle[Name]&amp;SetupR5Tabelle[Disziplin],0)),"-")</f>
        <v>-</v>
      </c>
      <c r="K46" s="261" t="str" cm="1">
        <f t="array" ref="K46">_xlfn.IFNA(INDEX(SetupR6Tabelle[Ringe],MATCH($A46&amp;$B46&amp;$C46&amp;$E46,SetupR6Tabelle[Verein]&amp;SetupR6Tabelle[Vorname]&amp;SetupR6Tabelle[Name]&amp;SetupR6Tabelle[Disziplin],0)),"-")</f>
        <v>-</v>
      </c>
      <c r="L46" s="261" t="str" cm="1">
        <f t="array" ref="L46">_xlfn.IFNA(INDEX(SetupR7Tabelle[Ringe],MATCH($A46&amp;$B46&amp;$C46&amp;$E46,SetupR7Tabelle[Verein]&amp;SetupR7Tabelle[Vorname]&amp;SetupR7Tabelle[Name]&amp;SetupR7Tabelle[Disziplin],0)),"-")</f>
        <v>-</v>
      </c>
      <c r="M46" s="261" t="str" cm="1">
        <f t="array" ref="M46">_xlfn.IFNA(INDEX(SetupR8Tabelle[Ringe],MATCH($A46&amp;$B46&amp;$C46&amp;$E46,SetupR8Tabelle[Verein]&amp;SetupR8Tabelle[Vorname]&amp;SetupR8Tabelle[Name]&amp;SetupR8Tabelle[Disziplin],0)),"-")</f>
        <v>-</v>
      </c>
      <c r="N46" s="261" t="str" cm="1">
        <f t="array" ref="N46">_xlfn.IFNA(INDEX(SetupR9Tabelle[Ringe],MATCH($A46&amp;$B46&amp;$C46&amp;$E46,SetupR9Tabelle[Verein]&amp;SetupR9Tabelle[Vorname]&amp;SetupR9Tabelle[Name]&amp;SetupR9Tabelle[Disziplin],0)),"-")</f>
        <v>-</v>
      </c>
      <c r="O46" s="261" t="str" cm="1">
        <f t="array" ref="O46">_xlfn.IFNA(INDEX(SetupR10Tabelle[Ringe],MATCH($A46&amp;$B46&amp;$C46&amp;$E46,SetupR10Tabelle[Verein]&amp;SetupR10Tabelle[Vorname]&amp;SetupR10Tabelle[Name]&amp;SetupR10Tabelle[Disziplin],0)),"-")</f>
        <v>-</v>
      </c>
      <c r="P46" s="261" cm="1">
        <f t="array" ref="P46">_xlfn.IFNA(INDEX(SetupR11Tabelle[Ringe],MATCH($A46&amp;$B46&amp;$C46&amp;$E46,SetupR11Tabelle[Verein]&amp;SetupR11Tabelle[Vorname]&amp;SetupR11Tabelle[Name]&amp;SetupR11Tabelle[Disziplin],0)),"-")</f>
        <v>90</v>
      </c>
      <c r="Q46" s="261">
        <f>IF(SCH[[#This Row],[1]]="","",SUM(SCH[[#This Row],[1]:[11]]))</f>
        <v>360</v>
      </c>
      <c r="R46" s="263">
        <f>IF(SCH[[#This Row],[Summe]]="","",AVERAGE(Q46/S46))</f>
        <v>90</v>
      </c>
      <c r="S46" s="261">
        <f>IF(SCH[[#This Row],[1]]="","",COUNT(F46:P46))</f>
        <v>4</v>
      </c>
    </row>
    <row r="47" spans="1:19" ht="15" customHeight="1">
      <c r="A47" s="197" t="s">
        <v>28</v>
      </c>
      <c r="B47" s="197" t="s">
        <v>611</v>
      </c>
      <c r="C47" s="197" t="s">
        <v>435</v>
      </c>
      <c r="D47" s="197" t="s">
        <v>25</v>
      </c>
      <c r="E47" s="197" t="s">
        <v>11</v>
      </c>
      <c r="F47" s="264" t="str" cm="1">
        <f t="array" ref="F47">_xlfn.IFNA(INDEX(SetupR1Tabelle[Ringe],MATCH($A47&amp;$B47&amp;$C47&amp;$E47,SetupR1Tabelle[Verein]&amp;SetupR1Tabelle[Vorname]&amp;SetupR1Tabelle[Name]&amp;SetupR1Tabelle[Disziplin],0)),"-")</f>
        <v>-</v>
      </c>
      <c r="G47" s="264" t="str" cm="1">
        <f t="array" ref="G47">_xlfn.IFNA(INDEX(SetupR2Tabelle[Ringe],MATCH($A47&amp;$B47&amp;$C47&amp;$E47,SetupR2Tabelle[Verein]&amp;SetupR2Tabelle[Vorname]&amp;SetupR2Tabelle[Name]&amp;SetupR2Tabelle[Disziplin],0)),"-")</f>
        <v>-</v>
      </c>
      <c r="H47" s="264" t="str" cm="1">
        <f t="array" ref="H47">_xlfn.IFNA(INDEX(SetupR3Tabelle[Ringe],MATCH($A47&amp;$B47&amp;$C47&amp;$E47,SetupR3Tabelle[Verein]&amp;SetupR3Tabelle[Vorname]&amp;SetupR3Tabelle[Name]&amp;SetupR3Tabelle[Disziplin],0)),"-")</f>
        <v>-</v>
      </c>
      <c r="I47" s="264" t="str" cm="1">
        <f t="array" ref="I47">_xlfn.IFNA(INDEX(SetupR4Tabelle[Ringe],MATCH($A47&amp;$B47&amp;$C47&amp;$E47,SetupR4Tabelle[Verein]&amp;SetupR4Tabelle[Vorname]&amp;SetupR4Tabelle[Name]&amp;SetupR4Tabelle[Disziplin],0)),"-")</f>
        <v>-</v>
      </c>
      <c r="J47" s="264" t="str" cm="1">
        <f t="array" ref="J47">_xlfn.IFNA(INDEX(SetupR5Tabelle[Ringe],MATCH($A47&amp;$B47&amp;$C47&amp;$E47,SetupR5Tabelle[Verein]&amp;SetupR5Tabelle[Vorname]&amp;SetupR5Tabelle[Name]&amp;SetupR5Tabelle[Disziplin],0)),"-")</f>
        <v>-</v>
      </c>
      <c r="K47" s="264" t="str" cm="1">
        <f t="array" ref="K47">_xlfn.IFNA(INDEX(SetupR6Tabelle[Ringe],MATCH($A47&amp;$B47&amp;$C47&amp;$E47,SetupR6Tabelle[Verein]&amp;SetupR6Tabelle[Vorname]&amp;SetupR6Tabelle[Name]&amp;SetupR6Tabelle[Disziplin],0)),"-")</f>
        <v>-</v>
      </c>
      <c r="L47" s="264" t="str" cm="1">
        <f t="array" ref="L47">_xlfn.IFNA(INDEX(SetupR7Tabelle[Ringe],MATCH($A47&amp;$B47&amp;$C47&amp;$E47,SetupR7Tabelle[Verein]&amp;SetupR7Tabelle[Vorname]&amp;SetupR7Tabelle[Name]&amp;SetupR7Tabelle[Disziplin],0)),"-")</f>
        <v>-</v>
      </c>
      <c r="M47" s="264" cm="1">
        <f t="array" ref="M47">_xlfn.IFNA(INDEX(SetupR8Tabelle[Ringe],MATCH($A47&amp;$B47&amp;$C47&amp;$E47,SetupR8Tabelle[Verein]&amp;SetupR8Tabelle[Vorname]&amp;SetupR8Tabelle[Name]&amp;SetupR8Tabelle[Disziplin],0)),"-")</f>
        <v>80</v>
      </c>
      <c r="N47" s="264" t="str" cm="1">
        <f t="array" ref="N47">_xlfn.IFNA(INDEX(SetupR9Tabelle[Ringe],MATCH($A47&amp;$B47&amp;$C47&amp;$E47,SetupR9Tabelle[Verein]&amp;SetupR9Tabelle[Vorname]&amp;SetupR9Tabelle[Name]&amp;SetupR9Tabelle[Disziplin],0)),"-")</f>
        <v>-</v>
      </c>
      <c r="O47" s="264" cm="1">
        <f t="array" ref="O47">_xlfn.IFNA(INDEX(SetupR10Tabelle[Ringe],MATCH($A47&amp;$B47&amp;$C47&amp;$E47,SetupR10Tabelle[Verein]&amp;SetupR10Tabelle[Vorname]&amp;SetupR10Tabelle[Name]&amp;SetupR10Tabelle[Disziplin],0)),"-")</f>
        <v>107</v>
      </c>
      <c r="P47" s="264" cm="1">
        <f t="array" ref="P47">_xlfn.IFNA(INDEX(SetupR11Tabelle[Ringe],MATCH($A47&amp;$B47&amp;$C47&amp;$E47,SetupR11Tabelle[Verein]&amp;SetupR11Tabelle[Vorname]&amp;SetupR11Tabelle[Name]&amp;SetupR11Tabelle[Disziplin],0)),"-")</f>
        <v>114</v>
      </c>
      <c r="Q47" s="264">
        <f>IF(SCH[[#This Row],[1]]="","",SUM(SCH[[#This Row],[1]:[11]]))</f>
        <v>301</v>
      </c>
      <c r="R47" s="277">
        <f>IF(SCH[[#This Row],[Summe]]="","",AVERAGE(Q47/S47))</f>
        <v>100.33333333333333</v>
      </c>
      <c r="S47" s="261">
        <f>IF(SCH[[#This Row],[1]]="","",COUNT(F47:P47))</f>
        <v>3</v>
      </c>
    </row>
    <row r="48" spans="1:19" ht="15" customHeight="1">
      <c r="A48" s="197" t="s">
        <v>6</v>
      </c>
      <c r="B48" s="197" t="s">
        <v>602</v>
      </c>
      <c r="C48" s="197" t="s">
        <v>604</v>
      </c>
      <c r="D48" s="197" t="s">
        <v>25</v>
      </c>
      <c r="E48" s="197" t="s">
        <v>11</v>
      </c>
      <c r="F48" s="264" t="str" cm="1">
        <f t="array" ref="F48">_xlfn.IFNA(INDEX(SetupR1Tabelle[Ringe],MATCH($A48&amp;$B48&amp;$C48&amp;$E48,SetupR1Tabelle[Verein]&amp;SetupR1Tabelle[Vorname]&amp;SetupR1Tabelle[Name]&amp;SetupR1Tabelle[Disziplin],0)),"-")</f>
        <v>-</v>
      </c>
      <c r="G48" s="264" t="str" cm="1">
        <f t="array" ref="G48">_xlfn.IFNA(INDEX(SetupR2Tabelle[Ringe],MATCH($A48&amp;$B48&amp;$C48&amp;$E48,SetupR2Tabelle[Verein]&amp;SetupR2Tabelle[Vorname]&amp;SetupR2Tabelle[Name]&amp;SetupR2Tabelle[Disziplin],0)),"-")</f>
        <v>-</v>
      </c>
      <c r="H48" s="264" t="str" cm="1">
        <f t="array" ref="H48">_xlfn.IFNA(INDEX(SetupR3Tabelle[Ringe],MATCH($A48&amp;$B48&amp;$C48&amp;$E48,SetupR3Tabelle[Verein]&amp;SetupR3Tabelle[Vorname]&amp;SetupR3Tabelle[Name]&amp;SetupR3Tabelle[Disziplin],0)),"-")</f>
        <v>-</v>
      </c>
      <c r="I48" s="264" t="str" cm="1">
        <f t="array" ref="I48">_xlfn.IFNA(INDEX(SetupR4Tabelle[Ringe],MATCH($A48&amp;$B48&amp;$C48&amp;$E48,SetupR4Tabelle[Verein]&amp;SetupR4Tabelle[Vorname]&amp;SetupR4Tabelle[Name]&amp;SetupR4Tabelle[Disziplin],0)),"-")</f>
        <v>-</v>
      </c>
      <c r="J48" s="264" cm="1">
        <f t="array" ref="J48">_xlfn.IFNA(INDEX(SetupR5Tabelle[Ringe],MATCH($A48&amp;$B48&amp;$C48&amp;$E48,SetupR5Tabelle[Verein]&amp;SetupR5Tabelle[Vorname]&amp;SetupR5Tabelle[Name]&amp;SetupR5Tabelle[Disziplin],0)),"-")</f>
        <v>72</v>
      </c>
      <c r="K48" s="264" t="str" cm="1">
        <f t="array" ref="K48">_xlfn.IFNA(INDEX(SetupR6Tabelle[Ringe],MATCH($A48&amp;$B48&amp;$C48&amp;$E48,SetupR6Tabelle[Verein]&amp;SetupR6Tabelle[Vorname]&amp;SetupR6Tabelle[Name]&amp;SetupR6Tabelle[Disziplin],0)),"-")</f>
        <v>-</v>
      </c>
      <c r="L48" s="264" t="str" cm="1">
        <f t="array" ref="L48">_xlfn.IFNA(INDEX(SetupR7Tabelle[Ringe],MATCH($A48&amp;$B48&amp;$C48&amp;$E48,SetupR7Tabelle[Verein]&amp;SetupR7Tabelle[Vorname]&amp;SetupR7Tabelle[Name]&amp;SetupR7Tabelle[Disziplin],0)),"-")</f>
        <v>-</v>
      </c>
      <c r="M48" s="264" cm="1">
        <f t="array" ref="M48">_xlfn.IFNA(INDEX(SetupR8Tabelle[Ringe],MATCH($A48&amp;$B48&amp;$C48&amp;$E48,SetupR8Tabelle[Verein]&amp;SetupR8Tabelle[Vorname]&amp;SetupR8Tabelle[Name]&amp;SetupR8Tabelle[Disziplin],0)),"-")</f>
        <v>88</v>
      </c>
      <c r="N48" s="264" t="str" cm="1">
        <f t="array" ref="N48">_xlfn.IFNA(INDEX(SetupR9Tabelle[Ringe],MATCH($A48&amp;$B48&amp;$C48&amp;$E48,SetupR9Tabelle[Verein]&amp;SetupR9Tabelle[Vorname]&amp;SetupR9Tabelle[Name]&amp;SetupR9Tabelle[Disziplin],0)),"-")</f>
        <v>-</v>
      </c>
      <c r="O48" s="264" t="str" cm="1">
        <f t="array" ref="O48">_xlfn.IFNA(INDEX(SetupR10Tabelle[Ringe],MATCH($A48&amp;$B48&amp;$C48&amp;$E48,SetupR10Tabelle[Verein]&amp;SetupR10Tabelle[Vorname]&amp;SetupR10Tabelle[Name]&amp;SetupR10Tabelle[Disziplin],0)),"-")</f>
        <v>-</v>
      </c>
      <c r="P48" s="264" cm="1">
        <f t="array" ref="P48">_xlfn.IFNA(INDEX(SetupR11Tabelle[Ringe],MATCH($A48&amp;$B48&amp;$C48&amp;$E48,SetupR11Tabelle[Verein]&amp;SetupR11Tabelle[Vorname]&amp;SetupR11Tabelle[Name]&amp;SetupR11Tabelle[Disziplin],0)),"-")</f>
        <v>127</v>
      </c>
      <c r="Q48" s="264">
        <f>IF(SCH[[#This Row],[1]]="","",SUM(SCH[[#This Row],[1]:[11]]))</f>
        <v>287</v>
      </c>
      <c r="R48" s="277">
        <f>IF(SCH[[#This Row],[Summe]]="","",AVERAGE(Q48/S48))</f>
        <v>95.666666666666671</v>
      </c>
      <c r="S48" s="261">
        <f>IF(SCH[[#This Row],[1]]="","",COUNT(F48:P48))</f>
        <v>3</v>
      </c>
    </row>
    <row r="49" spans="1:19" ht="15" customHeight="1">
      <c r="A49" s="197" t="s">
        <v>28</v>
      </c>
      <c r="B49" s="197" t="s">
        <v>341</v>
      </c>
      <c r="C49" s="197" t="s">
        <v>435</v>
      </c>
      <c r="D49" s="197" t="s">
        <v>25</v>
      </c>
      <c r="E49" s="197" t="s">
        <v>11</v>
      </c>
      <c r="F49" s="264" t="str" cm="1">
        <f t="array" ref="F49">_xlfn.IFNA(INDEX(SetupR1Tabelle[Ringe],MATCH($A49&amp;$B49&amp;$C49&amp;$E49,SetupR1Tabelle[Verein]&amp;SetupR1Tabelle[Vorname]&amp;SetupR1Tabelle[Name]&amp;SetupR1Tabelle[Disziplin],0)),"-")</f>
        <v>-</v>
      </c>
      <c r="G49" s="264" t="str" cm="1">
        <f t="array" ref="G49">_xlfn.IFNA(INDEX(SetupR2Tabelle[Ringe],MATCH($A49&amp;$B49&amp;$C49&amp;$E49,SetupR2Tabelle[Verein]&amp;SetupR2Tabelle[Vorname]&amp;SetupR2Tabelle[Name]&amp;SetupR2Tabelle[Disziplin],0)),"-")</f>
        <v>-</v>
      </c>
      <c r="H49" s="264" t="str" cm="1">
        <f t="array" ref="H49">_xlfn.IFNA(INDEX(SetupR3Tabelle[Ringe],MATCH($A49&amp;$B49&amp;$C49&amp;$E49,SetupR3Tabelle[Verein]&amp;SetupR3Tabelle[Vorname]&amp;SetupR3Tabelle[Name]&amp;SetupR3Tabelle[Disziplin],0)),"-")</f>
        <v>-</v>
      </c>
      <c r="I49" s="264" t="str" cm="1">
        <f t="array" ref="I49">_xlfn.IFNA(INDEX(SetupR4Tabelle[Ringe],MATCH($A49&amp;$B49&amp;$C49&amp;$E49,SetupR4Tabelle[Verein]&amp;SetupR4Tabelle[Vorname]&amp;SetupR4Tabelle[Name]&amp;SetupR4Tabelle[Disziplin],0)),"-")</f>
        <v>-</v>
      </c>
      <c r="J49" s="264" t="str" cm="1">
        <f t="array" ref="J49">_xlfn.IFNA(INDEX(SetupR5Tabelle[Ringe],MATCH($A49&amp;$B49&amp;$C49&amp;$E49,SetupR5Tabelle[Verein]&amp;SetupR5Tabelle[Vorname]&amp;SetupR5Tabelle[Name]&amp;SetupR5Tabelle[Disziplin],0)),"-")</f>
        <v>-</v>
      </c>
      <c r="K49" s="264" t="str" cm="1">
        <f t="array" ref="K49">_xlfn.IFNA(INDEX(SetupR6Tabelle[Ringe],MATCH($A49&amp;$B49&amp;$C49&amp;$E49,SetupR6Tabelle[Verein]&amp;SetupR6Tabelle[Vorname]&amp;SetupR6Tabelle[Name]&amp;SetupR6Tabelle[Disziplin],0)),"-")</f>
        <v>-</v>
      </c>
      <c r="L49" s="264" t="str" cm="1">
        <f t="array" ref="L49">_xlfn.IFNA(INDEX(SetupR7Tabelle[Ringe],MATCH($A49&amp;$B49&amp;$C49&amp;$E49,SetupR7Tabelle[Verein]&amp;SetupR7Tabelle[Vorname]&amp;SetupR7Tabelle[Name]&amp;SetupR7Tabelle[Disziplin],0)),"-")</f>
        <v>-</v>
      </c>
      <c r="M49" s="264" cm="1">
        <f t="array" ref="M49">_xlfn.IFNA(INDEX(SetupR8Tabelle[Ringe],MATCH($A49&amp;$B49&amp;$C49&amp;$E49,SetupR8Tabelle[Verein]&amp;SetupR8Tabelle[Vorname]&amp;SetupR8Tabelle[Name]&amp;SetupR8Tabelle[Disziplin],0)),"-")</f>
        <v>30</v>
      </c>
      <c r="N49" s="264" t="str" cm="1">
        <f t="array" ref="N49">_xlfn.IFNA(INDEX(SetupR9Tabelle[Ringe],MATCH($A49&amp;$B49&amp;$C49&amp;$E49,SetupR9Tabelle[Verein]&amp;SetupR9Tabelle[Vorname]&amp;SetupR9Tabelle[Name]&amp;SetupR9Tabelle[Disziplin],0)),"-")</f>
        <v>-</v>
      </c>
      <c r="O49" s="264" cm="1">
        <f t="array" ref="O49">_xlfn.IFNA(INDEX(SetupR10Tabelle[Ringe],MATCH($A49&amp;$B49&amp;$C49&amp;$E49,SetupR10Tabelle[Verein]&amp;SetupR10Tabelle[Vorname]&amp;SetupR10Tabelle[Name]&amp;SetupR10Tabelle[Disziplin],0)),"-")</f>
        <v>82</v>
      </c>
      <c r="P49" s="264" cm="1">
        <f t="array" ref="P49">_xlfn.IFNA(INDEX(SetupR11Tabelle[Ringe],MATCH($A49&amp;$B49&amp;$C49&amp;$E49,SetupR11Tabelle[Verein]&amp;SetupR11Tabelle[Vorname]&amp;SetupR11Tabelle[Name]&amp;SetupR11Tabelle[Disziplin],0)),"-")</f>
        <v>67</v>
      </c>
      <c r="Q49" s="264">
        <f>IF(SCH[[#This Row],[1]]="","",SUM(SCH[[#This Row],[1]:[11]]))</f>
        <v>179</v>
      </c>
      <c r="R49" s="277">
        <f>IF(SCH[[#This Row],[Summe]]="","",AVERAGE(Q49/S49))</f>
        <v>59.666666666666664</v>
      </c>
      <c r="S49" s="261">
        <f>IF(SCH[[#This Row],[1]]="","",COUNT(F49:P49))</f>
        <v>3</v>
      </c>
    </row>
    <row r="50" spans="1:19" ht="15" customHeight="1">
      <c r="A50" s="197" t="s">
        <v>18</v>
      </c>
      <c r="B50" s="197" t="s">
        <v>609</v>
      </c>
      <c r="C50" s="197" t="s">
        <v>615</v>
      </c>
      <c r="D50" s="279" t="s">
        <v>25</v>
      </c>
      <c r="E50" s="197" t="s">
        <v>11</v>
      </c>
      <c r="F50" s="264" t="str" cm="1">
        <f t="array" ref="F50">_xlfn.IFNA(INDEX(SetupR1Tabelle[Ringe],MATCH($A50&amp;$B50&amp;$C50&amp;$E50,SetupR1Tabelle[Verein]&amp;SetupR1Tabelle[Vorname]&amp;SetupR1Tabelle[Name]&amp;SetupR1Tabelle[Disziplin],0)),"-")</f>
        <v>-</v>
      </c>
      <c r="G50" s="264" t="str" cm="1">
        <f t="array" ref="G50">_xlfn.IFNA(INDEX(SetupR2Tabelle[Ringe],MATCH($A50&amp;$B50&amp;$C50&amp;$E50,SetupR2Tabelle[Verein]&amp;SetupR2Tabelle[Vorname]&amp;SetupR2Tabelle[Name]&amp;SetupR2Tabelle[Disziplin],0)),"-")</f>
        <v>-</v>
      </c>
      <c r="H50" s="264" t="str" cm="1">
        <f t="array" ref="H50">_xlfn.IFNA(INDEX(SetupR3Tabelle[Ringe],MATCH($A50&amp;$B50&amp;$C50&amp;$E50,SetupR3Tabelle[Verein]&amp;SetupR3Tabelle[Vorname]&amp;SetupR3Tabelle[Name]&amp;SetupR3Tabelle[Disziplin],0)),"-")</f>
        <v>-</v>
      </c>
      <c r="I50" s="264" t="str" cm="1">
        <f t="array" ref="I50">_xlfn.IFNA(INDEX(SetupR4Tabelle[Ringe],MATCH($A50&amp;$B50&amp;$C50&amp;$E50,SetupR4Tabelle[Verein]&amp;SetupR4Tabelle[Vorname]&amp;SetupR4Tabelle[Name]&amp;SetupR4Tabelle[Disziplin],0)),"-")</f>
        <v>-</v>
      </c>
      <c r="J50" s="264" t="str" cm="1">
        <f t="array" ref="J50">_xlfn.IFNA(INDEX(SetupR5Tabelle[Ringe],MATCH($A50&amp;$B50&amp;$C50&amp;$E50,SetupR5Tabelle[Verein]&amp;SetupR5Tabelle[Vorname]&amp;SetupR5Tabelle[Name]&amp;SetupR5Tabelle[Disziplin],0)),"-")</f>
        <v>-</v>
      </c>
      <c r="K50" s="264" t="str" cm="1">
        <f t="array" ref="K50">_xlfn.IFNA(INDEX(SetupR6Tabelle[Ringe],MATCH($A50&amp;$B50&amp;$C50&amp;$E50,SetupR6Tabelle[Verein]&amp;SetupR6Tabelle[Vorname]&amp;SetupR6Tabelle[Name]&amp;SetupR6Tabelle[Disziplin],0)),"-")</f>
        <v>-</v>
      </c>
      <c r="L50" s="264" t="str" cm="1">
        <f t="array" ref="L50">_xlfn.IFNA(INDEX(SetupR7Tabelle[Ringe],MATCH($A50&amp;$B50&amp;$C50&amp;$E50,SetupR7Tabelle[Verein]&amp;SetupR7Tabelle[Vorname]&amp;SetupR7Tabelle[Name]&amp;SetupR7Tabelle[Disziplin],0)),"-")</f>
        <v>-</v>
      </c>
      <c r="M50" s="264" t="str" cm="1">
        <f t="array" ref="M50">_xlfn.IFNA(INDEX(SetupR8Tabelle[Ringe],MATCH($A50&amp;$B50&amp;$C50&amp;$E50,SetupR8Tabelle[Verein]&amp;SetupR8Tabelle[Vorname]&amp;SetupR8Tabelle[Name]&amp;SetupR8Tabelle[Disziplin],0)),"-")</f>
        <v>-</v>
      </c>
      <c r="N50" s="264" cm="1">
        <f t="array" ref="N50">_xlfn.IFNA(INDEX(SetupR9Tabelle[Ringe],MATCH($A50&amp;$B50&amp;$C50&amp;$E50,SetupR9Tabelle[Verein]&amp;SetupR9Tabelle[Vorname]&amp;SetupR9Tabelle[Name]&amp;SetupR9Tabelle[Disziplin],0)),"-")</f>
        <v>156</v>
      </c>
      <c r="O50" s="264" cm="1">
        <f t="array" ref="O50">_xlfn.IFNA(INDEX(SetupR10Tabelle[Ringe],MATCH($A50&amp;$B50&amp;$C50&amp;$E50,SetupR10Tabelle[Verein]&amp;SetupR10Tabelle[Vorname]&amp;SetupR10Tabelle[Name]&amp;SetupR10Tabelle[Disziplin],0)),"-")</f>
        <v>156</v>
      </c>
      <c r="P50" s="264" t="str" cm="1">
        <f t="array" ref="P50">_xlfn.IFNA(INDEX(SetupR11Tabelle[Ringe],MATCH($A50&amp;$B50&amp;$C50&amp;$E50,SetupR11Tabelle[Verein]&amp;SetupR11Tabelle[Vorname]&amp;SetupR11Tabelle[Name]&amp;SetupR11Tabelle[Disziplin],0)),"-")</f>
        <v>-</v>
      </c>
      <c r="Q50" s="264">
        <f>IF(SCH[[#This Row],[1]]="","",SUM(SCH[[#This Row],[1]:[11]]))</f>
        <v>312</v>
      </c>
      <c r="R50" s="277">
        <f>IF(SCH[[#This Row],[Summe]]="","",AVERAGE(Q50/S50))</f>
        <v>156</v>
      </c>
      <c r="S50" s="261">
        <f>IF(SCH[[#This Row],[1]]="","",COUNT(F50:P50))</f>
        <v>2</v>
      </c>
    </row>
    <row r="51" spans="1:19" ht="15" customHeight="1">
      <c r="A51" s="197" t="s">
        <v>6</v>
      </c>
      <c r="B51" s="197" t="s">
        <v>513</v>
      </c>
      <c r="C51" s="197" t="s">
        <v>514</v>
      </c>
      <c r="D51" s="197" t="s">
        <v>25</v>
      </c>
      <c r="E51" s="197" t="s">
        <v>11</v>
      </c>
      <c r="F51" s="264" t="str" cm="1">
        <f t="array" ref="F51">_xlfn.IFNA(INDEX(SetupR1Tabelle[Ringe],MATCH($A51&amp;$B51&amp;$C51&amp;$E51,SetupR1Tabelle[Verein]&amp;SetupR1Tabelle[Vorname]&amp;SetupR1Tabelle[Name]&amp;SetupR1Tabelle[Disziplin],0)),"-")</f>
        <v>-</v>
      </c>
      <c r="G51" s="264" cm="1">
        <f t="array" ref="G51">_xlfn.IFNA(INDEX(SetupR2Tabelle[Ringe],MATCH($A51&amp;$B51&amp;$C51&amp;$E51,SetupR2Tabelle[Verein]&amp;SetupR2Tabelle[Vorname]&amp;SetupR2Tabelle[Name]&amp;SetupR2Tabelle[Disziplin],0)),"-")</f>
        <v>124</v>
      </c>
      <c r="H51" s="264" t="str" cm="1">
        <f t="array" ref="H51">_xlfn.IFNA(INDEX(SetupR3Tabelle[Ringe],MATCH($A51&amp;$B51&amp;$C51&amp;$E51,SetupR3Tabelle[Verein]&amp;SetupR3Tabelle[Vorname]&amp;SetupR3Tabelle[Name]&amp;SetupR3Tabelle[Disziplin],0)),"-")</f>
        <v>-</v>
      </c>
      <c r="I51" s="264" cm="1">
        <f t="array" ref="I51">_xlfn.IFNA(INDEX(SetupR4Tabelle[Ringe],MATCH($A51&amp;$B51&amp;$C51&amp;$E51,SetupR4Tabelle[Verein]&amp;SetupR4Tabelle[Vorname]&amp;SetupR4Tabelle[Name]&amp;SetupR4Tabelle[Disziplin],0)),"-")</f>
        <v>120</v>
      </c>
      <c r="J51" s="264" t="str" cm="1">
        <f t="array" ref="J51">_xlfn.IFNA(INDEX(SetupR5Tabelle[Ringe],MATCH($A51&amp;$B51&amp;$C51&amp;$E51,SetupR5Tabelle[Verein]&amp;SetupR5Tabelle[Vorname]&amp;SetupR5Tabelle[Name]&amp;SetupR5Tabelle[Disziplin],0)),"-")</f>
        <v>-</v>
      </c>
      <c r="K51" s="264" t="str" cm="1">
        <f t="array" ref="K51">_xlfn.IFNA(INDEX(SetupR6Tabelle[Ringe],MATCH($A51&amp;$B51&amp;$C51&amp;$E51,SetupR6Tabelle[Verein]&amp;SetupR6Tabelle[Vorname]&amp;SetupR6Tabelle[Name]&amp;SetupR6Tabelle[Disziplin],0)),"-")</f>
        <v>-</v>
      </c>
      <c r="L51" s="264" t="str" cm="1">
        <f t="array" ref="L51">_xlfn.IFNA(INDEX(SetupR7Tabelle[Ringe],MATCH($A51&amp;$B51&amp;$C51&amp;$E51,SetupR7Tabelle[Verein]&amp;SetupR7Tabelle[Vorname]&amp;SetupR7Tabelle[Name]&amp;SetupR7Tabelle[Disziplin],0)),"-")</f>
        <v>-</v>
      </c>
      <c r="M51" s="264" t="str" cm="1">
        <f t="array" ref="M51">_xlfn.IFNA(INDEX(SetupR8Tabelle[Ringe],MATCH($A51&amp;$B51&amp;$C51&amp;$E51,SetupR8Tabelle[Verein]&amp;SetupR8Tabelle[Vorname]&amp;SetupR8Tabelle[Name]&amp;SetupR8Tabelle[Disziplin],0)),"-")</f>
        <v>-</v>
      </c>
      <c r="N51" s="264" t="str" cm="1">
        <f t="array" ref="N51">_xlfn.IFNA(INDEX(SetupR9Tabelle[Ringe],MATCH($A51&amp;$B51&amp;$C51&amp;$E51,SetupR9Tabelle[Verein]&amp;SetupR9Tabelle[Vorname]&amp;SetupR9Tabelle[Name]&amp;SetupR9Tabelle[Disziplin],0)),"-")</f>
        <v>-</v>
      </c>
      <c r="O51" s="264" t="str" cm="1">
        <f t="array" ref="O51">_xlfn.IFNA(INDEX(SetupR10Tabelle[Ringe],MATCH($A51&amp;$B51&amp;$C51&amp;$E51,SetupR10Tabelle[Verein]&amp;SetupR10Tabelle[Vorname]&amp;SetupR10Tabelle[Name]&amp;SetupR10Tabelle[Disziplin],0)),"-")</f>
        <v>-</v>
      </c>
      <c r="P51" s="264" t="str" cm="1">
        <f t="array" ref="P51">_xlfn.IFNA(INDEX(SetupR11Tabelle[Ringe],MATCH($A51&amp;$B51&amp;$C51&amp;$E51,SetupR11Tabelle[Verein]&amp;SetupR11Tabelle[Vorname]&amp;SetupR11Tabelle[Name]&amp;SetupR11Tabelle[Disziplin],0)),"-")</f>
        <v>-</v>
      </c>
      <c r="Q51" s="264">
        <f>IF(SCH[[#This Row],[1]]="","",SUM(SCH[[#This Row],[1]:[11]]))</f>
        <v>244</v>
      </c>
      <c r="R51" s="277">
        <f>IF(SCH[[#This Row],[Summe]]="","",AVERAGE(Q51/S51))</f>
        <v>122</v>
      </c>
      <c r="S51" s="261">
        <f>IF(SCH[[#This Row],[1]]="","",COUNT(F51:P51))</f>
        <v>2</v>
      </c>
    </row>
    <row r="52" spans="1:19" ht="15" customHeight="1">
      <c r="A52" s="197" t="s">
        <v>17</v>
      </c>
      <c r="B52" s="197" t="s">
        <v>233</v>
      </c>
      <c r="C52" s="197" t="s">
        <v>579</v>
      </c>
      <c r="D52" s="197" t="s">
        <v>25</v>
      </c>
      <c r="E52" s="197" t="s">
        <v>11</v>
      </c>
      <c r="F52" s="264" t="str" cm="1">
        <f t="array" ref="F52">_xlfn.IFNA(INDEX(SetupR1Tabelle[Ringe],MATCH($A52&amp;$B52&amp;$C52&amp;$E52,SetupR1Tabelle[Verein]&amp;SetupR1Tabelle[Vorname]&amp;SetupR1Tabelle[Name]&amp;SetupR1Tabelle[Disziplin],0)),"-")</f>
        <v>-</v>
      </c>
      <c r="G52" s="264" t="str" cm="1">
        <f t="array" ref="G52">_xlfn.IFNA(INDEX(SetupR2Tabelle[Ringe],MATCH($A52&amp;$B52&amp;$C52&amp;$E52,SetupR2Tabelle[Verein]&amp;SetupR2Tabelle[Vorname]&amp;SetupR2Tabelle[Name]&amp;SetupR2Tabelle[Disziplin],0)),"-")</f>
        <v>-</v>
      </c>
      <c r="H52" s="264" t="str" cm="1">
        <f t="array" ref="H52">_xlfn.IFNA(INDEX(SetupR3Tabelle[Ringe],MATCH($A52&amp;$B52&amp;$C52&amp;$E52,SetupR3Tabelle[Verein]&amp;SetupR3Tabelle[Vorname]&amp;SetupR3Tabelle[Name]&amp;SetupR3Tabelle[Disziplin],0)),"-")</f>
        <v>-</v>
      </c>
      <c r="I52" s="264" cm="1">
        <f t="array" ref="I52">_xlfn.IFNA(INDEX(SetupR4Tabelle[Ringe],MATCH($A52&amp;$B52&amp;$C52&amp;$E52,SetupR4Tabelle[Verein]&amp;SetupR4Tabelle[Vorname]&amp;SetupR4Tabelle[Name]&amp;SetupR4Tabelle[Disziplin],0)),"-")</f>
        <v>170</v>
      </c>
      <c r="J52" s="264" t="str" cm="1">
        <f t="array" ref="J52">_xlfn.IFNA(INDEX(SetupR5Tabelle[Ringe],MATCH($A52&amp;$B52&amp;$C52&amp;$E52,SetupR5Tabelle[Verein]&amp;SetupR5Tabelle[Vorname]&amp;SetupR5Tabelle[Name]&amp;SetupR5Tabelle[Disziplin],0)),"-")</f>
        <v>-</v>
      </c>
      <c r="K52" s="264" t="str" cm="1">
        <f t="array" ref="K52">_xlfn.IFNA(INDEX(SetupR6Tabelle[Ringe],MATCH($A52&amp;$B52&amp;$C52&amp;$E52,SetupR6Tabelle[Verein]&amp;SetupR6Tabelle[Vorname]&amp;SetupR6Tabelle[Name]&amp;SetupR6Tabelle[Disziplin],0)),"-")</f>
        <v>-</v>
      </c>
      <c r="L52" s="264" t="str" cm="1">
        <f t="array" ref="L52">_xlfn.IFNA(INDEX(SetupR7Tabelle[Ringe],MATCH($A52&amp;$B52&amp;$C52&amp;$E52,SetupR7Tabelle[Verein]&amp;SetupR7Tabelle[Vorname]&amp;SetupR7Tabelle[Name]&amp;SetupR7Tabelle[Disziplin],0)),"-")</f>
        <v>-</v>
      </c>
      <c r="M52" s="264" t="str" cm="1">
        <f t="array" ref="M52">_xlfn.IFNA(INDEX(SetupR8Tabelle[Ringe],MATCH($A52&amp;$B52&amp;$C52&amp;$E52,SetupR8Tabelle[Verein]&amp;SetupR8Tabelle[Vorname]&amp;SetupR8Tabelle[Name]&amp;SetupR8Tabelle[Disziplin],0)),"-")</f>
        <v>-</v>
      </c>
      <c r="N52" s="264" t="str" cm="1">
        <f t="array" ref="N52">_xlfn.IFNA(INDEX(SetupR9Tabelle[Ringe],MATCH($A52&amp;$B52&amp;$C52&amp;$E52,SetupR9Tabelle[Verein]&amp;SetupR9Tabelle[Vorname]&amp;SetupR9Tabelle[Name]&amp;SetupR9Tabelle[Disziplin],0)),"-")</f>
        <v>-</v>
      </c>
      <c r="O52" s="264" t="str" cm="1">
        <f t="array" ref="O52">_xlfn.IFNA(INDEX(SetupR10Tabelle[Ringe],MATCH($A52&amp;$B52&amp;$C52&amp;$E52,SetupR10Tabelle[Verein]&amp;SetupR10Tabelle[Vorname]&amp;SetupR10Tabelle[Name]&amp;SetupR10Tabelle[Disziplin],0)),"-")</f>
        <v>-</v>
      </c>
      <c r="P52" s="264" t="str" cm="1">
        <f t="array" ref="P52">_xlfn.IFNA(INDEX(SetupR11Tabelle[Ringe],MATCH($A52&amp;$B52&amp;$C52&amp;$E52,SetupR11Tabelle[Verein]&amp;SetupR11Tabelle[Vorname]&amp;SetupR11Tabelle[Name]&amp;SetupR11Tabelle[Disziplin],0)),"-")</f>
        <v>-</v>
      </c>
      <c r="Q52" s="264">
        <f>IF(SCH[[#This Row],[1]]="","",SUM(SCH[[#This Row],[1]:[11]]))</f>
        <v>170</v>
      </c>
      <c r="R52" s="277">
        <f>IF(SCH[[#This Row],[Summe]]="","",AVERAGE(Q52/S52))</f>
        <v>170</v>
      </c>
      <c r="S52" s="261">
        <f>IF(SCH[[#This Row],[1]]="","",COUNT(F52:P52))</f>
        <v>1</v>
      </c>
    </row>
    <row r="53" spans="1:19" ht="15" customHeight="1">
      <c r="A53" s="197" t="s">
        <v>18</v>
      </c>
      <c r="B53" s="197" t="s">
        <v>609</v>
      </c>
      <c r="C53" s="197" t="s">
        <v>610</v>
      </c>
      <c r="D53" s="279" t="s">
        <v>25</v>
      </c>
      <c r="E53" s="197" t="s">
        <v>11</v>
      </c>
      <c r="F53" s="264" t="str" cm="1">
        <f t="array" ref="F53">_xlfn.IFNA(INDEX(SetupR1Tabelle[Ringe],MATCH($A53&amp;$B53&amp;$C53&amp;$E53,SetupR1Tabelle[Verein]&amp;SetupR1Tabelle[Vorname]&amp;SetupR1Tabelle[Name]&amp;SetupR1Tabelle[Disziplin],0)),"-")</f>
        <v>-</v>
      </c>
      <c r="G53" s="264" t="str" cm="1">
        <f t="array" ref="G53">_xlfn.IFNA(INDEX(SetupR2Tabelle[Ringe],MATCH($A53&amp;$B53&amp;$C53&amp;$E53,SetupR2Tabelle[Verein]&amp;SetupR2Tabelle[Vorname]&amp;SetupR2Tabelle[Name]&amp;SetupR2Tabelle[Disziplin],0)),"-")</f>
        <v>-</v>
      </c>
      <c r="H53" s="264" t="str" cm="1">
        <f t="array" ref="H53">_xlfn.IFNA(INDEX(SetupR3Tabelle[Ringe],MATCH($A53&amp;$B53&amp;$C53&amp;$E53,SetupR3Tabelle[Verein]&amp;SetupR3Tabelle[Vorname]&amp;SetupR3Tabelle[Name]&amp;SetupR3Tabelle[Disziplin],0)),"-")</f>
        <v>-</v>
      </c>
      <c r="I53" s="264" t="str" cm="1">
        <f t="array" ref="I53">_xlfn.IFNA(INDEX(SetupR4Tabelle[Ringe],MATCH($A53&amp;$B53&amp;$C53&amp;$E53,SetupR4Tabelle[Verein]&amp;SetupR4Tabelle[Vorname]&amp;SetupR4Tabelle[Name]&amp;SetupR4Tabelle[Disziplin],0)),"-")</f>
        <v>-</v>
      </c>
      <c r="J53" s="264" t="str" cm="1">
        <f t="array" ref="J53">_xlfn.IFNA(INDEX(SetupR5Tabelle[Ringe],MATCH($A53&amp;$B53&amp;$C53&amp;$E53,SetupR5Tabelle[Verein]&amp;SetupR5Tabelle[Vorname]&amp;SetupR5Tabelle[Name]&amp;SetupR5Tabelle[Disziplin],0)),"-")</f>
        <v>-</v>
      </c>
      <c r="K53" s="264" t="str" cm="1">
        <f t="array" ref="K53">_xlfn.IFNA(INDEX(SetupR6Tabelle[Ringe],MATCH($A53&amp;$B53&amp;$C53&amp;$E53,SetupR6Tabelle[Verein]&amp;SetupR6Tabelle[Vorname]&amp;SetupR6Tabelle[Name]&amp;SetupR6Tabelle[Disziplin],0)),"-")</f>
        <v>-</v>
      </c>
      <c r="L53" s="264" t="str" cm="1">
        <f t="array" ref="L53">_xlfn.IFNA(INDEX(SetupR7Tabelle[Ringe],MATCH($A53&amp;$B53&amp;$C53&amp;$E53,SetupR7Tabelle[Verein]&amp;SetupR7Tabelle[Vorname]&amp;SetupR7Tabelle[Name]&amp;SetupR7Tabelle[Disziplin],0)),"-")</f>
        <v>-</v>
      </c>
      <c r="M53" s="264" cm="1">
        <f t="array" ref="M53">_xlfn.IFNA(INDEX(SetupR8Tabelle[Ringe],MATCH($A53&amp;$B53&amp;$C53&amp;$E53,SetupR8Tabelle[Verein]&amp;SetupR8Tabelle[Vorname]&amp;SetupR8Tabelle[Name]&amp;SetupR8Tabelle[Disziplin],0)),"-")</f>
        <v>163</v>
      </c>
      <c r="N53" s="264" t="str" cm="1">
        <f t="array" ref="N53">_xlfn.IFNA(INDEX(SetupR9Tabelle[Ringe],MATCH($A53&amp;$B53&amp;$C53&amp;$E53,SetupR9Tabelle[Verein]&amp;SetupR9Tabelle[Vorname]&amp;SetupR9Tabelle[Name]&amp;SetupR9Tabelle[Disziplin],0)),"-")</f>
        <v>-</v>
      </c>
      <c r="O53" s="264" t="str" cm="1">
        <f t="array" ref="O53">_xlfn.IFNA(INDEX(SetupR10Tabelle[Ringe],MATCH($A53&amp;$B53&amp;$C53&amp;$E53,SetupR10Tabelle[Verein]&amp;SetupR10Tabelle[Vorname]&amp;SetupR10Tabelle[Name]&amp;SetupR10Tabelle[Disziplin],0)),"-")</f>
        <v>-</v>
      </c>
      <c r="P53" s="264" t="str" cm="1">
        <f t="array" ref="P53">_xlfn.IFNA(INDEX(SetupR11Tabelle[Ringe],MATCH($A53&amp;$B53&amp;$C53&amp;$E53,SetupR11Tabelle[Verein]&amp;SetupR11Tabelle[Vorname]&amp;SetupR11Tabelle[Name]&amp;SetupR11Tabelle[Disziplin],0)),"-")</f>
        <v>-</v>
      </c>
      <c r="Q53" s="264">
        <f>IF(SCH[[#This Row],[1]]="","",SUM(SCH[[#This Row],[1]:[11]]))</f>
        <v>163</v>
      </c>
      <c r="R53" s="277">
        <f>IF(SCH[[#This Row],[Summe]]="","",AVERAGE(Q53/S53))</f>
        <v>163</v>
      </c>
      <c r="S53" s="261">
        <f>IF(SCH[[#This Row],[1]]="","",COUNT(F53:P53))</f>
        <v>1</v>
      </c>
    </row>
    <row r="54" spans="1:19" hidden="1">
      <c r="A54" s="22"/>
      <c r="B54" s="22"/>
      <c r="C54" s="22"/>
      <c r="D54" s="22"/>
      <c r="E54" s="22"/>
      <c r="F54" s="264" cm="1">
        <f t="array" ref="F54">_xlfn.IFNA(INDEX(SetupR1Tabelle[Ringe],MATCH($A54&amp;$B54&amp;$C54&amp;$E54,SetupR1Tabelle[Verein]&amp;SetupR1Tabelle[Vorname]&amp;SetupR1Tabelle[Name]&amp;SetupR1Tabelle[Disziplin],0)),"-")</f>
        <v>0</v>
      </c>
      <c r="G54" s="264" cm="1">
        <f t="array" ref="G54">_xlfn.IFNA(INDEX(SetupR2Tabelle[Ringe],MATCH($A54&amp;$B54&amp;$C54&amp;$E54,SetupR2Tabelle[Verein]&amp;SetupR2Tabelle[Vorname]&amp;SetupR2Tabelle[Name]&amp;SetupR2Tabelle[Disziplin],0)),"-")</f>
        <v>0</v>
      </c>
      <c r="H54" s="264" cm="1">
        <f t="array" ref="H54">_xlfn.IFNA(INDEX(SetupR3Tabelle[Ringe],MATCH($A54&amp;$B54&amp;$C54&amp;$E54,SetupR3Tabelle[Verein]&amp;SetupR3Tabelle[Vorname]&amp;SetupR3Tabelle[Name]&amp;SetupR3Tabelle[Disziplin],0)),"-")</f>
        <v>0</v>
      </c>
      <c r="I54" s="264" t="str" cm="1">
        <f t="array" ref="I54">_xlfn.IFNA(INDEX(SetupR4Tabelle[Ringe],MATCH($A54&amp;$B54&amp;$C54&amp;$E54,SetupR4Tabelle[Verein]&amp;SetupR4Tabelle[Vorname]&amp;SetupR4Tabelle[Name]&amp;SetupR4Tabelle[Disziplin],0)),"-")</f>
        <v>-</v>
      </c>
      <c r="J54" s="264" t="str" cm="1">
        <f t="array" ref="J54">_xlfn.IFNA(INDEX(SetupR5Tabelle[Ringe],MATCH($A54&amp;$B54&amp;$C54&amp;$E54,SetupR5Tabelle[Verein]&amp;SetupR5Tabelle[Vorname]&amp;SetupR5Tabelle[Name]&amp;SetupR5Tabelle[Disziplin],0)),"-")</f>
        <v>-</v>
      </c>
      <c r="K54" s="264" cm="1">
        <f t="array" ref="K54">_xlfn.IFNA(INDEX(SetupR6Tabelle[Ringe],MATCH($A54&amp;$B54&amp;$C54&amp;$E54,SetupR6Tabelle[Verein]&amp;SetupR6Tabelle[Vorname]&amp;SetupR6Tabelle[Name]&amp;SetupR6Tabelle[Disziplin],0)),"-")</f>
        <v>0</v>
      </c>
      <c r="L54" s="264" cm="1">
        <f t="array" ref="L54">_xlfn.IFNA(INDEX(SetupR7Tabelle[Ringe],MATCH($A54&amp;$B54&amp;$C54&amp;$E54,SetupR7Tabelle[Verein]&amp;SetupR7Tabelle[Vorname]&amp;SetupR7Tabelle[Name]&amp;SetupR7Tabelle[Disziplin],0)),"-")</f>
        <v>0</v>
      </c>
      <c r="M54" s="264" cm="1">
        <f t="array" ref="M54">_xlfn.IFNA(INDEX(SetupR8Tabelle[Ringe],MATCH($A54&amp;$B54&amp;$C54&amp;$E54,SetupR8Tabelle[Verein]&amp;SetupR8Tabelle[Vorname]&amp;SetupR8Tabelle[Name]&amp;SetupR8Tabelle[Disziplin],0)),"-")</f>
        <v>0</v>
      </c>
      <c r="N54" s="264" cm="1">
        <f t="array" ref="N54">_xlfn.IFNA(INDEX(SetupR9Tabelle[Ringe],MATCH($A54&amp;$B54&amp;$C54&amp;$E54,SetupR9Tabelle[Verein]&amp;SetupR9Tabelle[Vorname]&amp;SetupR9Tabelle[Name]&amp;SetupR9Tabelle[Disziplin],0)),"-")</f>
        <v>0</v>
      </c>
      <c r="O54" s="264" cm="1">
        <f t="array" ref="O54">_xlfn.IFNA(INDEX(SetupR10Tabelle[Ringe],MATCH($A54&amp;$B54&amp;$C54&amp;$E54,SetupR10Tabelle[Verein]&amp;SetupR10Tabelle[Vorname]&amp;SetupR10Tabelle[Name]&amp;SetupR10Tabelle[Disziplin],0)),"-")</f>
        <v>0</v>
      </c>
      <c r="P54" s="264" cm="1">
        <f t="array" ref="P54">_xlfn.IFNA(INDEX(SetupR11Tabelle[Ringe],MATCH($A54&amp;$B54&amp;$C54&amp;$E54,SetupR11Tabelle[Verein]&amp;SetupR11Tabelle[Vorname]&amp;SetupR11Tabelle[Name]&amp;SetupR11Tabelle[Disziplin],0)),"-")</f>
        <v>0</v>
      </c>
      <c r="Q54" s="264">
        <f>IF(SCH[[#This Row],[1]]="","",SUM(SCH[[#This Row],[1]:[11]]))</f>
        <v>0</v>
      </c>
      <c r="R54" s="277">
        <f>IF(SCH[[#This Row],[Summe]]="","",AVERAGE(Q54/S54))</f>
        <v>0</v>
      </c>
      <c r="S54" s="261">
        <f>IF(SCH[[#This Row],[1]]="","",COUNT(F54:P54))</f>
        <v>9</v>
      </c>
    </row>
    <row r="55" spans="1:19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</row>
    <row r="56" spans="1:19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</row>
    <row r="57" spans="1:19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</row>
    <row r="58" spans="1:19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</row>
    <row r="59" spans="1:19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</row>
    <row r="60" spans="1:19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</row>
    <row r="61" spans="1:19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</row>
    <row r="62" spans="1:19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</row>
    <row r="63" spans="1:19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</row>
    <row r="64" spans="1:19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</row>
    <row r="65" spans="1:19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</row>
    <row r="66" spans="1:19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</row>
    <row r="67" spans="1:19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</row>
    <row r="68" spans="1:19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</row>
    <row r="69" spans="1:19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</row>
    <row r="70" spans="1:19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</row>
    <row r="71" spans="1:19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</row>
    <row r="72" spans="1:19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</row>
    <row r="73" spans="1:19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</row>
    <row r="74" spans="1:19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</row>
    <row r="75" spans="1:19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</row>
    <row r="76" spans="1:19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</row>
    <row r="77" spans="1:19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</row>
    <row r="78" spans="1:19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</row>
    <row r="79" spans="1:19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</row>
    <row r="80" spans="1:19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</row>
    <row r="81" spans="1:19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</row>
    <row r="82" spans="1:19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</row>
    <row r="83" spans="1:19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</row>
    <row r="84" spans="1:19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</row>
    <row r="85" spans="1:19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</row>
    <row r="86" spans="1:19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</row>
    <row r="87" spans="1:19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</row>
    <row r="88" spans="1:19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</row>
    <row r="89" spans="1:19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</row>
    <row r="90" spans="1:19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</row>
    <row r="91" spans="1:19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</row>
    <row r="92" spans="1:19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</row>
    <row r="93" spans="1:19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</row>
    <row r="94" spans="1:19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</row>
    <row r="95" spans="1:19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</row>
    <row r="96" spans="1:19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</row>
    <row r="97" spans="1:19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</row>
    <row r="98" spans="1:19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</row>
    <row r="99" spans="1:19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</row>
    <row r="100" spans="1:19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</row>
    <row r="101" spans="1:19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</row>
    <row r="102" spans="1:19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</row>
    <row r="103" spans="1:19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</row>
    <row r="104" spans="1:19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</row>
    <row r="105" spans="1:19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</row>
    <row r="106" spans="1:19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</row>
    <row r="107" spans="1:19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</row>
    <row r="108" spans="1:19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</row>
    <row r="109" spans="1:19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</row>
    <row r="110" spans="1:19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</row>
    <row r="111" spans="1:19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</row>
    <row r="112" spans="1:19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</row>
    <row r="113" spans="1:19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</row>
    <row r="114" spans="1:19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</row>
    <row r="115" spans="1:19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</row>
    <row r="116" spans="1:19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</row>
    <row r="117" spans="1:19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</row>
    <row r="118" spans="1:19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</row>
    <row r="119" spans="1:19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</row>
    <row r="120" spans="1:19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</row>
    <row r="121" spans="1:19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</row>
    <row r="122" spans="1:19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</row>
    <row r="123" spans="1:19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</row>
    <row r="124" spans="1:19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</row>
    <row r="125" spans="1:19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</row>
    <row r="126" spans="1:19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</row>
    <row r="127" spans="1:19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</row>
    <row r="128" spans="1:19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</row>
    <row r="129" spans="1:19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</row>
    <row r="130" spans="1:19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</row>
    <row r="131" spans="1:19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</row>
    <row r="132" spans="1:19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</row>
    <row r="133" spans="1:19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</row>
    <row r="134" spans="1:19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</row>
    <row r="135" spans="1:19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</row>
    <row r="136" spans="1:19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</row>
    <row r="137" spans="1:19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</row>
    <row r="138" spans="1:19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</row>
    <row r="139" spans="1:19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</row>
    <row r="140" spans="1:19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</row>
    <row r="141" spans="1:19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</row>
    <row r="142" spans="1:19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</row>
    <row r="143" spans="1:19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</row>
    <row r="144" spans="1:19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</row>
    <row r="145" spans="1:19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</row>
    <row r="146" spans="1:19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</row>
    <row r="147" spans="1:19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</row>
    <row r="148" spans="1:19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</row>
    <row r="149" spans="1:19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</row>
    <row r="150" spans="1:19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</row>
    <row r="151" spans="1:19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</row>
    <row r="152" spans="1:19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</row>
    <row r="153" spans="1:19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</row>
    <row r="154" spans="1:19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</row>
    <row r="155" spans="1:19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</row>
    <row r="156" spans="1:19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</row>
    <row r="157" spans="1:19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</row>
    <row r="158" spans="1:19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</row>
    <row r="159" spans="1:19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</row>
    <row r="160" spans="1:19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</row>
    <row r="161" spans="1:19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</row>
    <row r="162" spans="1:19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</row>
    <row r="163" spans="1:19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</row>
    <row r="164" spans="1:19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</row>
    <row r="165" spans="1:19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</row>
    <row r="166" spans="1:19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</row>
    <row r="167" spans="1:19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</row>
    <row r="168" spans="1:19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</row>
    <row r="169" spans="1:19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</row>
    <row r="170" spans="1:19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</row>
    <row r="171" spans="1:19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</row>
    <row r="172" spans="1:19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</row>
    <row r="173" spans="1:19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</row>
    <row r="174" spans="1:19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</row>
    <row r="175" spans="1:19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</row>
    <row r="176" spans="1:19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</row>
    <row r="177" spans="1:19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</row>
    <row r="178" spans="1:19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</row>
    <row r="179" spans="1:19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</row>
    <row r="180" spans="1:19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</row>
    <row r="181" spans="1:19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</row>
    <row r="182" spans="1:19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</row>
    <row r="183" spans="1:19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</row>
    <row r="184" spans="1:19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</row>
    <row r="185" spans="1:19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</row>
    <row r="186" spans="1:19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</row>
    <row r="187" spans="1:19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</row>
    <row r="188" spans="1:19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</row>
    <row r="189" spans="1:19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</row>
    <row r="190" spans="1:19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</row>
    <row r="191" spans="1:19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</row>
    <row r="192" spans="1:19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</row>
    <row r="193" spans="1:19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</row>
    <row r="194" spans="1:19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</row>
    <row r="195" spans="1:19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</row>
    <row r="196" spans="1:19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</row>
    <row r="197" spans="1:19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</row>
    <row r="198" spans="1:19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</row>
    <row r="199" spans="1:19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</row>
    <row r="200" spans="1:19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</row>
    <row r="201" spans="1:19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</row>
    <row r="202" spans="1:19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</row>
    <row r="203" spans="1:19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</row>
    <row r="204" spans="1:19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</row>
    <row r="205" spans="1:19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</row>
    <row r="206" spans="1:19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</row>
    <row r="207" spans="1:19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</row>
    <row r="208" spans="1:19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</row>
    <row r="209" spans="1:19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</row>
    <row r="210" spans="1:19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</row>
    <row r="211" spans="1:19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</row>
    <row r="212" spans="1:19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</row>
    <row r="213" spans="1:19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</row>
    <row r="214" spans="1:19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</row>
    <row r="215" spans="1:19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</row>
    <row r="216" spans="1:19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</row>
    <row r="217" spans="1:19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</row>
    <row r="218" spans="1:19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</row>
    <row r="219" spans="1:19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</row>
    <row r="220" spans="1:19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</row>
    <row r="221" spans="1:19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</row>
    <row r="222" spans="1:19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</row>
    <row r="223" spans="1:19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</row>
    <row r="224" spans="1:19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</row>
    <row r="225" spans="1:19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</row>
    <row r="226" spans="1:19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</row>
    <row r="227" spans="1:19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</row>
    <row r="228" spans="1:19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</row>
    <row r="229" spans="1:19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</row>
    <row r="230" spans="1:19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</row>
    <row r="231" spans="1:19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</row>
    <row r="232" spans="1:19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</row>
    <row r="233" spans="1:19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</row>
    <row r="234" spans="1:19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</row>
    <row r="235" spans="1:19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</row>
    <row r="236" spans="1:19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</row>
    <row r="237" spans="1:19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</row>
    <row r="238" spans="1:19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</row>
    <row r="239" spans="1:19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</row>
    <row r="240" spans="1:19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</row>
    <row r="241" spans="1:19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</row>
    <row r="242" spans="1:19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</row>
    <row r="243" spans="1:19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</row>
    <row r="244" spans="1:19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</row>
    <row r="245" spans="1:19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</row>
    <row r="246" spans="1:19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</row>
    <row r="247" spans="1:19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</row>
    <row r="248" spans="1:19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</row>
    <row r="249" spans="1:19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</row>
    <row r="250" spans="1:19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</row>
    <row r="251" spans="1:19">
      <c r="A251" s="22"/>
      <c r="B251" s="22"/>
      <c r="C251" s="22"/>
      <c r="D251" s="22"/>
      <c r="E251" s="22"/>
    </row>
    <row r="252" spans="1:19">
      <c r="A252" s="22"/>
      <c r="B252" s="22"/>
      <c r="C252" s="22"/>
      <c r="D252" s="22"/>
      <c r="E252" s="22"/>
    </row>
    <row r="253" spans="1:19">
      <c r="A253" s="22"/>
      <c r="B253" s="22"/>
      <c r="C253" s="22"/>
      <c r="D253" s="22"/>
      <c r="E253" s="22"/>
    </row>
    <row r="254" spans="1:19">
      <c r="A254" s="22"/>
      <c r="B254" s="22"/>
      <c r="C254" s="22"/>
      <c r="D254" s="22"/>
      <c r="E254" s="22"/>
    </row>
    <row r="255" spans="1:19">
      <c r="A255" s="22"/>
      <c r="B255" s="22"/>
      <c r="C255" s="22"/>
      <c r="D255" s="22"/>
      <c r="E255" s="22"/>
    </row>
    <row r="256" spans="1:19">
      <c r="A256" s="22"/>
      <c r="B256" s="22"/>
      <c r="C256" s="22"/>
      <c r="D256" s="22"/>
      <c r="E256" s="22"/>
    </row>
    <row r="257" spans="1:5">
      <c r="A257" s="22"/>
      <c r="B257" s="22"/>
      <c r="C257" s="22"/>
      <c r="D257" s="22"/>
      <c r="E257" s="22"/>
    </row>
    <row r="258" spans="1:5">
      <c r="A258" s="22"/>
      <c r="B258" s="22"/>
      <c r="C258" s="22"/>
      <c r="D258" s="22"/>
      <c r="E258" s="22"/>
    </row>
    <row r="259" spans="1:5">
      <c r="A259" s="22"/>
      <c r="B259" s="22"/>
      <c r="C259" s="22"/>
      <c r="D259" s="22"/>
      <c r="E259" s="22"/>
    </row>
    <row r="260" spans="1:5">
      <c r="A260" s="22"/>
      <c r="B260" s="22"/>
      <c r="C260" s="22"/>
      <c r="D260" s="22"/>
      <c r="E260" s="22"/>
    </row>
    <row r="261" spans="1:5">
      <c r="A261" s="22"/>
      <c r="B261" s="22"/>
      <c r="C261" s="22"/>
      <c r="D261" s="22"/>
      <c r="E261" s="22"/>
    </row>
    <row r="262" spans="1:5">
      <c r="A262" s="22"/>
      <c r="B262" s="22"/>
      <c r="C262" s="22"/>
      <c r="D262" s="22"/>
      <c r="E262" s="22"/>
    </row>
    <row r="263" spans="1:5">
      <c r="A263" s="22"/>
      <c r="B263" s="22"/>
      <c r="C263" s="22"/>
      <c r="D263" s="22"/>
      <c r="E263" s="22"/>
    </row>
    <row r="264" spans="1:5">
      <c r="A264" s="22"/>
      <c r="B264" s="22"/>
      <c r="C264" s="22"/>
      <c r="D264" s="22"/>
      <c r="E264" s="22"/>
    </row>
    <row r="265" spans="1:5">
      <c r="A265" s="22"/>
      <c r="B265" s="22"/>
      <c r="C265" s="22"/>
      <c r="D265" s="22"/>
      <c r="E265" s="22"/>
    </row>
    <row r="266" spans="1:5">
      <c r="A266" s="22"/>
      <c r="B266" s="22"/>
      <c r="C266" s="22"/>
      <c r="D266" s="22"/>
      <c r="E266" s="22"/>
    </row>
    <row r="267" spans="1:5">
      <c r="A267" s="22"/>
      <c r="B267" s="22"/>
      <c r="C267" s="22"/>
      <c r="D267" s="22"/>
      <c r="E267" s="22"/>
    </row>
    <row r="268" spans="1:5">
      <c r="A268" s="22"/>
      <c r="B268" s="22"/>
      <c r="C268" s="22"/>
      <c r="D268" s="22"/>
      <c r="E268" s="22"/>
    </row>
    <row r="269" spans="1:5">
      <c r="A269" s="22"/>
      <c r="B269" s="22"/>
      <c r="C269" s="22"/>
      <c r="D269" s="22"/>
      <c r="E269" s="22"/>
    </row>
    <row r="270" spans="1:5">
      <c r="A270" s="22"/>
      <c r="B270" s="22"/>
      <c r="C270" s="22"/>
      <c r="D270" s="22"/>
      <c r="E270" s="22"/>
    </row>
    <row r="271" spans="1:5">
      <c r="A271" s="22"/>
      <c r="B271" s="22"/>
      <c r="C271" s="22"/>
      <c r="D271" s="22"/>
      <c r="E271" s="22"/>
    </row>
    <row r="272" spans="1:5">
      <c r="A272" s="22"/>
      <c r="B272" s="22"/>
      <c r="C272" s="22"/>
      <c r="D272" s="22"/>
      <c r="E272" s="22"/>
    </row>
    <row r="273" spans="1:5">
      <c r="A273" s="22"/>
      <c r="B273" s="22"/>
      <c r="C273" s="22"/>
      <c r="D273" s="22"/>
      <c r="E273" s="22"/>
    </row>
    <row r="274" spans="1:5">
      <c r="A274" s="22"/>
      <c r="B274" s="22"/>
      <c r="C274" s="22"/>
      <c r="D274" s="22"/>
      <c r="E274" s="22"/>
    </row>
    <row r="275" spans="1:5">
      <c r="A275" s="22"/>
      <c r="B275" s="22"/>
      <c r="C275" s="22"/>
      <c r="D275" s="22"/>
      <c r="E275" s="22"/>
    </row>
    <row r="276" spans="1:5">
      <c r="A276" s="22"/>
      <c r="B276" s="22"/>
      <c r="C276" s="22"/>
      <c r="D276" s="22"/>
      <c r="E276" s="22"/>
    </row>
    <row r="277" spans="1:5">
      <c r="A277" s="22"/>
      <c r="B277" s="22"/>
      <c r="C277" s="22"/>
      <c r="D277" s="22"/>
      <c r="E277" s="22"/>
    </row>
    <row r="278" spans="1:5">
      <c r="A278" s="22"/>
      <c r="B278" s="22"/>
      <c r="C278" s="22"/>
      <c r="D278" s="22"/>
      <c r="E278" s="22"/>
    </row>
    <row r="279" spans="1:5">
      <c r="A279" s="22"/>
      <c r="B279" s="22"/>
      <c r="C279" s="22"/>
      <c r="D279" s="22"/>
      <c r="E279" s="22"/>
    </row>
    <row r="280" spans="1:5">
      <c r="A280" s="22"/>
      <c r="B280" s="22"/>
      <c r="C280" s="22"/>
      <c r="D280" s="22"/>
      <c r="E280" s="22"/>
    </row>
    <row r="281" spans="1:5">
      <c r="A281" s="22"/>
      <c r="B281" s="22"/>
      <c r="C281" s="22"/>
      <c r="D281" s="22"/>
      <c r="E281" s="22"/>
    </row>
    <row r="282" spans="1:5">
      <c r="A282" s="22"/>
      <c r="B282" s="22"/>
      <c r="C282" s="22"/>
      <c r="D282" s="22"/>
      <c r="E282" s="22"/>
    </row>
    <row r="283" spans="1:5">
      <c r="A283" s="22"/>
      <c r="B283" s="22"/>
      <c r="C283" s="22"/>
      <c r="D283" s="22"/>
      <c r="E283" s="22"/>
    </row>
    <row r="284" spans="1:5">
      <c r="A284" s="22"/>
      <c r="B284" s="22"/>
      <c r="C284" s="22"/>
      <c r="D284" s="22"/>
      <c r="E284" s="22"/>
    </row>
    <row r="285" spans="1:5">
      <c r="A285" s="22"/>
      <c r="B285" s="22"/>
      <c r="C285" s="22"/>
      <c r="D285" s="22"/>
      <c r="E285" s="22"/>
    </row>
    <row r="286" spans="1:5">
      <c r="A286" s="22"/>
      <c r="B286" s="22"/>
      <c r="C286" s="22"/>
      <c r="D286" s="22"/>
      <c r="E286" s="22"/>
    </row>
    <row r="287" spans="1:5">
      <c r="A287" s="22"/>
      <c r="B287" s="22"/>
      <c r="C287" s="22"/>
      <c r="D287" s="22"/>
      <c r="E287" s="22"/>
    </row>
    <row r="288" spans="1:5">
      <c r="A288" s="22"/>
      <c r="B288" s="22"/>
      <c r="C288" s="22"/>
      <c r="D288" s="22"/>
      <c r="E288" s="22"/>
    </row>
    <row r="289" spans="1:5">
      <c r="A289" s="22"/>
      <c r="B289" s="22"/>
      <c r="C289" s="22"/>
      <c r="D289" s="22"/>
      <c r="E289" s="22"/>
    </row>
    <row r="290" spans="1:5">
      <c r="A290" s="22"/>
      <c r="B290" s="22"/>
      <c r="C290" s="22"/>
      <c r="D290" s="22"/>
      <c r="E290" s="22"/>
    </row>
    <row r="291" spans="1:5">
      <c r="A291" s="22"/>
      <c r="B291" s="22"/>
      <c r="C291" s="22"/>
      <c r="D291" s="22"/>
      <c r="E291" s="22"/>
    </row>
    <row r="292" spans="1:5">
      <c r="A292" s="22"/>
      <c r="B292" s="22"/>
      <c r="C292" s="22"/>
      <c r="D292" s="22"/>
      <c r="E292" s="22"/>
    </row>
    <row r="293" spans="1:5">
      <c r="A293" s="22"/>
      <c r="B293" s="22"/>
      <c r="C293" s="22"/>
      <c r="D293" s="22"/>
      <c r="E293" s="22"/>
    </row>
    <row r="294" spans="1:5">
      <c r="A294" s="22"/>
      <c r="B294" s="22"/>
      <c r="C294" s="22"/>
      <c r="D294" s="22"/>
      <c r="E294" s="22"/>
    </row>
    <row r="295" spans="1:5">
      <c r="A295" s="22"/>
      <c r="B295" s="22"/>
      <c r="C295" s="22"/>
      <c r="D295" s="22"/>
      <c r="E295" s="22"/>
    </row>
    <row r="296" spans="1:5">
      <c r="A296" s="22"/>
      <c r="B296" s="22"/>
      <c r="C296" s="22"/>
      <c r="D296" s="22"/>
      <c r="E296" s="22"/>
    </row>
    <row r="297" spans="1:5">
      <c r="A297" s="22"/>
      <c r="B297" s="22"/>
      <c r="C297" s="22"/>
      <c r="D297" s="22"/>
      <c r="E297" s="22"/>
    </row>
    <row r="298" spans="1:5">
      <c r="A298" s="22"/>
      <c r="B298" s="22"/>
      <c r="C298" s="22"/>
      <c r="D298" s="22"/>
      <c r="E298" s="22"/>
    </row>
    <row r="299" spans="1:5">
      <c r="A299" s="22"/>
      <c r="B299" s="22"/>
      <c r="C299" s="22"/>
      <c r="D299" s="22"/>
      <c r="E299" s="22"/>
    </row>
    <row r="300" spans="1:5">
      <c r="A300" s="22"/>
      <c r="B300" s="22"/>
      <c r="C300" s="22"/>
      <c r="D300" s="22"/>
      <c r="E300" s="22"/>
    </row>
    <row r="301" spans="1:5">
      <c r="A301" s="22"/>
      <c r="B301" s="22"/>
      <c r="C301" s="22"/>
      <c r="D301" s="22"/>
      <c r="E301" s="22"/>
    </row>
    <row r="302" spans="1:5">
      <c r="A302" s="22"/>
      <c r="B302" s="22"/>
      <c r="C302" s="22"/>
      <c r="D302" s="22"/>
      <c r="E302" s="22"/>
    </row>
    <row r="303" spans="1:5">
      <c r="A303" s="22"/>
      <c r="B303" s="22"/>
      <c r="C303" s="22"/>
      <c r="D303" s="22"/>
      <c r="E303" s="22"/>
    </row>
    <row r="304" spans="1:5">
      <c r="A304" s="22"/>
      <c r="B304" s="22"/>
      <c r="C304" s="22"/>
      <c r="D304" s="22"/>
      <c r="E304" s="22"/>
    </row>
    <row r="305" spans="1:5">
      <c r="A305" s="22"/>
      <c r="B305" s="22"/>
      <c r="C305" s="22"/>
      <c r="D305" s="22"/>
      <c r="E305" s="22"/>
    </row>
    <row r="306" spans="1:5">
      <c r="A306" s="22"/>
      <c r="B306" s="22"/>
      <c r="C306" s="22"/>
      <c r="D306" s="22"/>
      <c r="E306" s="22"/>
    </row>
    <row r="307" spans="1:5">
      <c r="A307" s="22"/>
      <c r="B307" s="22"/>
      <c r="C307" s="22"/>
      <c r="D307" s="22"/>
      <c r="E307" s="22"/>
    </row>
    <row r="308" spans="1:5">
      <c r="A308" s="22"/>
      <c r="B308" s="22"/>
      <c r="C308" s="22"/>
      <c r="D308" s="22"/>
      <c r="E308" s="22"/>
    </row>
    <row r="309" spans="1:5">
      <c r="A309" s="22"/>
      <c r="B309" s="22"/>
      <c r="C309" s="22"/>
      <c r="D309" s="22"/>
      <c r="E309" s="22"/>
    </row>
    <row r="310" spans="1:5">
      <c r="A310" s="22"/>
      <c r="B310" s="22"/>
      <c r="C310" s="22"/>
      <c r="D310" s="22"/>
      <c r="E310" s="22"/>
    </row>
    <row r="311" spans="1:5">
      <c r="A311" s="22"/>
      <c r="B311" s="22"/>
      <c r="C311" s="22"/>
      <c r="D311" s="22"/>
      <c r="E311" s="22"/>
    </row>
    <row r="312" spans="1:5">
      <c r="A312" s="22"/>
      <c r="B312" s="22"/>
      <c r="C312" s="22"/>
      <c r="D312" s="22"/>
      <c r="E312" s="22"/>
    </row>
    <row r="313" spans="1:5">
      <c r="A313" s="22"/>
      <c r="B313" s="22"/>
      <c r="C313" s="22"/>
      <c r="D313" s="22"/>
      <c r="E313" s="22"/>
    </row>
    <row r="314" spans="1:5">
      <c r="A314" s="22"/>
      <c r="B314" s="22"/>
      <c r="C314" s="22"/>
      <c r="D314" s="22"/>
      <c r="E314" s="22"/>
    </row>
    <row r="315" spans="1:5">
      <c r="A315" s="22"/>
      <c r="B315" s="22"/>
      <c r="C315" s="22"/>
      <c r="D315" s="22"/>
      <c r="E315" s="22"/>
    </row>
    <row r="316" spans="1:5">
      <c r="A316" s="22"/>
      <c r="B316" s="22"/>
      <c r="C316" s="22"/>
      <c r="D316" s="22"/>
      <c r="E316" s="22"/>
    </row>
    <row r="317" spans="1:5">
      <c r="A317" s="22"/>
      <c r="B317" s="22"/>
      <c r="C317" s="22"/>
      <c r="D317" s="22"/>
      <c r="E317" s="22"/>
    </row>
    <row r="318" spans="1:5">
      <c r="A318" s="22"/>
      <c r="B318" s="22"/>
      <c r="C318" s="22"/>
      <c r="D318" s="22"/>
      <c r="E318" s="22"/>
    </row>
    <row r="319" spans="1:5">
      <c r="A319" s="22"/>
      <c r="B319" s="22"/>
      <c r="C319" s="22"/>
      <c r="D319" s="22"/>
      <c r="E319" s="22"/>
    </row>
    <row r="320" spans="1:5">
      <c r="A320" s="22"/>
      <c r="B320" s="22"/>
      <c r="C320" s="22"/>
      <c r="D320" s="22"/>
      <c r="E320" s="22"/>
    </row>
    <row r="321" spans="1:5">
      <c r="A321" s="22"/>
      <c r="B321" s="22"/>
      <c r="C321" s="22"/>
      <c r="D321" s="22"/>
      <c r="E321" s="22"/>
    </row>
    <row r="322" spans="1:5">
      <c r="A322" s="22"/>
      <c r="B322" s="22"/>
      <c r="C322" s="22"/>
      <c r="D322" s="22"/>
      <c r="E322" s="22"/>
    </row>
    <row r="323" spans="1:5">
      <c r="A323" s="22"/>
      <c r="B323" s="22"/>
      <c r="C323" s="22"/>
      <c r="D323" s="22"/>
      <c r="E323" s="22"/>
    </row>
    <row r="324" spans="1:5">
      <c r="A324" s="22"/>
      <c r="B324" s="22"/>
      <c r="C324" s="22"/>
      <c r="D324" s="22"/>
      <c r="E324" s="22"/>
    </row>
    <row r="325" spans="1:5">
      <c r="A325" s="22"/>
      <c r="B325" s="22"/>
      <c r="C325" s="22"/>
      <c r="D325" s="22"/>
      <c r="E325" s="22"/>
    </row>
    <row r="326" spans="1:5">
      <c r="A326" s="22"/>
      <c r="B326" s="22"/>
      <c r="C326" s="22"/>
      <c r="D326" s="22"/>
      <c r="E326" s="22"/>
    </row>
    <row r="327" spans="1:5">
      <c r="A327" s="22"/>
      <c r="B327" s="22"/>
      <c r="C327" s="22"/>
      <c r="D327" s="22"/>
      <c r="E327" s="22"/>
    </row>
    <row r="328" spans="1:5">
      <c r="A328" s="22"/>
      <c r="B328" s="22"/>
      <c r="C328" s="22"/>
      <c r="D328" s="22"/>
      <c r="E328" s="22"/>
    </row>
    <row r="329" spans="1:5">
      <c r="A329" s="22"/>
      <c r="B329" s="22"/>
      <c r="C329" s="22"/>
      <c r="D329" s="22"/>
      <c r="E329" s="22"/>
    </row>
    <row r="330" spans="1:5">
      <c r="A330" s="22"/>
      <c r="B330" s="22"/>
      <c r="C330" s="22"/>
      <c r="D330" s="22"/>
      <c r="E330" s="22"/>
    </row>
    <row r="331" spans="1:5">
      <c r="A331" s="22"/>
      <c r="B331" s="22"/>
      <c r="C331" s="22"/>
      <c r="D331" s="22"/>
      <c r="E331" s="22"/>
    </row>
    <row r="332" spans="1:5">
      <c r="A332" s="22"/>
      <c r="B332" s="22"/>
      <c r="C332" s="22"/>
      <c r="D332" s="22"/>
      <c r="E332" s="22"/>
    </row>
    <row r="333" spans="1:5">
      <c r="A333" s="22"/>
      <c r="B333" s="22"/>
      <c r="C333" s="22"/>
      <c r="D333" s="22"/>
      <c r="E333" s="22"/>
    </row>
    <row r="334" spans="1:5">
      <c r="A334" s="22"/>
      <c r="B334" s="22"/>
      <c r="C334" s="22"/>
      <c r="D334" s="22"/>
      <c r="E334" s="22"/>
    </row>
    <row r="335" spans="1:5">
      <c r="A335" s="22"/>
      <c r="B335" s="22"/>
      <c r="C335" s="22"/>
      <c r="D335" s="22"/>
      <c r="E335" s="22"/>
    </row>
    <row r="336" spans="1:5">
      <c r="A336" s="22"/>
      <c r="B336" s="22"/>
      <c r="C336" s="22"/>
      <c r="D336" s="22"/>
      <c r="E336" s="22"/>
    </row>
    <row r="337" spans="1:5">
      <c r="A337" s="22"/>
      <c r="B337" s="22"/>
      <c r="C337" s="22"/>
      <c r="D337" s="22"/>
      <c r="E337" s="22"/>
    </row>
    <row r="338" spans="1:5">
      <c r="A338" s="22"/>
      <c r="B338" s="22"/>
      <c r="C338" s="22"/>
      <c r="D338" s="22"/>
      <c r="E338" s="22"/>
    </row>
    <row r="339" spans="1:5">
      <c r="A339" s="22"/>
      <c r="B339" s="22"/>
      <c r="C339" s="22"/>
      <c r="D339" s="22"/>
      <c r="E339" s="22"/>
    </row>
    <row r="340" spans="1:5">
      <c r="A340" s="22"/>
      <c r="B340" s="22"/>
      <c r="C340" s="22"/>
      <c r="D340" s="22"/>
      <c r="E340" s="22"/>
    </row>
    <row r="341" spans="1:5">
      <c r="A341" s="22"/>
      <c r="B341" s="22"/>
      <c r="C341" s="22"/>
      <c r="D341" s="22"/>
      <c r="E341" s="22"/>
    </row>
    <row r="342" spans="1:5">
      <c r="A342" s="22"/>
      <c r="B342" s="22"/>
      <c r="C342" s="22"/>
      <c r="D342" s="22"/>
      <c r="E342" s="22"/>
    </row>
    <row r="343" spans="1:5">
      <c r="A343" s="22"/>
      <c r="B343" s="22"/>
      <c r="C343" s="22"/>
      <c r="D343" s="22"/>
      <c r="E343" s="22"/>
    </row>
    <row r="344" spans="1:5">
      <c r="A344" s="22"/>
      <c r="B344" s="22"/>
      <c r="C344" s="22"/>
      <c r="D344" s="22"/>
      <c r="E344" s="22"/>
    </row>
    <row r="345" spans="1:5">
      <c r="A345" s="22"/>
      <c r="B345" s="22"/>
      <c r="C345" s="22"/>
      <c r="D345" s="22"/>
      <c r="E345" s="22"/>
    </row>
    <row r="346" spans="1:5">
      <c r="A346" s="22"/>
      <c r="B346" s="22"/>
      <c r="C346" s="22"/>
      <c r="D346" s="22"/>
      <c r="E346" s="22"/>
    </row>
    <row r="347" spans="1:5">
      <c r="A347" s="22"/>
      <c r="B347" s="22"/>
      <c r="C347" s="22"/>
      <c r="D347" s="22"/>
      <c r="E347" s="22"/>
    </row>
    <row r="348" spans="1:5">
      <c r="A348" s="22"/>
      <c r="B348" s="22"/>
      <c r="C348" s="22"/>
      <c r="D348" s="22"/>
      <c r="E348" s="22"/>
    </row>
    <row r="349" spans="1:5">
      <c r="A349" s="22"/>
      <c r="B349" s="22"/>
      <c r="C349" s="22"/>
      <c r="D349" s="22"/>
      <c r="E349" s="22"/>
    </row>
    <row r="350" spans="1:5">
      <c r="A350" s="22"/>
      <c r="B350" s="22"/>
      <c r="C350" s="22"/>
      <c r="D350" s="22"/>
      <c r="E350" s="22"/>
    </row>
    <row r="351" spans="1:5">
      <c r="A351" s="22"/>
      <c r="B351" s="22"/>
      <c r="C351" s="22"/>
      <c r="D351" s="22"/>
      <c r="E351" s="22"/>
    </row>
    <row r="352" spans="1:5">
      <c r="A352" s="22"/>
      <c r="B352" s="22"/>
      <c r="C352" s="22"/>
      <c r="D352" s="22"/>
      <c r="E352" s="22"/>
    </row>
    <row r="353" spans="1:5">
      <c r="A353" s="22"/>
      <c r="B353" s="22"/>
      <c r="C353" s="22"/>
      <c r="D353" s="22"/>
      <c r="E353" s="22"/>
    </row>
    <row r="354" spans="1:5">
      <c r="A354" s="22"/>
      <c r="B354" s="22"/>
      <c r="C354" s="22"/>
      <c r="D354" s="22"/>
      <c r="E354" s="22"/>
    </row>
    <row r="355" spans="1:5">
      <c r="A355" s="22"/>
      <c r="B355" s="22"/>
      <c r="C355" s="22"/>
      <c r="D355" s="22"/>
      <c r="E355" s="22"/>
    </row>
    <row r="356" spans="1:5">
      <c r="A356" s="22"/>
      <c r="B356" s="22"/>
      <c r="C356" s="22"/>
      <c r="D356" s="22"/>
      <c r="E356" s="22"/>
    </row>
    <row r="357" spans="1:5">
      <c r="A357" s="22"/>
      <c r="B357" s="22"/>
      <c r="C357" s="22"/>
      <c r="D357" s="22"/>
      <c r="E357" s="22"/>
    </row>
    <row r="358" spans="1:5">
      <c r="A358" s="22"/>
      <c r="B358" s="22"/>
      <c r="C358" s="22"/>
      <c r="D358" s="22"/>
      <c r="E358" s="22"/>
    </row>
    <row r="359" spans="1:5">
      <c r="A359" s="22"/>
      <c r="B359" s="22"/>
      <c r="C359" s="22"/>
      <c r="D359" s="22"/>
      <c r="E359" s="22"/>
    </row>
    <row r="360" spans="1:5">
      <c r="A360" s="22"/>
      <c r="B360" s="22"/>
      <c r="C360" s="22"/>
      <c r="D360" s="22"/>
      <c r="E360" s="22"/>
    </row>
    <row r="361" spans="1:5">
      <c r="A361" s="22"/>
      <c r="B361" s="22"/>
      <c r="C361" s="22"/>
      <c r="D361" s="22"/>
      <c r="E361" s="22"/>
    </row>
    <row r="362" spans="1:5">
      <c r="A362" s="22"/>
      <c r="B362" s="22"/>
      <c r="C362" s="22"/>
      <c r="D362" s="22"/>
      <c r="E362" s="22"/>
    </row>
    <row r="363" spans="1:5">
      <c r="A363" s="22"/>
      <c r="B363" s="22"/>
      <c r="C363" s="22"/>
      <c r="D363" s="22"/>
      <c r="E363" s="22"/>
    </row>
    <row r="364" spans="1:5">
      <c r="A364" s="22"/>
      <c r="B364" s="22"/>
      <c r="C364" s="22"/>
      <c r="D364" s="22"/>
      <c r="E364" s="22"/>
    </row>
    <row r="365" spans="1:5">
      <c r="A365" s="22"/>
      <c r="B365" s="22"/>
      <c r="C365" s="22"/>
      <c r="D365" s="22"/>
      <c r="E365" s="22"/>
    </row>
    <row r="366" spans="1:5">
      <c r="A366" s="22"/>
      <c r="B366" s="22"/>
      <c r="C366" s="22"/>
      <c r="D366" s="22"/>
      <c r="E366" s="22"/>
    </row>
    <row r="367" spans="1:5">
      <c r="A367" s="22"/>
      <c r="B367" s="22"/>
      <c r="C367" s="22"/>
      <c r="D367" s="22"/>
      <c r="E367" s="22"/>
    </row>
    <row r="368" spans="1:5">
      <c r="A368" s="22"/>
      <c r="B368" s="22"/>
      <c r="C368" s="22"/>
      <c r="D368" s="22"/>
      <c r="E368" s="22"/>
    </row>
    <row r="369" spans="1:5">
      <c r="A369" s="22"/>
      <c r="B369" s="22"/>
      <c r="C369" s="22"/>
      <c r="D369" s="22"/>
      <c r="E369" s="22"/>
    </row>
    <row r="370" spans="1:5">
      <c r="A370" s="22"/>
      <c r="B370" s="22"/>
      <c r="C370" s="22"/>
      <c r="D370" s="22"/>
      <c r="E370" s="22"/>
    </row>
    <row r="371" spans="1:5">
      <c r="A371" s="22"/>
      <c r="B371" s="22"/>
      <c r="C371" s="22"/>
      <c r="D371" s="22"/>
      <c r="E371" s="22"/>
    </row>
    <row r="372" spans="1:5">
      <c r="A372" s="22"/>
      <c r="B372" s="22"/>
      <c r="C372" s="22"/>
      <c r="D372" s="22"/>
      <c r="E372" s="22"/>
    </row>
    <row r="373" spans="1:5">
      <c r="A373" s="22"/>
      <c r="B373" s="22"/>
      <c r="C373" s="22"/>
      <c r="D373" s="22"/>
      <c r="E373" s="22"/>
    </row>
    <row r="374" spans="1:5">
      <c r="A374" s="22"/>
      <c r="B374" s="22"/>
      <c r="C374" s="22"/>
      <c r="D374" s="22"/>
      <c r="E374" s="22"/>
    </row>
    <row r="375" spans="1:5">
      <c r="A375" s="22"/>
      <c r="B375" s="22"/>
      <c r="C375" s="22"/>
      <c r="D375" s="22"/>
      <c r="E375" s="22"/>
    </row>
    <row r="376" spans="1:5">
      <c r="A376" s="22"/>
      <c r="B376" s="22"/>
      <c r="C376" s="22"/>
      <c r="D376" s="22"/>
      <c r="E376" s="22"/>
    </row>
    <row r="377" spans="1:5">
      <c r="A377" s="22"/>
      <c r="B377" s="22"/>
      <c r="C377" s="22"/>
      <c r="D377" s="22"/>
      <c r="E377" s="22"/>
    </row>
    <row r="378" spans="1:5">
      <c r="A378" s="22"/>
      <c r="B378" s="22"/>
      <c r="C378" s="22"/>
      <c r="D378" s="22"/>
      <c r="E378" s="22"/>
    </row>
    <row r="379" spans="1:5">
      <c r="A379" s="22"/>
      <c r="B379" s="22"/>
      <c r="C379" s="22"/>
      <c r="D379" s="22"/>
      <c r="E379" s="22"/>
    </row>
    <row r="380" spans="1:5">
      <c r="A380" s="22"/>
      <c r="B380" s="22"/>
      <c r="C380" s="22"/>
      <c r="D380" s="22"/>
      <c r="E380" s="22"/>
    </row>
    <row r="381" spans="1:5">
      <c r="A381" s="22"/>
      <c r="B381" s="22"/>
      <c r="C381" s="22"/>
      <c r="D381" s="22"/>
      <c r="E381" s="22"/>
    </row>
    <row r="382" spans="1:5">
      <c r="A382" s="22"/>
      <c r="B382" s="22"/>
      <c r="C382" s="22"/>
      <c r="D382" s="22"/>
      <c r="E382" s="22"/>
    </row>
    <row r="383" spans="1:5">
      <c r="A383" s="22"/>
      <c r="B383" s="22"/>
      <c r="C383" s="22"/>
      <c r="D383" s="22"/>
      <c r="E383" s="22"/>
    </row>
    <row r="384" spans="1:5">
      <c r="A384" s="22"/>
      <c r="B384" s="22"/>
      <c r="C384" s="22"/>
      <c r="D384" s="22"/>
      <c r="E384" s="22"/>
    </row>
    <row r="385" spans="1:5">
      <c r="A385" s="22"/>
      <c r="B385" s="22"/>
      <c r="C385" s="22"/>
      <c r="D385" s="22"/>
      <c r="E385" s="22"/>
    </row>
    <row r="386" spans="1:5">
      <c r="A386" s="22"/>
      <c r="B386" s="22"/>
      <c r="C386" s="22"/>
      <c r="D386" s="22"/>
      <c r="E386" s="22"/>
    </row>
    <row r="387" spans="1:5">
      <c r="A387" s="22"/>
      <c r="B387" s="22"/>
      <c r="C387" s="22"/>
      <c r="D387" s="22"/>
      <c r="E387" s="22"/>
    </row>
    <row r="388" spans="1:5">
      <c r="A388" s="22"/>
      <c r="B388" s="22"/>
      <c r="C388" s="22"/>
      <c r="D388" s="22"/>
      <c r="E388" s="22"/>
    </row>
    <row r="389" spans="1:5">
      <c r="A389" s="22"/>
      <c r="B389" s="22"/>
      <c r="C389" s="22"/>
      <c r="D389" s="22"/>
      <c r="E389" s="22"/>
    </row>
    <row r="390" spans="1:5">
      <c r="A390" s="22"/>
      <c r="B390" s="22"/>
      <c r="C390" s="22"/>
      <c r="D390" s="22"/>
      <c r="E390" s="22"/>
    </row>
    <row r="391" spans="1:5">
      <c r="A391" s="22"/>
      <c r="B391" s="22"/>
      <c r="C391" s="22"/>
      <c r="D391" s="22"/>
      <c r="E391" s="22"/>
    </row>
    <row r="392" spans="1:5">
      <c r="A392" s="22"/>
      <c r="B392" s="22"/>
      <c r="C392" s="22"/>
      <c r="D392" s="22"/>
      <c r="E392" s="22"/>
    </row>
    <row r="393" spans="1:5">
      <c r="A393" s="22"/>
      <c r="B393" s="22"/>
      <c r="C393" s="22"/>
      <c r="D393" s="22"/>
      <c r="E393" s="22"/>
    </row>
    <row r="394" spans="1:5">
      <c r="A394" s="22"/>
      <c r="B394" s="22"/>
      <c r="C394" s="22"/>
      <c r="D394" s="22"/>
      <c r="E394" s="22"/>
    </row>
    <row r="395" spans="1:5">
      <c r="A395" s="22"/>
      <c r="B395" s="22"/>
      <c r="C395" s="22"/>
      <c r="D395" s="22"/>
      <c r="E395" s="22"/>
    </row>
    <row r="396" spans="1:5">
      <c r="A396" s="22"/>
      <c r="B396" s="22"/>
      <c r="C396" s="22"/>
      <c r="D396" s="22"/>
      <c r="E396" s="22"/>
    </row>
    <row r="397" spans="1:5">
      <c r="A397" s="22"/>
      <c r="B397" s="22"/>
      <c r="C397" s="22"/>
      <c r="D397" s="22"/>
      <c r="E397" s="22"/>
    </row>
    <row r="398" spans="1:5">
      <c r="A398" s="22"/>
      <c r="B398" s="22"/>
      <c r="C398" s="22"/>
      <c r="D398" s="22"/>
      <c r="E398" s="22"/>
    </row>
    <row r="399" spans="1:5">
      <c r="A399" s="22"/>
      <c r="B399" s="22"/>
      <c r="C399" s="22"/>
      <c r="D399" s="22"/>
      <c r="E399" s="22"/>
    </row>
    <row r="400" spans="1:5">
      <c r="A400" s="22"/>
      <c r="B400" s="22"/>
      <c r="C400" s="22"/>
      <c r="D400" s="22"/>
      <c r="E400" s="22"/>
    </row>
    <row r="401" spans="1:5">
      <c r="A401" s="22"/>
      <c r="B401" s="22"/>
      <c r="C401" s="22"/>
      <c r="D401" s="22"/>
      <c r="E401" s="22"/>
    </row>
    <row r="402" spans="1:5">
      <c r="A402" s="22"/>
      <c r="B402" s="22"/>
      <c r="C402" s="22"/>
      <c r="D402" s="22"/>
      <c r="E402" s="22"/>
    </row>
    <row r="403" spans="1:5">
      <c r="A403" s="22"/>
      <c r="B403" s="22"/>
      <c r="C403" s="22"/>
      <c r="D403" s="22"/>
      <c r="E403" s="22"/>
    </row>
    <row r="404" spans="1:5">
      <c r="A404" s="22"/>
      <c r="B404" s="22"/>
      <c r="C404" s="22"/>
      <c r="D404" s="22"/>
      <c r="E404" s="22"/>
    </row>
    <row r="405" spans="1:5">
      <c r="A405" s="22"/>
      <c r="B405" s="22"/>
      <c r="C405" s="22"/>
      <c r="D405" s="22"/>
      <c r="E405" s="22"/>
    </row>
    <row r="406" spans="1:5">
      <c r="A406" s="22"/>
      <c r="B406" s="22"/>
      <c r="C406" s="22"/>
      <c r="D406" s="22"/>
      <c r="E406" s="22"/>
    </row>
    <row r="407" spans="1:5">
      <c r="A407" s="22"/>
      <c r="B407" s="22"/>
      <c r="C407" s="22"/>
      <c r="D407" s="22"/>
      <c r="E407" s="22"/>
    </row>
    <row r="408" spans="1:5">
      <c r="A408" s="22"/>
      <c r="B408" s="22"/>
      <c r="C408" s="22"/>
      <c r="D408" s="22"/>
      <c r="E408" s="22"/>
    </row>
    <row r="409" spans="1:5">
      <c r="A409" s="22"/>
      <c r="B409" s="22"/>
      <c r="C409" s="22"/>
      <c r="D409" s="22"/>
      <c r="E409" s="22"/>
    </row>
    <row r="410" spans="1:5">
      <c r="A410" s="22"/>
      <c r="B410" s="22"/>
      <c r="C410" s="22"/>
      <c r="D410" s="22"/>
      <c r="E410" s="22"/>
    </row>
    <row r="411" spans="1:5">
      <c r="A411" s="22"/>
      <c r="B411" s="22"/>
      <c r="C411" s="22"/>
      <c r="D411" s="22"/>
      <c r="E411" s="22"/>
    </row>
    <row r="412" spans="1:5">
      <c r="A412" s="22"/>
      <c r="B412" s="22"/>
      <c r="C412" s="22"/>
      <c r="D412" s="22"/>
      <c r="E412" s="22"/>
    </row>
    <row r="413" spans="1:5">
      <c r="A413" s="22"/>
      <c r="B413" s="22"/>
      <c r="C413" s="22"/>
      <c r="D413" s="22"/>
      <c r="E413" s="22"/>
    </row>
    <row r="414" spans="1:5">
      <c r="A414" s="22"/>
      <c r="B414" s="22"/>
      <c r="C414" s="22"/>
      <c r="D414" s="22"/>
      <c r="E414" s="22"/>
    </row>
    <row r="415" spans="1:5">
      <c r="A415" s="22"/>
      <c r="B415" s="22"/>
      <c r="C415" s="22"/>
      <c r="D415" s="22"/>
      <c r="E415" s="22"/>
    </row>
    <row r="416" spans="1:5">
      <c r="A416" s="22"/>
      <c r="B416" s="22"/>
      <c r="C416" s="22"/>
      <c r="D416" s="22"/>
      <c r="E416" s="22"/>
    </row>
    <row r="417" spans="1:5">
      <c r="A417" s="22"/>
      <c r="B417" s="22"/>
      <c r="C417" s="22"/>
      <c r="D417" s="22"/>
      <c r="E417" s="22"/>
    </row>
    <row r="418" spans="1:5">
      <c r="A418" s="22"/>
      <c r="B418" s="22"/>
      <c r="C418" s="22"/>
      <c r="D418" s="22"/>
      <c r="E418" s="22"/>
    </row>
    <row r="419" spans="1:5">
      <c r="A419" s="22"/>
      <c r="B419" s="22"/>
      <c r="C419" s="22"/>
      <c r="D419" s="22"/>
      <c r="E419" s="22"/>
    </row>
    <row r="420" spans="1:5">
      <c r="A420" s="22"/>
      <c r="B420" s="22"/>
      <c r="C420" s="22"/>
      <c r="D420" s="22"/>
      <c r="E420" s="22"/>
    </row>
    <row r="421" spans="1:5">
      <c r="A421" s="22"/>
      <c r="B421" s="22"/>
      <c r="C421" s="22"/>
      <c r="D421" s="22"/>
      <c r="E421" s="22"/>
    </row>
    <row r="422" spans="1:5">
      <c r="A422" s="22"/>
      <c r="B422" s="22"/>
      <c r="C422" s="22"/>
      <c r="D422" s="22"/>
      <c r="E422" s="22"/>
    </row>
    <row r="423" spans="1:5">
      <c r="A423" s="22"/>
      <c r="B423" s="22"/>
      <c r="C423" s="22"/>
      <c r="D423" s="22"/>
      <c r="E423" s="22"/>
    </row>
    <row r="424" spans="1:5">
      <c r="A424" s="22"/>
      <c r="B424" s="22"/>
      <c r="C424" s="22"/>
      <c r="D424" s="22"/>
      <c r="E424" s="22"/>
    </row>
    <row r="425" spans="1:5">
      <c r="A425" s="22"/>
      <c r="B425" s="22"/>
      <c r="C425" s="22"/>
      <c r="D425" s="22"/>
      <c r="E425" s="22"/>
    </row>
    <row r="426" spans="1:5">
      <c r="A426" s="22"/>
      <c r="B426" s="22"/>
      <c r="C426" s="22"/>
      <c r="D426" s="22"/>
      <c r="E426" s="22"/>
    </row>
    <row r="427" spans="1:5">
      <c r="A427" s="22"/>
      <c r="B427" s="22"/>
      <c r="C427" s="22"/>
      <c r="D427" s="22"/>
      <c r="E427" s="22"/>
    </row>
    <row r="428" spans="1:5">
      <c r="A428" s="22"/>
      <c r="B428" s="22"/>
      <c r="C428" s="22"/>
      <c r="D428" s="22"/>
      <c r="E428" s="22"/>
    </row>
    <row r="429" spans="1:5">
      <c r="A429" s="22"/>
      <c r="B429" s="22"/>
      <c r="C429" s="22"/>
      <c r="D429" s="22"/>
      <c r="E429" s="22"/>
    </row>
    <row r="430" spans="1:5">
      <c r="A430" s="22"/>
      <c r="B430" s="22"/>
      <c r="C430" s="22"/>
      <c r="D430" s="22"/>
      <c r="E430" s="22"/>
    </row>
    <row r="431" spans="1:5">
      <c r="A431" s="22"/>
      <c r="B431" s="22"/>
      <c r="C431" s="22"/>
      <c r="D431" s="22"/>
      <c r="E431" s="22"/>
    </row>
    <row r="432" spans="1:5">
      <c r="A432" s="22"/>
      <c r="B432" s="22"/>
      <c r="C432" s="22"/>
      <c r="D432" s="22"/>
      <c r="E432" s="22"/>
    </row>
    <row r="433" spans="1:5">
      <c r="A433" s="22"/>
      <c r="B433" s="22"/>
      <c r="C433" s="22"/>
      <c r="D433" s="22"/>
      <c r="E433" s="22"/>
    </row>
    <row r="434" spans="1:5">
      <c r="A434" s="22"/>
      <c r="B434" s="22"/>
      <c r="C434" s="22"/>
      <c r="D434" s="22"/>
      <c r="E434" s="22"/>
    </row>
    <row r="435" spans="1:5">
      <c r="A435" s="22"/>
      <c r="B435" s="22"/>
      <c r="C435" s="22"/>
      <c r="D435" s="22"/>
      <c r="E435" s="22"/>
    </row>
    <row r="436" spans="1:5">
      <c r="A436" s="22"/>
      <c r="B436" s="22"/>
      <c r="C436" s="22"/>
      <c r="D436" s="22"/>
      <c r="E436" s="22"/>
    </row>
    <row r="437" spans="1:5">
      <c r="A437" s="22"/>
      <c r="B437" s="22"/>
      <c r="C437" s="22"/>
      <c r="D437" s="22"/>
      <c r="E437" s="22"/>
    </row>
    <row r="438" spans="1:5">
      <c r="A438" s="22"/>
      <c r="B438" s="22"/>
      <c r="C438" s="22"/>
      <c r="D438" s="22"/>
      <c r="E438" s="22"/>
    </row>
    <row r="439" spans="1:5">
      <c r="A439" s="22"/>
      <c r="B439" s="22"/>
      <c r="C439" s="22"/>
      <c r="D439" s="22"/>
      <c r="E439" s="22"/>
    </row>
    <row r="440" spans="1:5">
      <c r="A440" s="22"/>
      <c r="B440" s="22"/>
      <c r="C440" s="22"/>
      <c r="D440" s="22"/>
      <c r="E440" s="22"/>
    </row>
    <row r="441" spans="1:5">
      <c r="A441" s="22"/>
      <c r="B441" s="22"/>
      <c r="C441" s="22"/>
      <c r="D441" s="22"/>
      <c r="E441" s="22"/>
    </row>
    <row r="442" spans="1:5">
      <c r="A442" s="22"/>
      <c r="B442" s="22"/>
      <c r="C442" s="22"/>
      <c r="D442" s="22"/>
      <c r="E442" s="22"/>
    </row>
    <row r="443" spans="1:5">
      <c r="A443" s="22"/>
      <c r="B443" s="22"/>
      <c r="C443" s="22"/>
      <c r="D443" s="22"/>
      <c r="E443" s="22"/>
    </row>
    <row r="444" spans="1:5">
      <c r="A444" s="22"/>
      <c r="B444" s="22"/>
      <c r="C444" s="22"/>
      <c r="D444" s="22"/>
      <c r="E444" s="22"/>
    </row>
    <row r="445" spans="1:5">
      <c r="A445" s="22"/>
      <c r="B445" s="22"/>
      <c r="C445" s="22"/>
      <c r="D445" s="22"/>
      <c r="E445" s="22"/>
    </row>
    <row r="446" spans="1:5">
      <c r="A446" s="22"/>
      <c r="B446" s="22"/>
      <c r="C446" s="22"/>
      <c r="D446" s="22"/>
      <c r="E446" s="22"/>
    </row>
    <row r="447" spans="1:5">
      <c r="A447" s="22"/>
      <c r="B447" s="22"/>
      <c r="C447" s="22"/>
      <c r="D447" s="22"/>
      <c r="E447" s="22"/>
    </row>
    <row r="448" spans="1:5">
      <c r="A448" s="22"/>
      <c r="B448" s="22"/>
      <c r="C448" s="22"/>
      <c r="D448" s="22"/>
      <c r="E448" s="22"/>
    </row>
    <row r="449" spans="1:5">
      <c r="A449" s="22"/>
      <c r="B449" s="22"/>
      <c r="C449" s="22"/>
      <c r="D449" s="22"/>
      <c r="E449" s="22"/>
    </row>
    <row r="450" spans="1:5">
      <c r="A450" s="22"/>
      <c r="B450" s="22"/>
      <c r="C450" s="22"/>
      <c r="D450" s="22"/>
      <c r="E450" s="22"/>
    </row>
    <row r="451" spans="1:5">
      <c r="A451" s="22"/>
      <c r="B451" s="22"/>
      <c r="C451" s="22"/>
      <c r="D451" s="22"/>
      <c r="E451" s="22"/>
    </row>
    <row r="452" spans="1:5">
      <c r="A452" s="22"/>
      <c r="B452" s="22"/>
      <c r="C452" s="22"/>
      <c r="D452" s="22"/>
      <c r="E452" s="22"/>
    </row>
    <row r="453" spans="1:5">
      <c r="A453" s="22"/>
      <c r="B453" s="22"/>
      <c r="C453" s="22"/>
      <c r="D453" s="22"/>
      <c r="E453" s="22"/>
    </row>
    <row r="454" spans="1:5">
      <c r="A454" s="22"/>
      <c r="B454" s="22"/>
      <c r="C454" s="22"/>
      <c r="D454" s="22"/>
      <c r="E454" s="22"/>
    </row>
    <row r="455" spans="1:5">
      <c r="A455" s="22"/>
      <c r="B455" s="22"/>
      <c r="C455" s="22"/>
      <c r="D455" s="22"/>
      <c r="E455" s="22"/>
    </row>
    <row r="456" spans="1:5">
      <c r="A456" s="22"/>
      <c r="B456" s="22"/>
      <c r="C456" s="22"/>
      <c r="D456" s="22"/>
      <c r="E456" s="22"/>
    </row>
    <row r="457" spans="1:5">
      <c r="A457" s="22"/>
      <c r="B457" s="22"/>
      <c r="C457" s="22"/>
      <c r="D457" s="22"/>
      <c r="E457" s="22"/>
    </row>
    <row r="458" spans="1:5">
      <c r="A458" s="22"/>
      <c r="B458" s="22"/>
      <c r="C458" s="22"/>
      <c r="D458" s="22"/>
      <c r="E458" s="22"/>
    </row>
    <row r="459" spans="1:5">
      <c r="A459" s="22"/>
      <c r="B459" s="22"/>
      <c r="C459" s="22"/>
      <c r="D459" s="22"/>
      <c r="E459" s="22"/>
    </row>
    <row r="460" spans="1:5">
      <c r="A460" s="22"/>
      <c r="B460" s="22"/>
      <c r="C460" s="22"/>
      <c r="D460" s="22"/>
      <c r="E460" s="22"/>
    </row>
    <row r="461" spans="1:5">
      <c r="A461" s="22"/>
      <c r="B461" s="22"/>
      <c r="C461" s="22"/>
      <c r="D461" s="22"/>
      <c r="E461" s="22"/>
    </row>
    <row r="462" spans="1:5">
      <c r="A462" s="22"/>
      <c r="B462" s="22"/>
      <c r="C462" s="22"/>
      <c r="D462" s="22"/>
      <c r="E462" s="22"/>
    </row>
    <row r="463" spans="1:5">
      <c r="A463" s="22"/>
      <c r="B463" s="22"/>
      <c r="C463" s="22"/>
      <c r="D463" s="22"/>
      <c r="E463" s="22"/>
    </row>
    <row r="464" spans="1:5">
      <c r="A464" s="22"/>
      <c r="B464" s="22"/>
      <c r="C464" s="22"/>
      <c r="D464" s="22"/>
      <c r="E464" s="22"/>
    </row>
    <row r="465" spans="1:5">
      <c r="A465" s="22"/>
      <c r="B465" s="22"/>
      <c r="C465" s="22"/>
      <c r="D465" s="22"/>
      <c r="E465" s="22"/>
    </row>
    <row r="466" spans="1:5">
      <c r="A466" s="22"/>
      <c r="B466" s="22"/>
      <c r="C466" s="22"/>
      <c r="D466" s="22"/>
      <c r="E466" s="22"/>
    </row>
    <row r="467" spans="1:5">
      <c r="A467" s="22"/>
      <c r="B467" s="22"/>
      <c r="C467" s="22"/>
      <c r="D467" s="22"/>
      <c r="E467" s="22"/>
    </row>
    <row r="468" spans="1:5">
      <c r="A468" s="22"/>
      <c r="B468" s="22"/>
      <c r="C468" s="22"/>
      <c r="D468" s="22"/>
      <c r="E468" s="22"/>
    </row>
    <row r="469" spans="1:5">
      <c r="A469" s="22"/>
      <c r="B469" s="22"/>
      <c r="C469" s="22"/>
      <c r="D469" s="22"/>
      <c r="E469" s="22"/>
    </row>
    <row r="470" spans="1:5">
      <c r="A470" s="22"/>
      <c r="B470" s="22"/>
      <c r="C470" s="22"/>
      <c r="D470" s="22"/>
      <c r="E470" s="22"/>
    </row>
    <row r="471" spans="1:5">
      <c r="A471" s="22"/>
      <c r="B471" s="22"/>
      <c r="C471" s="22"/>
      <c r="D471" s="22"/>
      <c r="E471" s="22"/>
    </row>
    <row r="472" spans="1:5">
      <c r="A472" s="22"/>
      <c r="B472" s="22"/>
      <c r="C472" s="22"/>
      <c r="D472" s="22"/>
      <c r="E472" s="22"/>
    </row>
    <row r="473" spans="1:5">
      <c r="A473" s="22"/>
      <c r="B473" s="22"/>
      <c r="C473" s="22"/>
      <c r="D473" s="22"/>
      <c r="E473" s="22"/>
    </row>
    <row r="474" spans="1:5">
      <c r="A474" s="22"/>
      <c r="B474" s="22"/>
      <c r="C474" s="22"/>
      <c r="D474" s="22"/>
      <c r="E474" s="22"/>
    </row>
    <row r="475" spans="1:5">
      <c r="A475" s="22"/>
      <c r="B475" s="22"/>
      <c r="C475" s="22"/>
      <c r="D475" s="22"/>
      <c r="E475" s="22"/>
    </row>
    <row r="476" spans="1:5">
      <c r="A476" s="22"/>
      <c r="B476" s="22"/>
      <c r="C476" s="22"/>
      <c r="D476" s="22"/>
      <c r="E476" s="22"/>
    </row>
    <row r="477" spans="1:5">
      <c r="A477" s="22"/>
      <c r="B477" s="22"/>
      <c r="C477" s="22"/>
      <c r="D477" s="22"/>
      <c r="E477" s="22"/>
    </row>
    <row r="478" spans="1:5">
      <c r="A478" s="22"/>
      <c r="B478" s="22"/>
      <c r="C478" s="22"/>
      <c r="D478" s="22"/>
      <c r="E478" s="22"/>
    </row>
    <row r="479" spans="1:5">
      <c r="A479" s="22"/>
      <c r="B479" s="22"/>
      <c r="C479" s="22"/>
      <c r="D479" s="22"/>
      <c r="E479" s="22"/>
    </row>
    <row r="480" spans="1:5">
      <c r="A480" s="22"/>
      <c r="B480" s="22"/>
      <c r="C480" s="22"/>
      <c r="D480" s="22"/>
      <c r="E480" s="22"/>
    </row>
    <row r="481" spans="1:5">
      <c r="A481" s="22"/>
      <c r="B481" s="22"/>
      <c r="C481" s="22"/>
      <c r="D481" s="22"/>
      <c r="E481" s="22"/>
    </row>
    <row r="482" spans="1:5">
      <c r="A482" s="22"/>
      <c r="B482" s="22"/>
      <c r="C482" s="22"/>
      <c r="D482" s="22"/>
      <c r="E482" s="22"/>
    </row>
    <row r="483" spans="1:5">
      <c r="A483" s="22"/>
      <c r="B483" s="22"/>
      <c r="C483" s="22"/>
      <c r="D483" s="22"/>
      <c r="E483" s="22"/>
    </row>
    <row r="484" spans="1:5">
      <c r="A484" s="22"/>
      <c r="B484" s="22"/>
      <c r="C484" s="22"/>
      <c r="D484" s="22"/>
      <c r="E484" s="22"/>
    </row>
    <row r="485" spans="1:5">
      <c r="A485" s="22"/>
      <c r="B485" s="22"/>
      <c r="C485" s="22"/>
      <c r="D485" s="22"/>
      <c r="E485" s="22"/>
    </row>
    <row r="486" spans="1:5">
      <c r="A486" s="22"/>
      <c r="B486" s="22"/>
      <c r="C486" s="22"/>
      <c r="D486" s="22"/>
      <c r="E486" s="22"/>
    </row>
    <row r="487" spans="1:5">
      <c r="A487" s="22"/>
      <c r="B487" s="22"/>
      <c r="C487" s="22"/>
      <c r="D487" s="22"/>
      <c r="E487" s="22"/>
    </row>
    <row r="488" spans="1:5">
      <c r="A488" s="22"/>
      <c r="B488" s="22"/>
      <c r="C488" s="22"/>
      <c r="D488" s="22"/>
      <c r="E488" s="22"/>
    </row>
    <row r="489" spans="1:5">
      <c r="A489" s="22"/>
      <c r="B489" s="22"/>
      <c r="C489" s="22"/>
      <c r="D489" s="22"/>
      <c r="E489" s="22"/>
    </row>
    <row r="490" spans="1:5">
      <c r="A490" s="22"/>
      <c r="B490" s="22"/>
      <c r="C490" s="22"/>
      <c r="D490" s="22"/>
      <c r="E490" s="22"/>
    </row>
    <row r="491" spans="1:5">
      <c r="A491" s="22"/>
      <c r="B491" s="22"/>
      <c r="C491" s="22"/>
      <c r="D491" s="22"/>
      <c r="E491" s="22"/>
    </row>
    <row r="492" spans="1:5">
      <c r="A492" s="22"/>
      <c r="B492" s="22"/>
      <c r="C492" s="22"/>
      <c r="D492" s="22"/>
      <c r="E492" s="22"/>
    </row>
    <row r="493" spans="1:5">
      <c r="A493" s="22"/>
      <c r="B493" s="22"/>
      <c r="C493" s="22"/>
      <c r="D493" s="22"/>
      <c r="E493" s="22"/>
    </row>
    <row r="494" spans="1:5">
      <c r="A494" s="22"/>
      <c r="B494" s="22"/>
      <c r="C494" s="22"/>
      <c r="D494" s="22"/>
      <c r="E494" s="22"/>
    </row>
    <row r="495" spans="1:5">
      <c r="A495" s="22"/>
      <c r="B495" s="22"/>
      <c r="C495" s="22"/>
      <c r="D495" s="22"/>
      <c r="E495" s="22"/>
    </row>
    <row r="496" spans="1:5">
      <c r="A496" s="22"/>
      <c r="B496" s="22"/>
      <c r="C496" s="22"/>
      <c r="D496" s="22"/>
      <c r="E496" s="22"/>
    </row>
    <row r="497" spans="1:5">
      <c r="A497" s="22"/>
      <c r="B497" s="22"/>
      <c r="C497" s="22"/>
      <c r="D497" s="22"/>
      <c r="E497" s="22"/>
    </row>
    <row r="498" spans="1:5">
      <c r="A498" s="22"/>
      <c r="B498" s="22"/>
      <c r="C498" s="22"/>
      <c r="D498" s="22"/>
      <c r="E498" s="22"/>
    </row>
    <row r="499" spans="1:5">
      <c r="A499" s="22"/>
      <c r="B499" s="22"/>
      <c r="C499" s="22"/>
      <c r="D499" s="22"/>
      <c r="E499" s="22"/>
    </row>
    <row r="500" spans="1:5">
      <c r="A500" s="22"/>
      <c r="B500" s="22"/>
      <c r="C500" s="22"/>
      <c r="D500" s="22"/>
      <c r="E500" s="22"/>
    </row>
    <row r="501" spans="1:5">
      <c r="A501" s="22"/>
      <c r="B501" s="22"/>
      <c r="C501" s="22"/>
      <c r="D501" s="22"/>
      <c r="E501" s="22"/>
    </row>
    <row r="502" spans="1:5">
      <c r="A502" s="22"/>
      <c r="B502" s="22"/>
      <c r="C502" s="22"/>
      <c r="D502" s="22"/>
      <c r="E502" s="22"/>
    </row>
    <row r="503" spans="1:5">
      <c r="A503" s="22"/>
      <c r="B503" s="22"/>
      <c r="C503" s="22"/>
      <c r="D503" s="22"/>
      <c r="E503" s="22"/>
    </row>
    <row r="504" spans="1:5">
      <c r="A504" s="22"/>
      <c r="B504" s="22"/>
      <c r="C504" s="22"/>
      <c r="D504" s="22"/>
      <c r="E504" s="22"/>
    </row>
    <row r="505" spans="1:5">
      <c r="A505" s="22"/>
      <c r="B505" s="22"/>
      <c r="C505" s="22"/>
      <c r="D505" s="22"/>
      <c r="E505" s="22"/>
    </row>
    <row r="506" spans="1:5">
      <c r="A506" s="22"/>
      <c r="B506" s="22"/>
      <c r="C506" s="22"/>
      <c r="D506" s="22"/>
      <c r="E506" s="22"/>
    </row>
    <row r="507" spans="1:5">
      <c r="A507" s="22"/>
      <c r="B507" s="22"/>
      <c r="C507" s="22"/>
      <c r="D507" s="22"/>
      <c r="E507" s="22"/>
    </row>
    <row r="508" spans="1:5">
      <c r="A508" s="22"/>
      <c r="B508" s="22"/>
      <c r="C508" s="22"/>
      <c r="D508" s="22"/>
      <c r="E508" s="22"/>
    </row>
    <row r="509" spans="1:5">
      <c r="A509" s="22"/>
      <c r="B509" s="22"/>
      <c r="C509" s="22"/>
      <c r="D509" s="22"/>
      <c r="E509" s="22"/>
    </row>
    <row r="510" spans="1:5">
      <c r="A510" s="22"/>
      <c r="B510" s="22"/>
      <c r="C510" s="22"/>
      <c r="D510" s="22"/>
      <c r="E510" s="22"/>
    </row>
    <row r="511" spans="1:5">
      <c r="A511" s="22"/>
      <c r="B511" s="22"/>
      <c r="C511" s="22"/>
      <c r="D511" s="22"/>
      <c r="E511" s="22"/>
    </row>
    <row r="512" spans="1:5">
      <c r="A512" s="22"/>
      <c r="B512" s="22"/>
      <c r="C512" s="22"/>
      <c r="D512" s="22"/>
      <c r="E512" s="22"/>
    </row>
    <row r="513" spans="1:5">
      <c r="A513" s="22"/>
      <c r="B513" s="22"/>
      <c r="C513" s="22"/>
      <c r="D513" s="22"/>
      <c r="E513" s="22"/>
    </row>
    <row r="514" spans="1:5">
      <c r="A514" s="22"/>
      <c r="B514" s="22"/>
      <c r="C514" s="22"/>
      <c r="D514" s="22"/>
      <c r="E514" s="22"/>
    </row>
    <row r="515" spans="1:5">
      <c r="A515" s="22"/>
      <c r="B515" s="22"/>
      <c r="C515" s="22"/>
      <c r="D515" s="22"/>
      <c r="E515" s="22"/>
    </row>
    <row r="516" spans="1:5">
      <c r="A516" s="22"/>
      <c r="B516" s="22"/>
      <c r="C516" s="22"/>
      <c r="D516" s="22"/>
      <c r="E516" s="22"/>
    </row>
    <row r="517" spans="1:5">
      <c r="A517" s="22"/>
      <c r="B517" s="22"/>
      <c r="C517" s="22"/>
      <c r="D517" s="22"/>
      <c r="E517" s="22"/>
    </row>
    <row r="518" spans="1:5">
      <c r="A518" s="22"/>
      <c r="B518" s="22"/>
      <c r="C518" s="22"/>
      <c r="D518" s="22"/>
      <c r="E518" s="22"/>
    </row>
  </sheetData>
  <sortState xmlns:xlrd2="http://schemas.microsoft.com/office/spreadsheetml/2017/richdata2" ref="W5:AO23">
    <sortCondition descending="1" ref="AN5:AN23"/>
  </sortState>
  <mergeCells count="2">
    <mergeCell ref="C3:L3"/>
    <mergeCell ref="A3:B3"/>
  </mergeCells>
  <phoneticPr fontId="17" type="noConversion"/>
  <dataValidations count="10">
    <dataValidation type="list" allowBlank="1" showInputMessage="1" showErrorMessage="1" errorTitle="Falscher Vereinsname" error="Vereinsname stimmt nicht mit der Datenbank überein. Bitte Vereinsnamen überprüfen:_x000a__x000a_" promptTitle="Verein eingeben" prompt="Verein eingeben" sqref="A6:A16 A19:A21 A41:A44 A25:A33" xr:uid="{665FAF80-0B99-48AE-9E9B-05335A43AF57}">
      <formula1>$N$2:$N$12</formula1>
      <formula2>0</formula2>
    </dataValidation>
    <dataValidation type="list" allowBlank="1" showInputMessage="1" showErrorMessage="1" errorTitle="Disziplin eintragen" error="Falsche Disziplin angegeben._x000a__x000a_LG_x000a_LP_x000a_LG Auflage_x000a_ " promptTitle="Disziplin eintragen" prompt="Disziplin eintrage" sqref="E38:E44 E6:E33" xr:uid="{AAF3443F-51BD-4D45-8ACE-24C5AA084E41}">
      <formula1>$P$2:$P$4</formula1>
      <formula2>0</formula2>
    </dataValidation>
    <dataValidation type="list" allowBlank="1" showInputMessage="1" showErrorMessage="1" errorTitle="Falscher Vereinsname" error="Vereinsname stimmt nicht mit der Datenbank überein. Bitte Vereinsnamen überprüfen:_x000a__x000a_" promptTitle="Verein eingeben" prompt="Verein eingeben" sqref="A34:A37" xr:uid="{BAD6274E-3DB9-4C14-869E-BBDD5A32338E}">
      <formula1>$N$2:$N$12</formula1>
    </dataValidation>
    <dataValidation type="list" allowBlank="1" showInputMessage="1" showErrorMessage="1" errorTitle="Disziplin eintragen" error="Falsche Disziplin angegeben._x000a__x000a_LG_x000a_LP_x000a_LG Auflage_x000a_ " promptTitle="Disziplin eintragen" prompt="Disziplin eintrage" sqref="E34:E37" xr:uid="{1C367A91-D2E5-4052-A9BB-8551182E7CC4}">
      <formula1>$P$2:$P$4</formula1>
    </dataValidation>
    <dataValidation type="custom" allowBlank="1" showInputMessage="1" showErrorMessage="1" sqref="M3:P3" xr:uid="{96CCF17A-CE1C-4568-B886-AEB0E3B518F0}">
      <formula1>NOT(CELL("Schutz",M5:Z538))</formula1>
    </dataValidation>
    <dataValidation type="custom" allowBlank="1" showInputMessage="1" showErrorMessage="1" sqref="G1" xr:uid="{00FCC2BC-3C29-4D94-A9EC-D551F8552881}">
      <formula1>NOT(CELL("Schutz",H4:U536))</formula1>
    </dataValidation>
    <dataValidation type="custom" allowBlank="1" showInputMessage="1" showErrorMessage="1" sqref="F1:F2" xr:uid="{EF55D80E-80C4-4BC1-A846-155F4FB0B8F8}">
      <formula1>NOT(CELL("Schutz",F4:S533))</formula1>
    </dataValidation>
    <dataValidation type="custom" allowBlank="1" showInputMessage="1" showErrorMessage="1" sqref="K1:P1 G2:P2" xr:uid="{51D4E119-B33B-4338-9C36-DB34F20404E7}">
      <formula1>NOT(CELL("Schutz",G4:T536))</formula1>
    </dataValidation>
    <dataValidation type="custom" allowBlank="1" showInputMessage="1" showErrorMessage="1" sqref="Q1:S2" xr:uid="{706C9F14-8A67-445E-BB48-2B045C9F381A}">
      <formula1>NOT(CELL("Schutz",Q4:AC536))</formula1>
    </dataValidation>
    <dataValidation type="custom" allowBlank="1" showInputMessage="1" showErrorMessage="1" sqref="Q3:S3" xr:uid="{C9E52F9C-C14F-4E7C-9881-CE8D352C90A2}">
      <formula1>NOT(CELL("Schutz",Q5:AC538))</formula1>
    </dataValidation>
  </dataValidations>
  <pageMargins left="0.7" right="0.7" top="0.75" bottom="0.75" header="0.3" footer="0.3"/>
  <pageSetup paperSize="9" scale="66" firstPageNumber="0" fitToHeight="0" orientation="landscape" horizontalDpi="300" verticalDpi="300" r:id="rId1"/>
  <headerFooter alignWithMargins="0">
    <oddHeader>&amp;R&amp;D</oddHeader>
  </headerFooter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72F61-5523-43BE-9E36-8DE889E8B908}">
  <sheetPr codeName="Tabelle18">
    <tabColor rgb="FF00B0F0"/>
    <pageSetUpPr fitToPage="1"/>
  </sheetPr>
  <dimension ref="A1:S534"/>
  <sheetViews>
    <sheetView tabSelected="1" zoomScaleNormal="100" workbookViewId="0">
      <selection activeCell="A5" sqref="A5"/>
    </sheetView>
  </sheetViews>
  <sheetFormatPr baseColWidth="10" defaultColWidth="11.42578125" defaultRowHeight="12.75"/>
  <cols>
    <col min="1" max="1" width="32.7109375" style="15" customWidth="1"/>
    <col min="2" max="3" width="17.7109375" style="15" customWidth="1"/>
    <col min="4" max="4" width="12" style="15" bestFit="1" customWidth="1"/>
    <col min="5" max="5" width="13.7109375" style="15" bestFit="1" customWidth="1"/>
    <col min="6" max="16" width="6.7109375" style="15" customWidth="1"/>
    <col min="17" max="19" width="11.7109375" style="15" customWidth="1"/>
    <col min="20" max="16384" width="11.42578125" style="15"/>
  </cols>
  <sheetData>
    <row r="1" spans="1:19" ht="15.6" customHeight="1">
      <c r="A1" s="285" t="str">
        <f>Tabellen!F1</f>
        <v>Runde 11</v>
      </c>
      <c r="B1" s="219"/>
      <c r="C1" s="220"/>
      <c r="D1" s="220"/>
      <c r="E1" s="220"/>
      <c r="F1" s="221"/>
      <c r="G1" s="222"/>
      <c r="H1" s="222"/>
      <c r="I1" s="222"/>
      <c r="J1" s="222"/>
      <c r="K1" s="221"/>
      <c r="L1" s="221"/>
      <c r="M1" s="221"/>
      <c r="N1" s="221"/>
      <c r="O1" s="221"/>
      <c r="P1" s="221"/>
      <c r="Q1" s="223"/>
      <c r="R1" s="224"/>
      <c r="S1" s="223"/>
    </row>
    <row r="2" spans="1:19" ht="15" customHeight="1">
      <c r="A2" s="219"/>
      <c r="B2" s="219"/>
      <c r="C2" s="220"/>
      <c r="D2" s="220"/>
      <c r="E2" s="220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3"/>
      <c r="R2" s="224"/>
      <c r="S2" s="223"/>
    </row>
    <row r="3" spans="1:19" ht="142.5" customHeight="1">
      <c r="A3" s="336" t="s">
        <v>454</v>
      </c>
      <c r="B3" s="336"/>
      <c r="C3" s="332" t="s">
        <v>22</v>
      </c>
      <c r="D3" s="332"/>
      <c r="E3" s="332"/>
      <c r="F3" s="332"/>
      <c r="G3" s="332"/>
      <c r="H3" s="332"/>
      <c r="I3" s="332"/>
      <c r="J3" s="332"/>
      <c r="K3" s="332"/>
      <c r="L3" s="332"/>
      <c r="M3" s="221"/>
      <c r="N3" s="221"/>
      <c r="O3" s="221"/>
      <c r="P3" s="221"/>
      <c r="Q3" s="225"/>
      <c r="R3" s="225"/>
      <c r="S3" s="225"/>
    </row>
    <row r="4" spans="1:19" ht="34.5" customHeight="1">
      <c r="A4" s="282" t="s">
        <v>0</v>
      </c>
      <c r="B4" s="282" t="s">
        <v>2</v>
      </c>
      <c r="C4" s="231" t="s">
        <v>1</v>
      </c>
      <c r="D4" s="282" t="s">
        <v>3</v>
      </c>
      <c r="E4" s="282" t="s">
        <v>4</v>
      </c>
      <c r="F4" s="231" t="s">
        <v>68</v>
      </c>
      <c r="G4" s="231" t="s">
        <v>69</v>
      </c>
      <c r="H4" s="231" t="s">
        <v>70</v>
      </c>
      <c r="I4" s="231" t="s">
        <v>71</v>
      </c>
      <c r="J4" s="231" t="s">
        <v>72</v>
      </c>
      <c r="K4" s="231" t="s">
        <v>73</v>
      </c>
      <c r="L4" s="231" t="s">
        <v>74</v>
      </c>
      <c r="M4" s="231" t="s">
        <v>75</v>
      </c>
      <c r="N4" s="231" t="s">
        <v>76</v>
      </c>
      <c r="O4" s="231" t="s">
        <v>77</v>
      </c>
      <c r="P4" s="231" t="s">
        <v>168</v>
      </c>
      <c r="Q4" s="283" t="s">
        <v>82</v>
      </c>
      <c r="R4" s="231" t="s">
        <v>63</v>
      </c>
      <c r="S4" s="231" t="s">
        <v>62</v>
      </c>
    </row>
    <row r="5" spans="1:19" ht="15.95" customHeight="1">
      <c r="A5" s="197" t="s">
        <v>17</v>
      </c>
      <c r="B5" s="197" t="s">
        <v>213</v>
      </c>
      <c r="C5" s="197" t="s">
        <v>281</v>
      </c>
      <c r="D5" s="197" t="s">
        <v>22</v>
      </c>
      <c r="E5" s="197" t="s">
        <v>11</v>
      </c>
      <c r="F5" s="261" cm="1">
        <f t="array" ref="F5">_xlfn.IFNA(INDEX(SetupR1Tabelle[Ringe],MATCH($A5&amp;$B5&amp;$C5&amp;$E5,SetupR1Tabelle[Verein]&amp;SetupR1Tabelle[Vorname]&amp;SetupR1Tabelle[Name]&amp;SetupR1Tabelle[Disziplin],0)),"-")</f>
        <v>189</v>
      </c>
      <c r="G5" s="261" cm="1">
        <f t="array" ref="G5">_xlfn.IFNA(INDEX(SetupR2Tabelle[Ringe],MATCH($A5&amp;$B5&amp;$C5&amp;$E5,SetupR2Tabelle[Verein]&amp;SetupR2Tabelle[Vorname]&amp;SetupR2Tabelle[Name]&amp;SetupR2Tabelle[Disziplin],0)),"-")</f>
        <v>188</v>
      </c>
      <c r="H5" s="261" cm="1">
        <f t="array" ref="H5">_xlfn.IFNA(INDEX(SetupR3Tabelle[Ringe],MATCH($A5&amp;$B5&amp;$C5&amp;$E5,SetupR3Tabelle[Verein]&amp;SetupR3Tabelle[Vorname]&amp;SetupR3Tabelle[Name]&amp;SetupR3Tabelle[Disziplin],0)),"-")</f>
        <v>193</v>
      </c>
      <c r="I5" s="262" cm="1">
        <f t="array" ref="I5">_xlfn.IFNA(INDEX(SetupR4Tabelle[Ringe],MATCH($A5&amp;$B5&amp;$C5&amp;$E5,SetupR4Tabelle[Verein]&amp;SetupR4Tabelle[Vorname]&amp;SetupR4Tabelle[Name]&amp;SetupR4Tabelle[Disziplin],0)),"-")</f>
        <v>195</v>
      </c>
      <c r="J5" s="261" cm="1">
        <f t="array" ref="J5">_xlfn.IFNA(INDEX(SetupR5Tabelle[Ringe],MATCH($A5&amp;$B5&amp;$C5&amp;$E5,SetupR5Tabelle[Verein]&amp;SetupR5Tabelle[Vorname]&amp;SetupR5Tabelle[Name]&amp;SetupR5Tabelle[Disziplin],0)),"-")</f>
        <v>190</v>
      </c>
      <c r="K5" s="261" cm="1">
        <f t="array" ref="K5">_xlfn.IFNA(INDEX(SetupR6Tabelle[Ringe],MATCH($A5&amp;$B5&amp;$C5&amp;$E5,SetupR6Tabelle[Verein]&amp;SetupR6Tabelle[Vorname]&amp;SetupR6Tabelle[Name]&amp;SetupR6Tabelle[Disziplin],0)),"-")</f>
        <v>192</v>
      </c>
      <c r="L5" s="261" t="str" cm="1">
        <f t="array" ref="L5">_xlfn.IFNA(INDEX(SetupR7Tabelle[Ringe],MATCH($A5&amp;$B5&amp;$C5&amp;$E5,SetupR7Tabelle[Verein]&amp;SetupR7Tabelle[Vorname]&amp;SetupR7Tabelle[Name]&amp;SetupR7Tabelle[Disziplin],0)),"-")</f>
        <v>-</v>
      </c>
      <c r="M5" s="261" cm="1">
        <f t="array" ref="M5">_xlfn.IFNA(INDEX(SetupR8Tabelle[Ringe],MATCH($A5&amp;$B5&amp;$C5&amp;$E5,SetupR8Tabelle[Verein]&amp;SetupR8Tabelle[Vorname]&amp;SetupR8Tabelle[Name]&amp;SetupR8Tabelle[Disziplin],0)),"-")</f>
        <v>191</v>
      </c>
      <c r="N5" s="261" cm="1">
        <f t="array" ref="N5">_xlfn.IFNA(INDEX(SetupR9Tabelle[Ringe],MATCH($A5&amp;$B5&amp;$C5&amp;$E5,SetupR9Tabelle[Verein]&amp;SetupR9Tabelle[Vorname]&amp;SetupR9Tabelle[Name]&amp;SetupR9Tabelle[Disziplin],0)),"-")</f>
        <v>194</v>
      </c>
      <c r="O5" s="261" cm="1">
        <f t="array" ref="O5">_xlfn.IFNA(INDEX(SetupR10Tabelle[Ringe],MATCH($A5&amp;$B5&amp;$C5&amp;$E5,SetupR10Tabelle[Verein]&amp;SetupR10Tabelle[Vorname]&amp;SetupR10Tabelle[Name]&amp;SetupR10Tabelle[Disziplin],0)),"-")</f>
        <v>188</v>
      </c>
      <c r="P5" s="261" cm="1">
        <f t="array" ref="P5">_xlfn.IFNA(INDEX(SetupR11Tabelle[Ringe],MATCH($A5&amp;$B5&amp;$C5&amp;$E5,SetupR11Tabelle[Verein]&amp;SetupR11Tabelle[Vorname]&amp;SetupR11Tabelle[Name]&amp;SetupR11Tabelle[Disziplin],0)),"-")</f>
        <v>180</v>
      </c>
      <c r="Q5" s="261">
        <f>IF(JUG[[#This Row],[1]]="","",SUM(JUG[[#This Row],[1]:[11]]))</f>
        <v>1900</v>
      </c>
      <c r="R5" s="263">
        <f>IF(JUG[[#This Row],[Summe]]="","",AVERAGE(Q5/S5))</f>
        <v>190</v>
      </c>
      <c r="S5" s="261">
        <f>IF(JUG[[#This Row],[1]]="","",COUNT(F5:P5))</f>
        <v>10</v>
      </c>
    </row>
    <row r="6" spans="1:19" ht="15.95" customHeight="1">
      <c r="A6" s="197" t="s">
        <v>13</v>
      </c>
      <c r="B6" s="197" t="s">
        <v>242</v>
      </c>
      <c r="C6" s="197" t="s">
        <v>243</v>
      </c>
      <c r="D6" s="197" t="s">
        <v>22</v>
      </c>
      <c r="E6" s="197" t="s">
        <v>11</v>
      </c>
      <c r="F6" s="261" cm="1">
        <f t="array" ref="F6">_xlfn.IFNA(INDEX(SetupR1Tabelle[Ringe],MATCH($A6&amp;$B6&amp;$C6&amp;$E6,SetupR1Tabelle[Verein]&amp;SetupR1Tabelle[Vorname]&amp;SetupR1Tabelle[Name]&amp;SetupR1Tabelle[Disziplin],0)),"-")</f>
        <v>190</v>
      </c>
      <c r="G6" s="261" cm="1">
        <f t="array" ref="G6">_xlfn.IFNA(INDEX(SetupR2Tabelle[Ringe],MATCH($A6&amp;$B6&amp;$C6&amp;$E6,SetupR2Tabelle[Verein]&amp;SetupR2Tabelle[Vorname]&amp;SetupR2Tabelle[Name]&amp;SetupR2Tabelle[Disziplin],0)),"-")</f>
        <v>182</v>
      </c>
      <c r="H6" s="261" cm="1">
        <f t="array" ref="H6">_xlfn.IFNA(INDEX(SetupR3Tabelle[Ringe],MATCH($A6&amp;$B6&amp;$C6&amp;$E6,SetupR3Tabelle[Verein]&amp;SetupR3Tabelle[Vorname]&amp;SetupR3Tabelle[Name]&amp;SetupR3Tabelle[Disziplin],0)),"-")</f>
        <v>189</v>
      </c>
      <c r="I6" s="262" cm="1">
        <f t="array" ref="I6">_xlfn.IFNA(INDEX(SetupR4Tabelle[Ringe],MATCH($A6&amp;$B6&amp;$C6&amp;$E6,SetupR4Tabelle[Verein]&amp;SetupR4Tabelle[Vorname]&amp;SetupR4Tabelle[Name]&amp;SetupR4Tabelle[Disziplin],0)),"-")</f>
        <v>187</v>
      </c>
      <c r="J6" s="261" cm="1">
        <f t="array" ref="J6">_xlfn.IFNA(INDEX(SetupR5Tabelle[Ringe],MATCH($A6&amp;$B6&amp;$C6&amp;$E6,SetupR5Tabelle[Verein]&amp;SetupR5Tabelle[Vorname]&amp;SetupR5Tabelle[Name]&amp;SetupR5Tabelle[Disziplin],0)),"-")</f>
        <v>190</v>
      </c>
      <c r="K6" s="261" cm="1">
        <f t="array" ref="K6">_xlfn.IFNA(INDEX(SetupR6Tabelle[Ringe],MATCH($A6&amp;$B6&amp;$C6&amp;$E6,SetupR6Tabelle[Verein]&amp;SetupR6Tabelle[Vorname]&amp;SetupR6Tabelle[Name]&amp;SetupR6Tabelle[Disziplin],0)),"-")</f>
        <v>190</v>
      </c>
      <c r="L6" s="261" cm="1">
        <f t="array" ref="L6">_xlfn.IFNA(INDEX(SetupR7Tabelle[Ringe],MATCH($A6&amp;$B6&amp;$C6&amp;$E6,SetupR7Tabelle[Verein]&amp;SetupR7Tabelle[Vorname]&amp;SetupR7Tabelle[Name]&amp;SetupR7Tabelle[Disziplin],0)),"-")</f>
        <v>185</v>
      </c>
      <c r="M6" s="261" t="str" cm="1">
        <f t="array" ref="M6">_xlfn.IFNA(INDEX(SetupR8Tabelle[Ringe],MATCH($A6&amp;$B6&amp;$C6&amp;$E6,SetupR8Tabelle[Verein]&amp;SetupR8Tabelle[Vorname]&amp;SetupR8Tabelle[Name]&amp;SetupR8Tabelle[Disziplin],0)),"-")</f>
        <v>-</v>
      </c>
      <c r="N6" s="261" cm="1">
        <f t="array" ref="N6">_xlfn.IFNA(INDEX(SetupR9Tabelle[Ringe],MATCH($A6&amp;$B6&amp;$C6&amp;$E6,SetupR9Tabelle[Verein]&amp;SetupR9Tabelle[Vorname]&amp;SetupR9Tabelle[Name]&amp;SetupR9Tabelle[Disziplin],0)),"-")</f>
        <v>179</v>
      </c>
      <c r="O6" s="261" cm="1">
        <f t="array" ref="O6">_xlfn.IFNA(INDEX(SetupR10Tabelle[Ringe],MATCH($A6&amp;$B6&amp;$C6&amp;$E6,SetupR10Tabelle[Verein]&amp;SetupR10Tabelle[Vorname]&amp;SetupR10Tabelle[Name]&amp;SetupR10Tabelle[Disziplin],0)),"-")</f>
        <v>190</v>
      </c>
      <c r="P6" s="261" cm="1">
        <f t="array" ref="P6">_xlfn.IFNA(INDEX(SetupR11Tabelle[Ringe],MATCH($A6&amp;$B6&amp;$C6&amp;$E6,SetupR11Tabelle[Verein]&amp;SetupR11Tabelle[Vorname]&amp;SetupR11Tabelle[Name]&amp;SetupR11Tabelle[Disziplin],0)),"-")</f>
        <v>188</v>
      </c>
      <c r="Q6" s="261">
        <f>IF(JUG[[#This Row],[1]]="","",SUM(JUG[[#This Row],[1]:[11]]))</f>
        <v>1870</v>
      </c>
      <c r="R6" s="263">
        <f>IF(JUG[[#This Row],[Summe]]="","",AVERAGE(Q6/S6))</f>
        <v>187</v>
      </c>
      <c r="S6" s="261">
        <f>IF(JUG[[#This Row],[1]]="","",COUNT(F6:P6))</f>
        <v>10</v>
      </c>
    </row>
    <row r="7" spans="1:19" ht="15.95" customHeight="1">
      <c r="A7" s="197" t="s">
        <v>21</v>
      </c>
      <c r="B7" s="197" t="s">
        <v>308</v>
      </c>
      <c r="C7" s="197" t="s">
        <v>299</v>
      </c>
      <c r="D7" s="197" t="s">
        <v>22</v>
      </c>
      <c r="E7" s="197" t="s">
        <v>11</v>
      </c>
      <c r="F7" s="264" cm="1">
        <f t="array" ref="F7">_xlfn.IFNA(INDEX(SetupR1Tabelle[Ringe],MATCH($A7&amp;$B7&amp;$C7&amp;$E7,SetupR1Tabelle[Verein]&amp;SetupR1Tabelle[Vorname]&amp;SetupR1Tabelle[Name]&amp;SetupR1Tabelle[Disziplin],0)),"-")</f>
        <v>188</v>
      </c>
      <c r="G7" s="264" cm="1">
        <f t="array" ref="G7">_xlfn.IFNA(INDEX(SetupR2Tabelle[Ringe],MATCH($A7&amp;$B7&amp;$C7&amp;$E7,SetupR2Tabelle[Verein]&amp;SetupR2Tabelle[Vorname]&amp;SetupR2Tabelle[Name]&amp;SetupR2Tabelle[Disziplin],0)),"-")</f>
        <v>184</v>
      </c>
      <c r="H7" s="264" cm="1">
        <f t="array" ref="H7">_xlfn.IFNA(INDEX(SetupR3Tabelle[Ringe],MATCH($A7&amp;$B7&amp;$C7&amp;$E7,SetupR3Tabelle[Verein]&amp;SetupR3Tabelle[Vorname]&amp;SetupR3Tabelle[Name]&amp;SetupR3Tabelle[Disziplin],0)),"-")</f>
        <v>183</v>
      </c>
      <c r="I7" s="264" t="str" cm="1">
        <f t="array" ref="I7">_xlfn.IFNA(INDEX(SetupR4Tabelle[Ringe],MATCH($A7&amp;$B7&amp;$C7&amp;$E7,SetupR4Tabelle[Verein]&amp;SetupR4Tabelle[Vorname]&amp;SetupR4Tabelle[Name]&amp;SetupR4Tabelle[Disziplin],0)),"-")</f>
        <v>-</v>
      </c>
      <c r="J7" s="265" cm="1">
        <f t="array" ref="J7">_xlfn.IFNA(INDEX(SetupR5Tabelle[Ringe],MATCH($A7&amp;$B7&amp;$C7&amp;$E7,SetupR5Tabelle[Verein]&amp;SetupR5Tabelle[Vorname]&amp;SetupR5Tabelle[Name]&amp;SetupR5Tabelle[Disziplin],0)),"-")</f>
        <v>188</v>
      </c>
      <c r="K7" s="264" cm="1">
        <f t="array" ref="K7">_xlfn.IFNA(INDEX(SetupR6Tabelle[Ringe],MATCH($A7&amp;$B7&amp;$C7&amp;$E7,SetupR6Tabelle[Verein]&amp;SetupR6Tabelle[Vorname]&amp;SetupR6Tabelle[Name]&amp;SetupR6Tabelle[Disziplin],0)),"-")</f>
        <v>187</v>
      </c>
      <c r="L7" s="264" cm="1">
        <f t="array" ref="L7">_xlfn.IFNA(INDEX(SetupR7Tabelle[Ringe],MATCH($A7&amp;$B7&amp;$C7&amp;$E7,SetupR7Tabelle[Verein]&amp;SetupR7Tabelle[Vorname]&amp;SetupR7Tabelle[Name]&amp;SetupR7Tabelle[Disziplin],0)),"-")</f>
        <v>184</v>
      </c>
      <c r="M7" s="264" cm="1">
        <f t="array" ref="M7">_xlfn.IFNA(INDEX(SetupR8Tabelle[Ringe],MATCH($A7&amp;$B7&amp;$C7&amp;$E7,SetupR8Tabelle[Verein]&amp;SetupR8Tabelle[Vorname]&amp;SetupR8Tabelle[Name]&amp;SetupR8Tabelle[Disziplin],0)),"-")</f>
        <v>188</v>
      </c>
      <c r="N7" s="264" cm="1">
        <f t="array" ref="N7">_xlfn.IFNA(INDEX(SetupR9Tabelle[Ringe],MATCH($A7&amp;$B7&amp;$C7&amp;$E7,SetupR9Tabelle[Verein]&amp;SetupR9Tabelle[Vorname]&amp;SetupR9Tabelle[Name]&amp;SetupR9Tabelle[Disziplin],0)),"-")</f>
        <v>189</v>
      </c>
      <c r="O7" s="264" cm="1">
        <f t="array" ref="O7">_xlfn.IFNA(INDEX(SetupR10Tabelle[Ringe],MATCH($A7&amp;$B7&amp;$C7&amp;$E7,SetupR10Tabelle[Verein]&amp;SetupR10Tabelle[Vorname]&amp;SetupR10Tabelle[Name]&amp;SetupR10Tabelle[Disziplin],0)),"-")</f>
        <v>186</v>
      </c>
      <c r="P7" s="262" cm="1">
        <f t="array" ref="P7">_xlfn.IFNA(INDEX(SetupR11Tabelle[Ringe],MATCH($A7&amp;$B7&amp;$C7&amp;$E7,SetupR11Tabelle[Verein]&amp;SetupR11Tabelle[Vorname]&amp;SetupR11Tabelle[Name]&amp;SetupR11Tabelle[Disziplin],0)),"-")</f>
        <v>183</v>
      </c>
      <c r="Q7" s="264">
        <f>IF(JUG[[#This Row],[1]]="","",SUM(JUG[[#This Row],[1]:[11]]))</f>
        <v>1860</v>
      </c>
      <c r="R7" s="277">
        <f>IF(JUG[[#This Row],[Summe]]="","",AVERAGE(Q7/S7))</f>
        <v>186</v>
      </c>
      <c r="S7" s="261">
        <f>IF(JUG[[#This Row],[1]]="","",COUNT(F7:P7))</f>
        <v>10</v>
      </c>
    </row>
    <row r="8" spans="1:19" ht="15.95" customHeight="1">
      <c r="A8" s="197" t="s">
        <v>21</v>
      </c>
      <c r="B8" s="197" t="s">
        <v>316</v>
      </c>
      <c r="C8" s="197" t="s">
        <v>317</v>
      </c>
      <c r="D8" s="197" t="s">
        <v>22</v>
      </c>
      <c r="E8" s="197" t="s">
        <v>11</v>
      </c>
      <c r="F8" s="264" cm="1">
        <f t="array" ref="F8">_xlfn.IFNA(INDEX(SetupR1Tabelle[Ringe],MATCH($A8&amp;$B8&amp;$C8&amp;$E8,SetupR1Tabelle[Verein]&amp;SetupR1Tabelle[Vorname]&amp;SetupR1Tabelle[Name]&amp;SetupR1Tabelle[Disziplin],0)),"-")</f>
        <v>188</v>
      </c>
      <c r="G8" s="264" cm="1">
        <f t="array" ref="G8">_xlfn.IFNA(INDEX(SetupR2Tabelle[Ringe],MATCH($A8&amp;$B8&amp;$C8&amp;$E8,SetupR2Tabelle[Verein]&amp;SetupR2Tabelle[Vorname]&amp;SetupR2Tabelle[Name]&amp;SetupR2Tabelle[Disziplin],0)),"-")</f>
        <v>185</v>
      </c>
      <c r="H8" s="264" cm="1">
        <f t="array" ref="H8">_xlfn.IFNA(INDEX(SetupR3Tabelle[Ringe],MATCH($A8&amp;$B8&amp;$C8&amp;$E8,SetupR3Tabelle[Verein]&amp;SetupR3Tabelle[Vorname]&amp;SetupR3Tabelle[Name]&amp;SetupR3Tabelle[Disziplin],0)),"-")</f>
        <v>182</v>
      </c>
      <c r="I8" s="264" t="str" cm="1">
        <f t="array" ref="I8">_xlfn.IFNA(INDEX(SetupR4Tabelle[Ringe],MATCH($A8&amp;$B8&amp;$C8&amp;$E8,SetupR4Tabelle[Verein]&amp;SetupR4Tabelle[Vorname]&amp;SetupR4Tabelle[Name]&amp;SetupR4Tabelle[Disziplin],0)),"-")</f>
        <v>-</v>
      </c>
      <c r="J8" s="265" cm="1">
        <f t="array" ref="J8">_xlfn.IFNA(INDEX(SetupR5Tabelle[Ringe],MATCH($A8&amp;$B8&amp;$C8&amp;$E8,SetupR5Tabelle[Verein]&amp;SetupR5Tabelle[Vorname]&amp;SetupR5Tabelle[Name]&amp;SetupR5Tabelle[Disziplin],0)),"-")</f>
        <v>186</v>
      </c>
      <c r="K8" s="264" cm="1">
        <f t="array" ref="K8">_xlfn.IFNA(INDEX(SetupR6Tabelle[Ringe],MATCH($A8&amp;$B8&amp;$C8&amp;$E8,SetupR6Tabelle[Verein]&amp;SetupR6Tabelle[Vorname]&amp;SetupR6Tabelle[Name]&amp;SetupR6Tabelle[Disziplin],0)),"-")</f>
        <v>187</v>
      </c>
      <c r="L8" s="264" cm="1">
        <f t="array" ref="L8">_xlfn.IFNA(INDEX(SetupR7Tabelle[Ringe],MATCH($A8&amp;$B8&amp;$C8&amp;$E8,SetupR7Tabelle[Verein]&amp;SetupR7Tabelle[Vorname]&amp;SetupR7Tabelle[Name]&amp;SetupR7Tabelle[Disziplin],0)),"-")</f>
        <v>173</v>
      </c>
      <c r="M8" s="264" cm="1">
        <f t="array" ref="M8">_xlfn.IFNA(INDEX(SetupR8Tabelle[Ringe],MATCH($A8&amp;$B8&amp;$C8&amp;$E8,SetupR8Tabelle[Verein]&amp;SetupR8Tabelle[Vorname]&amp;SetupR8Tabelle[Name]&amp;SetupR8Tabelle[Disziplin],0)),"-")</f>
        <v>185</v>
      </c>
      <c r="N8" s="264" cm="1">
        <f t="array" ref="N8">_xlfn.IFNA(INDEX(SetupR9Tabelle[Ringe],MATCH($A8&amp;$B8&amp;$C8&amp;$E8,SetupR9Tabelle[Verein]&amp;SetupR9Tabelle[Vorname]&amp;SetupR9Tabelle[Name]&amp;SetupR9Tabelle[Disziplin],0)),"-")</f>
        <v>180</v>
      </c>
      <c r="O8" s="264" cm="1">
        <f t="array" ref="O8">_xlfn.IFNA(INDEX(SetupR10Tabelle[Ringe],MATCH($A8&amp;$B8&amp;$C8&amp;$E8,SetupR10Tabelle[Verein]&amp;SetupR10Tabelle[Vorname]&amp;SetupR10Tabelle[Name]&amp;SetupR10Tabelle[Disziplin],0)),"-")</f>
        <v>180</v>
      </c>
      <c r="P8" s="262" cm="1">
        <f t="array" ref="P8">_xlfn.IFNA(INDEX(SetupR11Tabelle[Ringe],MATCH($A8&amp;$B8&amp;$C8&amp;$E8,SetupR11Tabelle[Verein]&amp;SetupR11Tabelle[Vorname]&amp;SetupR11Tabelle[Name]&amp;SetupR11Tabelle[Disziplin],0)),"-")</f>
        <v>180</v>
      </c>
      <c r="Q8" s="264">
        <f>IF(JUG[[#This Row],[1]]="","",SUM(JUG[[#This Row],[1]:[11]]))</f>
        <v>1826</v>
      </c>
      <c r="R8" s="277">
        <f>IF(JUG[[#This Row],[Summe]]="","",AVERAGE(Q8/S8))</f>
        <v>182.6</v>
      </c>
      <c r="S8" s="261">
        <f>IF(JUG[[#This Row],[1]]="","",COUNT(F8:P8))</f>
        <v>10</v>
      </c>
    </row>
    <row r="9" spans="1:19" ht="15.95" customHeight="1">
      <c r="A9" s="197" t="s">
        <v>18</v>
      </c>
      <c r="B9" s="197" t="s">
        <v>341</v>
      </c>
      <c r="C9" s="197" t="s">
        <v>364</v>
      </c>
      <c r="D9" s="197" t="s">
        <v>22</v>
      </c>
      <c r="E9" s="197" t="s">
        <v>11</v>
      </c>
      <c r="F9" s="261" cm="1">
        <f t="array" ref="F9">_xlfn.IFNA(INDEX(SetupR1Tabelle[Ringe],MATCH($A9&amp;$B9&amp;$C9&amp;$E9,SetupR1Tabelle[Verein]&amp;SetupR1Tabelle[Vorname]&amp;SetupR1Tabelle[Name]&amp;SetupR1Tabelle[Disziplin],0)),"-")</f>
        <v>183</v>
      </c>
      <c r="G9" s="261" cm="1">
        <f t="array" ref="G9">_xlfn.IFNA(INDEX(SetupR2Tabelle[Ringe],MATCH($A9&amp;$B9&amp;$C9&amp;$E9,SetupR2Tabelle[Verein]&amp;SetupR2Tabelle[Vorname]&amp;SetupR2Tabelle[Name]&amp;SetupR2Tabelle[Disziplin],0)),"-")</f>
        <v>188</v>
      </c>
      <c r="H9" s="261" cm="1">
        <f t="array" ref="H9">_xlfn.IFNA(INDEX(SetupR3Tabelle[Ringe],MATCH($A9&amp;$B9&amp;$C9&amp;$E9,SetupR3Tabelle[Verein]&amp;SetupR3Tabelle[Vorname]&amp;SetupR3Tabelle[Name]&amp;SetupR3Tabelle[Disziplin],0)),"-")</f>
        <v>181</v>
      </c>
      <c r="I9" s="262" cm="1">
        <f t="array" ref="I9">_xlfn.IFNA(INDEX(SetupR4Tabelle[Ringe],MATCH($A9&amp;$B9&amp;$C9&amp;$E9,SetupR4Tabelle[Verein]&amp;SetupR4Tabelle[Vorname]&amp;SetupR4Tabelle[Name]&amp;SetupR4Tabelle[Disziplin],0)),"-")</f>
        <v>186</v>
      </c>
      <c r="J9" s="261" cm="1">
        <f t="array" ref="J9">_xlfn.IFNA(INDEX(SetupR5Tabelle[Ringe],MATCH($A9&amp;$B9&amp;$C9&amp;$E9,SetupR5Tabelle[Verein]&amp;SetupR5Tabelle[Vorname]&amp;SetupR5Tabelle[Name]&amp;SetupR5Tabelle[Disziplin],0)),"-")</f>
        <v>175</v>
      </c>
      <c r="K9" s="261" t="str" cm="1">
        <f t="array" ref="K9">_xlfn.IFNA(INDEX(SetupR6Tabelle[Ringe],MATCH($A9&amp;$B9&amp;$C9&amp;$E9,SetupR6Tabelle[Verein]&amp;SetupR6Tabelle[Vorname]&amp;SetupR6Tabelle[Name]&amp;SetupR6Tabelle[Disziplin],0)),"-")</f>
        <v>-</v>
      </c>
      <c r="L9" s="261" cm="1">
        <f t="array" ref="L9">_xlfn.IFNA(INDEX(SetupR7Tabelle[Ringe],MATCH($A9&amp;$B9&amp;$C9&amp;$E9,SetupR7Tabelle[Verein]&amp;SetupR7Tabelle[Vorname]&amp;SetupR7Tabelle[Name]&amp;SetupR7Tabelle[Disziplin],0)),"-")</f>
        <v>181</v>
      </c>
      <c r="M9" s="261" cm="1">
        <f t="array" ref="M9">_xlfn.IFNA(INDEX(SetupR8Tabelle[Ringe],MATCH($A9&amp;$B9&amp;$C9&amp;$E9,SetupR8Tabelle[Verein]&amp;SetupR8Tabelle[Vorname]&amp;SetupR8Tabelle[Name]&amp;SetupR8Tabelle[Disziplin],0)),"-")</f>
        <v>187</v>
      </c>
      <c r="N9" s="261" cm="1">
        <f t="array" ref="N9">_xlfn.IFNA(INDEX(SetupR9Tabelle[Ringe],MATCH($A9&amp;$B9&amp;$C9&amp;$E9,SetupR9Tabelle[Verein]&amp;SetupR9Tabelle[Vorname]&amp;SetupR9Tabelle[Name]&amp;SetupR9Tabelle[Disziplin],0)),"-")</f>
        <v>179</v>
      </c>
      <c r="O9" s="261" cm="1">
        <f t="array" ref="O9">_xlfn.IFNA(INDEX(SetupR10Tabelle[Ringe],MATCH($A9&amp;$B9&amp;$C9&amp;$E9,SetupR10Tabelle[Verein]&amp;SetupR10Tabelle[Vorname]&amp;SetupR10Tabelle[Name]&amp;SetupR10Tabelle[Disziplin],0)),"-")</f>
        <v>185</v>
      </c>
      <c r="P9" s="261" cm="1">
        <f t="array" ref="P9">_xlfn.IFNA(INDEX(SetupR11Tabelle[Ringe],MATCH($A9&amp;$B9&amp;$C9&amp;$E9,SetupR11Tabelle[Verein]&amp;SetupR11Tabelle[Vorname]&amp;SetupR11Tabelle[Name]&amp;SetupR11Tabelle[Disziplin],0)),"-")</f>
        <v>178</v>
      </c>
      <c r="Q9" s="261">
        <f>IF(JUG[[#This Row],[1]]="","",SUM(JUG[[#This Row],[1]:[11]]))</f>
        <v>1823</v>
      </c>
      <c r="R9" s="263">
        <f>IF(JUG[[#This Row],[Summe]]="","",AVERAGE(Q9/S9))</f>
        <v>182.3</v>
      </c>
      <c r="S9" s="261">
        <f>IF(JUG[[#This Row],[1]]="","",COUNT(F9:P9))</f>
        <v>10</v>
      </c>
    </row>
    <row r="10" spans="1:19" ht="15.95" customHeight="1">
      <c r="A10" s="197" t="s">
        <v>18</v>
      </c>
      <c r="B10" s="197" t="s">
        <v>365</v>
      </c>
      <c r="C10" s="197" t="s">
        <v>366</v>
      </c>
      <c r="D10" s="197" t="s">
        <v>22</v>
      </c>
      <c r="E10" s="197" t="s">
        <v>11</v>
      </c>
      <c r="F10" s="261" cm="1">
        <f t="array" ref="F10">_xlfn.IFNA(INDEX(SetupR1Tabelle[Ringe],MATCH($A10&amp;$B10&amp;$C10&amp;$E10,SetupR1Tabelle[Verein]&amp;SetupR1Tabelle[Vorname]&amp;SetupR1Tabelle[Name]&amp;SetupR1Tabelle[Disziplin],0)),"-")</f>
        <v>172</v>
      </c>
      <c r="G10" s="261" cm="1">
        <f t="array" ref="G10">_xlfn.IFNA(INDEX(SetupR2Tabelle[Ringe],MATCH($A10&amp;$B10&amp;$C10&amp;$E10,SetupR2Tabelle[Verein]&amp;SetupR2Tabelle[Vorname]&amp;SetupR2Tabelle[Name]&amp;SetupR2Tabelle[Disziplin],0)),"-")</f>
        <v>175</v>
      </c>
      <c r="H10" s="261" cm="1">
        <f t="array" ref="H10">_xlfn.IFNA(INDEX(SetupR3Tabelle[Ringe],MATCH($A10&amp;$B10&amp;$C10&amp;$E10,SetupR3Tabelle[Verein]&amp;SetupR3Tabelle[Vorname]&amp;SetupR3Tabelle[Name]&amp;SetupR3Tabelle[Disziplin],0)),"-")</f>
        <v>181</v>
      </c>
      <c r="I10" s="262" cm="1">
        <f t="array" ref="I10">_xlfn.IFNA(INDEX(SetupR4Tabelle[Ringe],MATCH($A10&amp;$B10&amp;$C10&amp;$E10,SetupR4Tabelle[Verein]&amp;SetupR4Tabelle[Vorname]&amp;SetupR4Tabelle[Name]&amp;SetupR4Tabelle[Disziplin],0)),"-")</f>
        <v>179</v>
      </c>
      <c r="J10" s="261" cm="1">
        <f t="array" ref="J10">_xlfn.IFNA(INDEX(SetupR5Tabelle[Ringe],MATCH($A10&amp;$B10&amp;$C10&amp;$E10,SetupR5Tabelle[Verein]&amp;SetupR5Tabelle[Vorname]&amp;SetupR5Tabelle[Name]&amp;SetupR5Tabelle[Disziplin],0)),"-")</f>
        <v>175</v>
      </c>
      <c r="K10" s="261" t="str" cm="1">
        <f t="array" ref="K10">_xlfn.IFNA(INDEX(SetupR6Tabelle[Ringe],MATCH($A10&amp;$B10&amp;$C10&amp;$E10,SetupR6Tabelle[Verein]&amp;SetupR6Tabelle[Vorname]&amp;SetupR6Tabelle[Name]&amp;SetupR6Tabelle[Disziplin],0)),"-")</f>
        <v>-</v>
      </c>
      <c r="L10" s="261" cm="1">
        <f t="array" ref="L10">_xlfn.IFNA(INDEX(SetupR7Tabelle[Ringe],MATCH($A10&amp;$B10&amp;$C10&amp;$E10,SetupR7Tabelle[Verein]&amp;SetupR7Tabelle[Vorname]&amp;SetupR7Tabelle[Name]&amp;SetupR7Tabelle[Disziplin],0)),"-")</f>
        <v>171</v>
      </c>
      <c r="M10" s="261" cm="1">
        <f t="array" ref="M10">_xlfn.IFNA(INDEX(SetupR8Tabelle[Ringe],MATCH($A10&amp;$B10&amp;$C10&amp;$E10,SetupR8Tabelle[Verein]&amp;SetupR8Tabelle[Vorname]&amp;SetupR8Tabelle[Name]&amp;SetupR8Tabelle[Disziplin],0)),"-")</f>
        <v>182</v>
      </c>
      <c r="N10" s="261" cm="1">
        <f t="array" ref="N10">_xlfn.IFNA(INDEX(SetupR9Tabelle[Ringe],MATCH($A10&amp;$B10&amp;$C10&amp;$E10,SetupR9Tabelle[Verein]&amp;SetupR9Tabelle[Vorname]&amp;SetupR9Tabelle[Name]&amp;SetupR9Tabelle[Disziplin],0)),"-")</f>
        <v>181</v>
      </c>
      <c r="O10" s="261" cm="1">
        <f t="array" ref="O10">_xlfn.IFNA(INDEX(SetupR10Tabelle[Ringe],MATCH($A10&amp;$B10&amp;$C10&amp;$E10,SetupR10Tabelle[Verein]&amp;SetupR10Tabelle[Vorname]&amp;SetupR10Tabelle[Name]&amp;SetupR10Tabelle[Disziplin],0)),"-")</f>
        <v>182</v>
      </c>
      <c r="P10" s="261" cm="1">
        <f t="array" ref="P10">_xlfn.IFNA(INDEX(SetupR11Tabelle[Ringe],MATCH($A10&amp;$B10&amp;$C10&amp;$E10,SetupR11Tabelle[Verein]&amp;SetupR11Tabelle[Vorname]&amp;SetupR11Tabelle[Name]&amp;SetupR11Tabelle[Disziplin],0)),"-")</f>
        <v>163</v>
      </c>
      <c r="Q10" s="261">
        <f>IF(JUG[[#This Row],[1]]="","",SUM(JUG[[#This Row],[1]:[11]]))</f>
        <v>1761</v>
      </c>
      <c r="R10" s="263">
        <f>IF(JUG[[#This Row],[Summe]]="","",AVERAGE(Q10/S10))</f>
        <v>176.1</v>
      </c>
      <c r="S10" s="261">
        <f>IF(JUG[[#This Row],[1]]="","",COUNT(F10:P10))</f>
        <v>10</v>
      </c>
    </row>
    <row r="11" spans="1:19" ht="15.95" customHeight="1">
      <c r="A11" s="197" t="s">
        <v>17</v>
      </c>
      <c r="B11" s="197" t="s">
        <v>276</v>
      </c>
      <c r="C11" s="197" t="s">
        <v>394</v>
      </c>
      <c r="D11" s="197" t="s">
        <v>22</v>
      </c>
      <c r="E11" s="197" t="s">
        <v>11</v>
      </c>
      <c r="F11" s="261" cm="1">
        <f t="array" ref="F11">_xlfn.IFNA(INDEX(SetupR1Tabelle[Ringe],MATCH($A11&amp;$B11&amp;$C11&amp;$E11,SetupR1Tabelle[Verein]&amp;SetupR1Tabelle[Vorname]&amp;SetupR1Tabelle[Name]&amp;SetupR1Tabelle[Disziplin],0)),"-")</f>
        <v>178</v>
      </c>
      <c r="G11" s="261" cm="1">
        <f t="array" ref="G11">_xlfn.IFNA(INDEX(SetupR2Tabelle[Ringe],MATCH($A11&amp;$B11&amp;$C11&amp;$E11,SetupR2Tabelle[Verein]&amp;SetupR2Tabelle[Vorname]&amp;SetupR2Tabelle[Name]&amp;SetupR2Tabelle[Disziplin],0)),"-")</f>
        <v>172</v>
      </c>
      <c r="H11" s="261" t="str" cm="1">
        <f t="array" ref="H11">_xlfn.IFNA(INDEX(SetupR3Tabelle[Ringe],MATCH($A11&amp;$B11&amp;$C11&amp;$E11,SetupR3Tabelle[Verein]&amp;SetupR3Tabelle[Vorname]&amp;SetupR3Tabelle[Name]&amp;SetupR3Tabelle[Disziplin],0)),"-")</f>
        <v>-</v>
      </c>
      <c r="I11" s="262" cm="1">
        <f t="array" ref="I11">_xlfn.IFNA(INDEX(SetupR4Tabelle[Ringe],MATCH($A11&amp;$B11&amp;$C11&amp;$E11,SetupR4Tabelle[Verein]&amp;SetupR4Tabelle[Vorname]&amp;SetupR4Tabelle[Name]&amp;SetupR4Tabelle[Disziplin],0)),"-")</f>
        <v>184</v>
      </c>
      <c r="J11" s="261" cm="1">
        <f t="array" ref="J11">_xlfn.IFNA(INDEX(SetupR5Tabelle[Ringe],MATCH($A11&amp;$B11&amp;$C11&amp;$E11,SetupR5Tabelle[Verein]&amp;SetupR5Tabelle[Vorname]&amp;SetupR5Tabelle[Name]&amp;SetupR5Tabelle[Disziplin],0)),"-")</f>
        <v>172</v>
      </c>
      <c r="K11" s="261" cm="1">
        <f t="array" ref="K11">_xlfn.IFNA(INDEX(SetupR6Tabelle[Ringe],MATCH($A11&amp;$B11&amp;$C11&amp;$E11,SetupR6Tabelle[Verein]&amp;SetupR6Tabelle[Vorname]&amp;SetupR6Tabelle[Name]&amp;SetupR6Tabelle[Disziplin],0)),"-")</f>
        <v>177</v>
      </c>
      <c r="L11" s="261" t="str" cm="1">
        <f t="array" ref="L11">_xlfn.IFNA(INDEX(SetupR7Tabelle[Ringe],MATCH($A11&amp;$B11&amp;$C11&amp;$E11,SetupR7Tabelle[Verein]&amp;SetupR7Tabelle[Vorname]&amp;SetupR7Tabelle[Name]&amp;SetupR7Tabelle[Disziplin],0)),"-")</f>
        <v>-</v>
      </c>
      <c r="M11" s="261" cm="1">
        <f t="array" ref="M11">_xlfn.IFNA(INDEX(SetupR8Tabelle[Ringe],MATCH($A11&amp;$B11&amp;$C11&amp;$E11,SetupR8Tabelle[Verein]&amp;SetupR8Tabelle[Vorname]&amp;SetupR8Tabelle[Name]&amp;SetupR8Tabelle[Disziplin],0)),"-")</f>
        <v>182</v>
      </c>
      <c r="N11" s="261" cm="1">
        <f t="array" ref="N11">_xlfn.IFNA(INDEX(SetupR9Tabelle[Ringe],MATCH($A11&amp;$B11&amp;$C11&amp;$E11,SetupR9Tabelle[Verein]&amp;SetupR9Tabelle[Vorname]&amp;SetupR9Tabelle[Name]&amp;SetupR9Tabelle[Disziplin],0)),"-")</f>
        <v>165</v>
      </c>
      <c r="O11" s="261" cm="1">
        <f t="array" ref="O11">_xlfn.IFNA(INDEX(SetupR10Tabelle[Ringe],MATCH($A11&amp;$B11&amp;$C11&amp;$E11,SetupR10Tabelle[Verein]&amp;SetupR10Tabelle[Vorname]&amp;SetupR10Tabelle[Name]&amp;SetupR10Tabelle[Disziplin],0)),"-")</f>
        <v>172</v>
      </c>
      <c r="P11" s="261" cm="1">
        <f t="array" ref="P11">_xlfn.IFNA(INDEX(SetupR11Tabelle[Ringe],MATCH($A11&amp;$B11&amp;$C11&amp;$E11,SetupR11Tabelle[Verein]&amp;SetupR11Tabelle[Vorname]&amp;SetupR11Tabelle[Name]&amp;SetupR11Tabelle[Disziplin],0)),"-")</f>
        <v>168</v>
      </c>
      <c r="Q11" s="261">
        <f>IF(JUG[[#This Row],[1]]="","",SUM(JUG[[#This Row],[1]:[11]]))</f>
        <v>1570</v>
      </c>
      <c r="R11" s="263">
        <f>IF(JUG[[#This Row],[Summe]]="","",AVERAGE(Q11/S11))</f>
        <v>174.44444444444446</v>
      </c>
      <c r="S11" s="261">
        <f>IF(JUG[[#This Row],[1]]="","",COUNT(F11:P11))</f>
        <v>9</v>
      </c>
    </row>
    <row r="12" spans="1:19" ht="15.95" customHeight="1">
      <c r="A12" s="197" t="s">
        <v>13</v>
      </c>
      <c r="B12" s="197" t="s">
        <v>499</v>
      </c>
      <c r="C12" s="197" t="s">
        <v>500</v>
      </c>
      <c r="D12" s="197" t="s">
        <v>22</v>
      </c>
      <c r="E12" s="197" t="s">
        <v>11</v>
      </c>
      <c r="F12" s="264" cm="1">
        <f t="array" ref="F12">_xlfn.IFNA(INDEX(SetupR1Tabelle[Ringe],MATCH($A12&amp;$B12&amp;$C12&amp;$E12,SetupR1Tabelle[Verein]&amp;SetupR1Tabelle[Vorname]&amp;SetupR1Tabelle[Name]&amp;SetupR1Tabelle[Disziplin],0)),"-")</f>
        <v>172</v>
      </c>
      <c r="G12" s="264" cm="1">
        <f t="array" ref="G12">_xlfn.IFNA(INDEX(SetupR2Tabelle[Ringe],MATCH($A12&amp;$B12&amp;$C12&amp;$E12,SetupR2Tabelle[Verein]&amp;SetupR2Tabelle[Vorname]&amp;SetupR2Tabelle[Name]&amp;SetupR2Tabelle[Disziplin],0)),"-")</f>
        <v>175</v>
      </c>
      <c r="H12" s="264" cm="1">
        <f t="array" ref="H12">_xlfn.IFNA(INDEX(SetupR3Tabelle[Ringe],MATCH($A12&amp;$B12&amp;$C12&amp;$E12,SetupR3Tabelle[Verein]&amp;SetupR3Tabelle[Vorname]&amp;SetupR3Tabelle[Name]&amp;SetupR3Tabelle[Disziplin],0)),"-")</f>
        <v>172</v>
      </c>
      <c r="I12" s="264" cm="1">
        <f t="array" ref="I12">_xlfn.IFNA(INDEX(SetupR4Tabelle[Ringe],MATCH($A12&amp;$B12&amp;$C12&amp;$E12,SetupR4Tabelle[Verein]&amp;SetupR4Tabelle[Vorname]&amp;SetupR4Tabelle[Name]&amp;SetupR4Tabelle[Disziplin],0)),"-")</f>
        <v>171</v>
      </c>
      <c r="J12" s="265" cm="1">
        <f t="array" ref="J12">_xlfn.IFNA(INDEX(SetupR5Tabelle[Ringe],MATCH($A12&amp;$B12&amp;$C12&amp;$E12,SetupR5Tabelle[Verein]&amp;SetupR5Tabelle[Vorname]&amp;SetupR5Tabelle[Name]&amp;SetupR5Tabelle[Disziplin],0)),"-")</f>
        <v>163</v>
      </c>
      <c r="K12" s="264" cm="1">
        <f t="array" ref="K12">_xlfn.IFNA(INDEX(SetupR6Tabelle[Ringe],MATCH($A12&amp;$B12&amp;$C12&amp;$E12,SetupR6Tabelle[Verein]&amp;SetupR6Tabelle[Vorname]&amp;SetupR6Tabelle[Name]&amp;SetupR6Tabelle[Disziplin],0)),"-")</f>
        <v>173</v>
      </c>
      <c r="L12" s="264" cm="1">
        <f t="array" ref="L12">_xlfn.IFNA(INDEX(SetupR7Tabelle[Ringe],MATCH($A12&amp;$B12&amp;$C12&amp;$E12,SetupR7Tabelle[Verein]&amp;SetupR7Tabelle[Vorname]&amp;SetupR7Tabelle[Name]&amp;SetupR7Tabelle[Disziplin],0)),"-")</f>
        <v>176</v>
      </c>
      <c r="M12" s="264" t="str" cm="1">
        <f t="array" ref="M12">_xlfn.IFNA(INDEX(SetupR8Tabelle[Ringe],MATCH($A12&amp;$B12&amp;$C12&amp;$E12,SetupR8Tabelle[Verein]&amp;SetupR8Tabelle[Vorname]&amp;SetupR8Tabelle[Name]&amp;SetupR8Tabelle[Disziplin],0)),"-")</f>
        <v>-</v>
      </c>
      <c r="N12" s="264" cm="1">
        <f t="array" ref="N12">_xlfn.IFNA(INDEX(SetupR9Tabelle[Ringe],MATCH($A12&amp;$B12&amp;$C12&amp;$E12,SetupR9Tabelle[Verein]&amp;SetupR9Tabelle[Vorname]&amp;SetupR9Tabelle[Name]&amp;SetupR9Tabelle[Disziplin],0)),"-")</f>
        <v>175</v>
      </c>
      <c r="O12" s="264" cm="1">
        <f t="array" ref="O12">_xlfn.IFNA(INDEX(SetupR10Tabelle[Ringe],MATCH($A12&amp;$B12&amp;$C12&amp;$E12,SetupR10Tabelle[Verein]&amp;SetupR10Tabelle[Vorname]&amp;SetupR10Tabelle[Name]&amp;SetupR10Tabelle[Disziplin],0)),"-")</f>
        <v>162</v>
      </c>
      <c r="P12" s="262" cm="1">
        <f t="array" ref="P12">_xlfn.IFNA(INDEX(SetupR11Tabelle[Ringe],MATCH($A12&amp;$B12&amp;$C12&amp;$E12,SetupR11Tabelle[Verein]&amp;SetupR11Tabelle[Vorname]&amp;SetupR11Tabelle[Name]&amp;SetupR11Tabelle[Disziplin],0)),"-")</f>
        <v>173</v>
      </c>
      <c r="Q12" s="264">
        <f>IF(JUG[[#This Row],[1]]="","",SUM(JUG[[#This Row],[1]:[11]]))</f>
        <v>1712</v>
      </c>
      <c r="R12" s="277">
        <f>IF(JUG[[#This Row],[Summe]]="","",AVERAGE(Q12/S12))</f>
        <v>171.2</v>
      </c>
      <c r="S12" s="261">
        <f>IF(JUG[[#This Row],[1]]="","",COUNT(F12:P12))</f>
        <v>10</v>
      </c>
    </row>
    <row r="13" spans="1:19" ht="15.95" customHeight="1">
      <c r="A13" s="197" t="s">
        <v>26</v>
      </c>
      <c r="B13" s="197" t="s">
        <v>183</v>
      </c>
      <c r="C13" s="197" t="s">
        <v>410</v>
      </c>
      <c r="D13" s="197" t="s">
        <v>22</v>
      </c>
      <c r="E13" s="197" t="s">
        <v>11</v>
      </c>
      <c r="F13" s="264" cm="1">
        <f t="array" ref="F13">_xlfn.IFNA(INDEX(SetupR1Tabelle[Ringe],MATCH($A13&amp;$B13&amp;$C13&amp;$E13,SetupR1Tabelle[Verein]&amp;SetupR1Tabelle[Vorname]&amp;SetupR1Tabelle[Name]&amp;SetupR1Tabelle[Disziplin],0)),"-")</f>
        <v>167</v>
      </c>
      <c r="G13" s="264" t="str" cm="1">
        <f t="array" ref="G13">_xlfn.IFNA(INDEX(SetupR2Tabelle[Ringe],MATCH($A13&amp;$B13&amp;$C13&amp;$E13,SetupR2Tabelle[Verein]&amp;SetupR2Tabelle[Vorname]&amp;SetupR2Tabelle[Name]&amp;SetupR2Tabelle[Disziplin],0)),"-")</f>
        <v>-</v>
      </c>
      <c r="H13" s="264" t="str" cm="1">
        <f t="array" ref="H13">_xlfn.IFNA(INDEX(SetupR3Tabelle[Ringe],MATCH($A13&amp;$B13&amp;$C13&amp;$E13,SetupR3Tabelle[Verein]&amp;SetupR3Tabelle[Vorname]&amp;SetupR3Tabelle[Name]&amp;SetupR3Tabelle[Disziplin],0)),"-")</f>
        <v>-</v>
      </c>
      <c r="I13" s="264" cm="1">
        <f t="array" ref="I13">_xlfn.IFNA(INDEX(SetupR4Tabelle[Ringe],MATCH($A13&amp;$B13&amp;$C13&amp;$E13,SetupR4Tabelle[Verein]&amp;SetupR4Tabelle[Vorname]&amp;SetupR4Tabelle[Name]&amp;SetupR4Tabelle[Disziplin],0)),"-")</f>
        <v>167</v>
      </c>
      <c r="J13" s="265" cm="1">
        <f t="array" ref="J13">_xlfn.IFNA(INDEX(SetupR5Tabelle[Ringe],MATCH($A13&amp;$B13&amp;$C13&amp;$E13,SetupR5Tabelle[Verein]&amp;SetupR5Tabelle[Vorname]&amp;SetupR5Tabelle[Name]&amp;SetupR5Tabelle[Disziplin],0)),"-")</f>
        <v>166</v>
      </c>
      <c r="K13" s="264" cm="1">
        <f t="array" ref="K13">_xlfn.IFNA(INDEX(SetupR6Tabelle[Ringe],MATCH($A13&amp;$B13&amp;$C13&amp;$E13,SetupR6Tabelle[Verein]&amp;SetupR6Tabelle[Vorname]&amp;SetupR6Tabelle[Name]&amp;SetupR6Tabelle[Disziplin],0)),"-")</f>
        <v>164</v>
      </c>
      <c r="L13" s="264" cm="1">
        <f t="array" ref="L13">_xlfn.IFNA(INDEX(SetupR7Tabelle[Ringe],MATCH($A13&amp;$B13&amp;$C13&amp;$E13,SetupR7Tabelle[Verein]&amp;SetupR7Tabelle[Vorname]&amp;SetupR7Tabelle[Name]&amp;SetupR7Tabelle[Disziplin],0)),"-")</f>
        <v>175</v>
      </c>
      <c r="M13" s="264" cm="1">
        <f t="array" ref="M13">_xlfn.IFNA(INDEX(SetupR8Tabelle[Ringe],MATCH($A13&amp;$B13&amp;$C13&amp;$E13,SetupR8Tabelle[Verein]&amp;SetupR8Tabelle[Vorname]&amp;SetupR8Tabelle[Name]&amp;SetupR8Tabelle[Disziplin],0)),"-")</f>
        <v>163</v>
      </c>
      <c r="N13" s="264" cm="1">
        <f t="array" ref="N13">_xlfn.IFNA(INDEX(SetupR9Tabelle[Ringe],MATCH($A13&amp;$B13&amp;$C13&amp;$E13,SetupR9Tabelle[Verein]&amp;SetupR9Tabelle[Vorname]&amp;SetupR9Tabelle[Name]&amp;SetupR9Tabelle[Disziplin],0)),"-")</f>
        <v>177</v>
      </c>
      <c r="O13" s="264" cm="1">
        <f t="array" ref="O13">_xlfn.IFNA(INDEX(SetupR10Tabelle[Ringe],MATCH($A13&amp;$B13&amp;$C13&amp;$E13,SetupR10Tabelle[Verein]&amp;SetupR10Tabelle[Vorname]&amp;SetupR10Tabelle[Name]&amp;SetupR10Tabelle[Disziplin],0)),"-")</f>
        <v>180</v>
      </c>
      <c r="P13" s="262" cm="1">
        <f t="array" ref="P13">_xlfn.IFNA(INDEX(SetupR11Tabelle[Ringe],MATCH($A13&amp;$B13&amp;$C13&amp;$E13,SetupR11Tabelle[Verein]&amp;SetupR11Tabelle[Vorname]&amp;SetupR11Tabelle[Name]&amp;SetupR11Tabelle[Disziplin],0)),"-")</f>
        <v>162</v>
      </c>
      <c r="Q13" s="264">
        <f>IF(JUG[[#This Row],[1]]="","",SUM(JUG[[#This Row],[1]:[11]]))</f>
        <v>1521</v>
      </c>
      <c r="R13" s="277">
        <f>IF(JUG[[#This Row],[Summe]]="","",AVERAGE(Q13/S13))</f>
        <v>169</v>
      </c>
      <c r="S13" s="261">
        <f>IF(JUG[[#This Row],[1]]="","",COUNT(F13:P13))</f>
        <v>9</v>
      </c>
    </row>
    <row r="14" spans="1:19" ht="15.95" customHeight="1">
      <c r="A14" s="197" t="s">
        <v>17</v>
      </c>
      <c r="B14" s="197" t="s">
        <v>367</v>
      </c>
      <c r="C14" s="197" t="s">
        <v>245</v>
      </c>
      <c r="D14" s="197" t="s">
        <v>22</v>
      </c>
      <c r="E14" s="197" t="s">
        <v>11</v>
      </c>
      <c r="F14" s="264" cm="1">
        <f t="array" ref="F14">_xlfn.IFNA(INDEX(SetupR1Tabelle[Ringe],MATCH($A14&amp;$B14&amp;$C14&amp;$E14,SetupR1Tabelle[Verein]&amp;SetupR1Tabelle[Vorname]&amp;SetupR1Tabelle[Name]&amp;SetupR1Tabelle[Disziplin],0)),"-")</f>
        <v>167</v>
      </c>
      <c r="G14" s="264" cm="1">
        <f t="array" ref="G14">_xlfn.IFNA(INDEX(SetupR2Tabelle[Ringe],MATCH($A14&amp;$B14&amp;$C14&amp;$E14,SetupR2Tabelle[Verein]&amp;SetupR2Tabelle[Vorname]&amp;SetupR2Tabelle[Name]&amp;SetupR2Tabelle[Disziplin],0)),"-")</f>
        <v>163</v>
      </c>
      <c r="H14" s="264" cm="1">
        <f t="array" ref="H14">_xlfn.IFNA(INDEX(SetupR3Tabelle[Ringe],MATCH($A14&amp;$B14&amp;$C14&amp;$E14,SetupR3Tabelle[Verein]&amp;SetupR3Tabelle[Vorname]&amp;SetupR3Tabelle[Name]&amp;SetupR3Tabelle[Disziplin],0)),"-")</f>
        <v>170</v>
      </c>
      <c r="I14" s="264" cm="1">
        <f t="array" ref="I14">_xlfn.IFNA(INDEX(SetupR4Tabelle[Ringe],MATCH($A14&amp;$B14&amp;$C14&amp;$E14,SetupR4Tabelle[Verein]&amp;SetupR4Tabelle[Vorname]&amp;SetupR4Tabelle[Name]&amp;SetupR4Tabelle[Disziplin],0)),"-")</f>
        <v>156</v>
      </c>
      <c r="J14" s="265" t="str" cm="1">
        <f t="array" ref="J14">_xlfn.IFNA(INDEX(SetupR5Tabelle[Ringe],MATCH($A14&amp;$B14&amp;$C14&amp;$E14,SetupR5Tabelle[Verein]&amp;SetupR5Tabelle[Vorname]&amp;SetupR5Tabelle[Name]&amp;SetupR5Tabelle[Disziplin],0)),"-")</f>
        <v>-</v>
      </c>
      <c r="K14" s="264" cm="1">
        <f t="array" ref="K14">_xlfn.IFNA(INDEX(SetupR6Tabelle[Ringe],MATCH($A14&amp;$B14&amp;$C14&amp;$E14,SetupR6Tabelle[Verein]&amp;SetupR6Tabelle[Vorname]&amp;SetupR6Tabelle[Name]&amp;SetupR6Tabelle[Disziplin],0)),"-")</f>
        <v>177</v>
      </c>
      <c r="L14" s="264" t="str" cm="1">
        <f t="array" ref="L14">_xlfn.IFNA(INDEX(SetupR7Tabelle[Ringe],MATCH($A14&amp;$B14&amp;$C14&amp;$E14,SetupR7Tabelle[Verein]&amp;SetupR7Tabelle[Vorname]&amp;SetupR7Tabelle[Name]&amp;SetupR7Tabelle[Disziplin],0)),"-")</f>
        <v>-</v>
      </c>
      <c r="M14" s="264" cm="1">
        <f t="array" ref="M14">_xlfn.IFNA(INDEX(SetupR8Tabelle[Ringe],MATCH($A14&amp;$B14&amp;$C14&amp;$E14,SetupR8Tabelle[Verein]&amp;SetupR8Tabelle[Vorname]&amp;SetupR8Tabelle[Name]&amp;SetupR8Tabelle[Disziplin],0)),"-")</f>
        <v>169</v>
      </c>
      <c r="N14" s="264" cm="1">
        <f t="array" ref="N14">_xlfn.IFNA(INDEX(SetupR9Tabelle[Ringe],MATCH($A14&amp;$B14&amp;$C14&amp;$E14,SetupR9Tabelle[Verein]&amp;SetupR9Tabelle[Vorname]&amp;SetupR9Tabelle[Name]&amp;SetupR9Tabelle[Disziplin],0)),"-")</f>
        <v>170</v>
      </c>
      <c r="O14" s="264" cm="1">
        <f t="array" ref="O14">_xlfn.IFNA(INDEX(SetupR10Tabelle[Ringe],MATCH($A14&amp;$B14&amp;$C14&amp;$E14,SetupR10Tabelle[Verein]&amp;SetupR10Tabelle[Vorname]&amp;SetupR10Tabelle[Name]&amp;SetupR10Tabelle[Disziplin],0)),"-")</f>
        <v>170</v>
      </c>
      <c r="P14" s="262" cm="1">
        <f t="array" ref="P14">_xlfn.IFNA(INDEX(SetupR11Tabelle[Ringe],MATCH($A14&amp;$B14&amp;$C14&amp;$E14,SetupR11Tabelle[Verein]&amp;SetupR11Tabelle[Vorname]&amp;SetupR11Tabelle[Name]&amp;SetupR11Tabelle[Disziplin],0)),"-")</f>
        <v>162</v>
      </c>
      <c r="Q14" s="264">
        <f>IF(JUG[[#This Row],[1]]="","",SUM(JUG[[#This Row],[1]:[11]]))</f>
        <v>1504</v>
      </c>
      <c r="R14" s="277">
        <f>IF(JUG[[#This Row],[Summe]]="","",AVERAGE(Q14/S14))</f>
        <v>167.11111111111111</v>
      </c>
      <c r="S14" s="261">
        <f>IF(JUG[[#This Row],[1]]="","",COUNT(F14:P14))</f>
        <v>9</v>
      </c>
    </row>
    <row r="15" spans="1:19" ht="15.95" customHeight="1">
      <c r="A15" s="197" t="s">
        <v>18</v>
      </c>
      <c r="B15" s="197" t="s">
        <v>190</v>
      </c>
      <c r="C15" s="197" t="s">
        <v>474</v>
      </c>
      <c r="D15" s="197" t="s">
        <v>22</v>
      </c>
      <c r="E15" s="197" t="s">
        <v>11</v>
      </c>
      <c r="F15" s="264" cm="1">
        <f t="array" ref="F15">_xlfn.IFNA(INDEX(SetupR1Tabelle[Ringe],MATCH($A15&amp;$B15&amp;$C15&amp;$E15,SetupR1Tabelle[Verein]&amp;SetupR1Tabelle[Vorname]&amp;SetupR1Tabelle[Name]&amp;SetupR1Tabelle[Disziplin],0)),"-")</f>
        <v>176</v>
      </c>
      <c r="G15" s="264" cm="1">
        <f t="array" ref="G15">_xlfn.IFNA(INDEX(SetupR2Tabelle[Ringe],MATCH($A15&amp;$B15&amp;$C15&amp;$E15,SetupR2Tabelle[Verein]&amp;SetupR2Tabelle[Vorname]&amp;SetupR2Tabelle[Name]&amp;SetupR2Tabelle[Disziplin],0)),"-")</f>
        <v>176</v>
      </c>
      <c r="H15" s="264" cm="1">
        <f t="array" ref="H15">_xlfn.IFNA(INDEX(SetupR3Tabelle[Ringe],MATCH($A15&amp;$B15&amp;$C15&amp;$E15,SetupR3Tabelle[Verein]&amp;SetupR3Tabelle[Vorname]&amp;SetupR3Tabelle[Name]&amp;SetupR3Tabelle[Disziplin],0)),"-")</f>
        <v>167</v>
      </c>
      <c r="I15" s="264" cm="1">
        <f t="array" ref="I15">_xlfn.IFNA(INDEX(SetupR4Tabelle[Ringe],MATCH($A15&amp;$B15&amp;$C15&amp;$E15,SetupR4Tabelle[Verein]&amp;SetupR4Tabelle[Vorname]&amp;SetupR4Tabelle[Name]&amp;SetupR4Tabelle[Disziplin],0)),"-")</f>
        <v>170</v>
      </c>
      <c r="J15" s="265" cm="1">
        <f t="array" ref="J15">_xlfn.IFNA(INDEX(SetupR5Tabelle[Ringe],MATCH($A15&amp;$B15&amp;$C15&amp;$E15,SetupR5Tabelle[Verein]&amp;SetupR5Tabelle[Vorname]&amp;SetupR5Tabelle[Name]&amp;SetupR5Tabelle[Disziplin],0)),"-")</f>
        <v>158</v>
      </c>
      <c r="K15" s="264" t="str" cm="1">
        <f t="array" ref="K15">_xlfn.IFNA(INDEX(SetupR6Tabelle[Ringe],MATCH($A15&amp;$B15&amp;$C15&amp;$E15,SetupR6Tabelle[Verein]&amp;SetupR6Tabelle[Vorname]&amp;SetupR6Tabelle[Name]&amp;SetupR6Tabelle[Disziplin],0)),"-")</f>
        <v>-</v>
      </c>
      <c r="L15" s="264" cm="1">
        <f t="array" ref="L15">_xlfn.IFNA(INDEX(SetupR7Tabelle[Ringe],MATCH($A15&amp;$B15&amp;$C15&amp;$E15,SetupR7Tabelle[Verein]&amp;SetupR7Tabelle[Vorname]&amp;SetupR7Tabelle[Name]&amp;SetupR7Tabelle[Disziplin],0)),"-")</f>
        <v>153</v>
      </c>
      <c r="M15" s="264" t="str" cm="1">
        <f t="array" ref="M15">_xlfn.IFNA(INDEX(SetupR8Tabelle[Ringe],MATCH($A15&amp;$B15&amp;$C15&amp;$E15,SetupR8Tabelle[Verein]&amp;SetupR8Tabelle[Vorname]&amp;SetupR8Tabelle[Name]&amp;SetupR8Tabelle[Disziplin],0)),"-")</f>
        <v>-</v>
      </c>
      <c r="N15" s="264" cm="1">
        <f t="array" ref="N15">_xlfn.IFNA(INDEX(SetupR9Tabelle[Ringe],MATCH($A15&amp;$B15&amp;$C15&amp;$E15,SetupR9Tabelle[Verein]&amp;SetupR9Tabelle[Vorname]&amp;SetupR9Tabelle[Name]&amp;SetupR9Tabelle[Disziplin],0)),"-")</f>
        <v>169</v>
      </c>
      <c r="O15" s="264" cm="1">
        <f t="array" ref="O15">_xlfn.IFNA(INDEX(SetupR10Tabelle[Ringe],MATCH($A15&amp;$B15&amp;$C15&amp;$E15,SetupR10Tabelle[Verein]&amp;SetupR10Tabelle[Vorname]&amp;SetupR10Tabelle[Name]&amp;SetupR10Tabelle[Disziplin],0)),"-")</f>
        <v>177</v>
      </c>
      <c r="P15" s="262" cm="1">
        <f t="array" ref="P15">_xlfn.IFNA(INDEX(SetupR11Tabelle[Ringe],MATCH($A15&amp;$B15&amp;$C15&amp;$E15,SetupR11Tabelle[Verein]&amp;SetupR11Tabelle[Vorname]&amp;SetupR11Tabelle[Name]&amp;SetupR11Tabelle[Disziplin],0)),"-")</f>
        <v>135</v>
      </c>
      <c r="Q15" s="264">
        <f>IF(JUG[[#This Row],[1]]="","",SUM(JUG[[#This Row],[1]:[11]]))</f>
        <v>1481</v>
      </c>
      <c r="R15" s="277">
        <f>IF(JUG[[#This Row],[Summe]]="","",AVERAGE(Q15/S15))</f>
        <v>164.55555555555554</v>
      </c>
      <c r="S15" s="261">
        <f>IF(JUG[[#This Row],[1]]="","",COUNT(F15:P15))</f>
        <v>9</v>
      </c>
    </row>
    <row r="16" spans="1:19" ht="15.95" customHeight="1">
      <c r="A16" s="197" t="s">
        <v>17</v>
      </c>
      <c r="B16" s="197" t="s">
        <v>341</v>
      </c>
      <c r="C16" s="197" t="s">
        <v>217</v>
      </c>
      <c r="D16" s="197" t="s">
        <v>22</v>
      </c>
      <c r="E16" s="197" t="s">
        <v>11</v>
      </c>
      <c r="F16" s="264" cm="1">
        <f t="array" ref="F16">_xlfn.IFNA(INDEX(SetupR1Tabelle[Ringe],MATCH($A16&amp;$B16&amp;$C16&amp;$E16,SetupR1Tabelle[Verein]&amp;SetupR1Tabelle[Vorname]&amp;SetupR1Tabelle[Name]&amp;SetupR1Tabelle[Disziplin],0)),"-")</f>
        <v>167</v>
      </c>
      <c r="G16" s="264" cm="1">
        <f t="array" ref="G16">_xlfn.IFNA(INDEX(SetupR2Tabelle[Ringe],MATCH($A16&amp;$B16&amp;$C16&amp;$E16,SetupR2Tabelle[Verein]&amp;SetupR2Tabelle[Vorname]&amp;SetupR2Tabelle[Name]&amp;SetupR2Tabelle[Disziplin],0)),"-")</f>
        <v>159</v>
      </c>
      <c r="H16" s="264" cm="1">
        <f t="array" ref="H16">_xlfn.IFNA(INDEX(SetupR3Tabelle[Ringe],MATCH($A16&amp;$B16&amp;$C16&amp;$E16,SetupR3Tabelle[Verein]&amp;SetupR3Tabelle[Vorname]&amp;SetupR3Tabelle[Name]&amp;SetupR3Tabelle[Disziplin],0)),"-")</f>
        <v>152</v>
      </c>
      <c r="I16" s="264" cm="1">
        <f t="array" ref="I16">_xlfn.IFNA(INDEX(SetupR4Tabelle[Ringe],MATCH($A16&amp;$B16&amp;$C16&amp;$E16,SetupR4Tabelle[Verein]&amp;SetupR4Tabelle[Vorname]&amp;SetupR4Tabelle[Name]&amp;SetupR4Tabelle[Disziplin],0)),"-")</f>
        <v>165</v>
      </c>
      <c r="J16" s="265" cm="1">
        <f t="array" ref="J16">_xlfn.IFNA(INDEX(SetupR5Tabelle[Ringe],MATCH($A16&amp;$B16&amp;$C16&amp;$E16,SetupR5Tabelle[Verein]&amp;SetupR5Tabelle[Vorname]&amp;SetupR5Tabelle[Name]&amp;SetupR5Tabelle[Disziplin],0)),"-")</f>
        <v>160</v>
      </c>
      <c r="K16" s="264" cm="1">
        <f t="array" ref="K16">_xlfn.IFNA(INDEX(SetupR6Tabelle[Ringe],MATCH($A16&amp;$B16&amp;$C16&amp;$E16,SetupR6Tabelle[Verein]&amp;SetupR6Tabelle[Vorname]&amp;SetupR6Tabelle[Name]&amp;SetupR6Tabelle[Disziplin],0)),"-")</f>
        <v>154</v>
      </c>
      <c r="L16" s="264" t="str" cm="1">
        <f t="array" ref="L16">_xlfn.IFNA(INDEX(SetupR7Tabelle[Ringe],MATCH($A16&amp;$B16&amp;$C16&amp;$E16,SetupR7Tabelle[Verein]&amp;SetupR7Tabelle[Vorname]&amp;SetupR7Tabelle[Name]&amp;SetupR7Tabelle[Disziplin],0)),"-")</f>
        <v>-</v>
      </c>
      <c r="M16" s="264" cm="1">
        <f t="array" ref="M16">_xlfn.IFNA(INDEX(SetupR8Tabelle[Ringe],MATCH($A16&amp;$B16&amp;$C16&amp;$E16,SetupR8Tabelle[Verein]&amp;SetupR8Tabelle[Vorname]&amp;SetupR8Tabelle[Name]&amp;SetupR8Tabelle[Disziplin],0)),"-")</f>
        <v>174</v>
      </c>
      <c r="N16" s="264" cm="1">
        <f t="array" ref="N16">_xlfn.IFNA(INDEX(SetupR9Tabelle[Ringe],MATCH($A16&amp;$B16&amp;$C16&amp;$E16,SetupR9Tabelle[Verein]&amp;SetupR9Tabelle[Vorname]&amp;SetupR9Tabelle[Name]&amp;SetupR9Tabelle[Disziplin],0)),"-")</f>
        <v>166</v>
      </c>
      <c r="O16" s="264" cm="1">
        <f t="array" ref="O16">_xlfn.IFNA(INDEX(SetupR10Tabelle[Ringe],MATCH($A16&amp;$B16&amp;$C16&amp;$E16,SetupR10Tabelle[Verein]&amp;SetupR10Tabelle[Vorname]&amp;SetupR10Tabelle[Name]&amp;SetupR10Tabelle[Disziplin],0)),"-")</f>
        <v>166</v>
      </c>
      <c r="P16" s="262" cm="1">
        <f t="array" ref="P16">_xlfn.IFNA(INDEX(SetupR11Tabelle[Ringe],MATCH($A16&amp;$B16&amp;$C16&amp;$E16,SetupR11Tabelle[Verein]&amp;SetupR11Tabelle[Vorname]&amp;SetupR11Tabelle[Name]&amp;SetupR11Tabelle[Disziplin],0)),"-")</f>
        <v>166</v>
      </c>
      <c r="Q16" s="264">
        <f>IF(JUG[[#This Row],[1]]="","",SUM(JUG[[#This Row],[1]:[11]]))</f>
        <v>1629</v>
      </c>
      <c r="R16" s="277">
        <f>IF(JUG[[#This Row],[Summe]]="","",AVERAGE(Q16/S16))</f>
        <v>162.9</v>
      </c>
      <c r="S16" s="261">
        <f>IF(JUG[[#This Row],[1]]="","",COUNT(F16:P16))</f>
        <v>10</v>
      </c>
    </row>
    <row r="17" spans="1:19" ht="15.95" customHeight="1">
      <c r="A17" s="197" t="s">
        <v>6</v>
      </c>
      <c r="B17" s="197" t="s">
        <v>212</v>
      </c>
      <c r="C17" s="197" t="s">
        <v>243</v>
      </c>
      <c r="D17" s="197" t="s">
        <v>22</v>
      </c>
      <c r="E17" s="197" t="s">
        <v>11</v>
      </c>
      <c r="F17" s="264" cm="1">
        <f t="array" ref="F17">_xlfn.IFNA(INDEX(SetupR1Tabelle[Ringe],MATCH($A17&amp;$B17&amp;$C17&amp;$E17,SetupR1Tabelle[Verein]&amp;SetupR1Tabelle[Vorname]&amp;SetupR1Tabelle[Name]&amp;SetupR1Tabelle[Disziplin],0)),"-")</f>
        <v>154</v>
      </c>
      <c r="G17" s="264" cm="1">
        <f t="array" ref="G17">_xlfn.IFNA(INDEX(SetupR2Tabelle[Ringe],MATCH($A17&amp;$B17&amp;$C17&amp;$E17,SetupR2Tabelle[Verein]&amp;SetupR2Tabelle[Vorname]&amp;SetupR2Tabelle[Name]&amp;SetupR2Tabelle[Disziplin],0)),"-")</f>
        <v>143</v>
      </c>
      <c r="H17" s="264" t="str" cm="1">
        <f t="array" ref="H17">_xlfn.IFNA(INDEX(SetupR3Tabelle[Ringe],MATCH($A17&amp;$B17&amp;$C17&amp;$E17,SetupR3Tabelle[Verein]&amp;SetupR3Tabelle[Vorname]&amp;SetupR3Tabelle[Name]&amp;SetupR3Tabelle[Disziplin],0)),"-")</f>
        <v>-</v>
      </c>
      <c r="I17" s="264" cm="1">
        <f t="array" ref="I17">_xlfn.IFNA(INDEX(SetupR4Tabelle[Ringe],MATCH($A17&amp;$B17&amp;$C17&amp;$E17,SetupR4Tabelle[Verein]&amp;SetupR4Tabelle[Vorname]&amp;SetupR4Tabelle[Name]&amp;SetupR4Tabelle[Disziplin],0)),"-")</f>
        <v>156</v>
      </c>
      <c r="J17" s="265" cm="1">
        <f t="array" ref="J17">_xlfn.IFNA(INDEX(SetupR5Tabelle[Ringe],MATCH($A17&amp;$B17&amp;$C17&amp;$E17,SetupR5Tabelle[Verein]&amp;SetupR5Tabelle[Vorname]&amp;SetupR5Tabelle[Name]&amp;SetupR5Tabelle[Disziplin],0)),"-")</f>
        <v>159</v>
      </c>
      <c r="K17" s="264" cm="1">
        <f t="array" ref="K17">_xlfn.IFNA(INDEX(SetupR6Tabelle[Ringe],MATCH($A17&amp;$B17&amp;$C17&amp;$E17,SetupR6Tabelle[Verein]&amp;SetupR6Tabelle[Vorname]&amp;SetupR6Tabelle[Name]&amp;SetupR6Tabelle[Disziplin],0)),"-")</f>
        <v>157</v>
      </c>
      <c r="L17" s="264" cm="1">
        <f t="array" ref="L17">_xlfn.IFNA(INDEX(SetupR7Tabelle[Ringe],MATCH($A17&amp;$B17&amp;$C17&amp;$E17,SetupR7Tabelle[Verein]&amp;SetupR7Tabelle[Vorname]&amp;SetupR7Tabelle[Name]&amp;SetupR7Tabelle[Disziplin],0)),"-")</f>
        <v>160</v>
      </c>
      <c r="M17" s="264" cm="1">
        <f t="array" ref="M17">_xlfn.IFNA(INDEX(SetupR8Tabelle[Ringe],MATCH($A17&amp;$B17&amp;$C17&amp;$E17,SetupR8Tabelle[Verein]&amp;SetupR8Tabelle[Vorname]&amp;SetupR8Tabelle[Name]&amp;SetupR8Tabelle[Disziplin],0)),"-")</f>
        <v>163</v>
      </c>
      <c r="N17" s="264" cm="1">
        <f t="array" ref="N17">_xlfn.IFNA(INDEX(SetupR9Tabelle[Ringe],MATCH($A17&amp;$B17&amp;$C17&amp;$E17,SetupR9Tabelle[Verein]&amp;SetupR9Tabelle[Vorname]&amp;SetupR9Tabelle[Name]&amp;SetupR9Tabelle[Disziplin],0)),"-")</f>
        <v>155</v>
      </c>
      <c r="O17" s="264" cm="1">
        <f t="array" ref="O17">_xlfn.IFNA(INDEX(SetupR10Tabelle[Ringe],MATCH($A17&amp;$B17&amp;$C17&amp;$E17,SetupR10Tabelle[Verein]&amp;SetupR10Tabelle[Vorname]&amp;SetupR10Tabelle[Name]&amp;SetupR10Tabelle[Disziplin],0)),"-")</f>
        <v>170</v>
      </c>
      <c r="P17" s="262" cm="1">
        <f t="array" ref="P17">_xlfn.IFNA(INDEX(SetupR11Tabelle[Ringe],MATCH($A17&amp;$B17&amp;$C17&amp;$E17,SetupR11Tabelle[Verein]&amp;SetupR11Tabelle[Vorname]&amp;SetupR11Tabelle[Name]&amp;SetupR11Tabelle[Disziplin],0)),"-")</f>
        <v>154</v>
      </c>
      <c r="Q17" s="264">
        <f>IF(JUG[[#This Row],[1]]="","",SUM(JUG[[#This Row],[1]:[11]]))</f>
        <v>1571</v>
      </c>
      <c r="R17" s="277">
        <f>IF(JUG[[#This Row],[Summe]]="","",AVERAGE(Q17/S17))</f>
        <v>157.1</v>
      </c>
      <c r="S17" s="261">
        <f>IF(JUG[[#This Row],[1]]="","",COUNT(F17:P17))</f>
        <v>10</v>
      </c>
    </row>
    <row r="18" spans="1:19" ht="15.95" customHeight="1">
      <c r="A18" s="197" t="s">
        <v>26</v>
      </c>
      <c r="B18" s="197" t="s">
        <v>348</v>
      </c>
      <c r="C18" s="197" t="s">
        <v>349</v>
      </c>
      <c r="D18" s="197" t="s">
        <v>22</v>
      </c>
      <c r="E18" s="197" t="s">
        <v>11</v>
      </c>
      <c r="F18" s="264" cm="1">
        <f t="array" ref="F18">_xlfn.IFNA(INDEX(SetupR1Tabelle[Ringe],MATCH($A18&amp;$B18&amp;$C18&amp;$E18,SetupR1Tabelle[Verein]&amp;SetupR1Tabelle[Vorname]&amp;SetupR1Tabelle[Name]&amp;SetupR1Tabelle[Disziplin],0)),"-")</f>
        <v>150</v>
      </c>
      <c r="G18" s="264" t="str" cm="1">
        <f t="array" ref="G18">_xlfn.IFNA(INDEX(SetupR2Tabelle[Ringe],MATCH($A18&amp;$B18&amp;$C18&amp;$E18,SetupR2Tabelle[Verein]&amp;SetupR2Tabelle[Vorname]&amp;SetupR2Tabelle[Name]&amp;SetupR2Tabelle[Disziplin],0)),"-")</f>
        <v>-</v>
      </c>
      <c r="H18" s="264" cm="1">
        <f t="array" ref="H18">_xlfn.IFNA(INDEX(SetupR3Tabelle[Ringe],MATCH($A18&amp;$B18&amp;$C18&amp;$E18,SetupR3Tabelle[Verein]&amp;SetupR3Tabelle[Vorname]&amp;SetupR3Tabelle[Name]&amp;SetupR3Tabelle[Disziplin],0)),"-")</f>
        <v>154</v>
      </c>
      <c r="I18" s="264" cm="1">
        <f t="array" ref="I18">_xlfn.IFNA(INDEX(SetupR4Tabelle[Ringe],MATCH($A18&amp;$B18&amp;$C18&amp;$E18,SetupR4Tabelle[Verein]&amp;SetupR4Tabelle[Vorname]&amp;SetupR4Tabelle[Name]&amp;SetupR4Tabelle[Disziplin],0)),"-")</f>
        <v>146</v>
      </c>
      <c r="J18" s="265" cm="1">
        <f t="array" ref="J18">_xlfn.IFNA(INDEX(SetupR5Tabelle[Ringe],MATCH($A18&amp;$B18&amp;$C18&amp;$E18,SetupR5Tabelle[Verein]&amp;SetupR5Tabelle[Vorname]&amp;SetupR5Tabelle[Name]&amp;SetupR5Tabelle[Disziplin],0)),"-")</f>
        <v>155</v>
      </c>
      <c r="K18" s="264" cm="1">
        <f t="array" ref="K18">_xlfn.IFNA(INDEX(SetupR6Tabelle[Ringe],MATCH($A18&amp;$B18&amp;$C18&amp;$E18,SetupR6Tabelle[Verein]&amp;SetupR6Tabelle[Vorname]&amp;SetupR6Tabelle[Name]&amp;SetupR6Tabelle[Disziplin],0)),"-")</f>
        <v>158</v>
      </c>
      <c r="L18" s="264" cm="1">
        <f t="array" ref="L18">_xlfn.IFNA(INDEX(SetupR7Tabelle[Ringe],MATCH($A18&amp;$B18&amp;$C18&amp;$E18,SetupR7Tabelle[Verein]&amp;SetupR7Tabelle[Vorname]&amp;SetupR7Tabelle[Name]&amp;SetupR7Tabelle[Disziplin],0)),"-")</f>
        <v>155</v>
      </c>
      <c r="M18" s="264" cm="1">
        <f t="array" ref="M18">_xlfn.IFNA(INDEX(SetupR8Tabelle[Ringe],MATCH($A18&amp;$B18&amp;$C18&amp;$E18,SetupR8Tabelle[Verein]&amp;SetupR8Tabelle[Vorname]&amp;SetupR8Tabelle[Name]&amp;SetupR8Tabelle[Disziplin],0)),"-")</f>
        <v>158</v>
      </c>
      <c r="N18" s="264" cm="1">
        <f t="array" ref="N18">_xlfn.IFNA(INDEX(SetupR9Tabelle[Ringe],MATCH($A18&amp;$B18&amp;$C18&amp;$E18,SetupR9Tabelle[Verein]&amp;SetupR9Tabelle[Vorname]&amp;SetupR9Tabelle[Name]&amp;SetupR9Tabelle[Disziplin],0)),"-")</f>
        <v>158</v>
      </c>
      <c r="O18" s="264" cm="1">
        <f t="array" ref="O18">_xlfn.IFNA(INDEX(SetupR10Tabelle[Ringe],MATCH($A18&amp;$B18&amp;$C18&amp;$E18,SetupR10Tabelle[Verein]&amp;SetupR10Tabelle[Vorname]&amp;SetupR10Tabelle[Name]&amp;SetupR10Tabelle[Disziplin],0)),"-")</f>
        <v>155</v>
      </c>
      <c r="P18" s="262" cm="1">
        <f t="array" ref="P18">_xlfn.IFNA(INDEX(SetupR11Tabelle[Ringe],MATCH($A18&amp;$B18&amp;$C18&amp;$E18,SetupR11Tabelle[Verein]&amp;SetupR11Tabelle[Vorname]&amp;SetupR11Tabelle[Name]&amp;SetupR11Tabelle[Disziplin],0)),"-")</f>
        <v>141</v>
      </c>
      <c r="Q18" s="264">
        <f>IF(JUG[[#This Row],[1]]="","",SUM(JUG[[#This Row],[1]:[11]]))</f>
        <v>1530</v>
      </c>
      <c r="R18" s="277">
        <f>IF(JUG[[#This Row],[Summe]]="","",AVERAGE(Q18/S18))</f>
        <v>153</v>
      </c>
      <c r="S18" s="261">
        <f>IF(JUG[[#This Row],[1]]="","",COUNT(F18:P18))</f>
        <v>10</v>
      </c>
    </row>
    <row r="19" spans="1:19" ht="15.95" customHeight="1">
      <c r="A19" s="197" t="s">
        <v>6</v>
      </c>
      <c r="B19" s="197" t="s">
        <v>501</v>
      </c>
      <c r="C19" s="197" t="s">
        <v>502</v>
      </c>
      <c r="D19" s="197" t="s">
        <v>22</v>
      </c>
      <c r="E19" s="197" t="s">
        <v>11</v>
      </c>
      <c r="F19" s="261" cm="1">
        <f t="array" ref="F19">_xlfn.IFNA(INDEX(SetupR1Tabelle[Ringe],MATCH($A19&amp;$B19&amp;$C19&amp;$E19,SetupR1Tabelle[Verein]&amp;SetupR1Tabelle[Vorname]&amp;SetupR1Tabelle[Name]&amp;SetupR1Tabelle[Disziplin],0)),"-")</f>
        <v>108</v>
      </c>
      <c r="G19" s="261" cm="1">
        <f t="array" ref="G19">_xlfn.IFNA(INDEX(SetupR2Tabelle[Ringe],MATCH($A19&amp;$B19&amp;$C19&amp;$E19,SetupR2Tabelle[Verein]&amp;SetupR2Tabelle[Vorname]&amp;SetupR2Tabelle[Name]&amp;SetupR2Tabelle[Disziplin],0)),"-")</f>
        <v>82</v>
      </c>
      <c r="H19" s="261" t="str" cm="1">
        <f t="array" ref="H19">_xlfn.IFNA(INDEX(SetupR3Tabelle[Ringe],MATCH($A19&amp;$B19&amp;$C19&amp;$E19,SetupR3Tabelle[Verein]&amp;SetupR3Tabelle[Vorname]&amp;SetupR3Tabelle[Name]&amp;SetupR3Tabelle[Disziplin],0)),"-")</f>
        <v>-</v>
      </c>
      <c r="I19" s="262" t="str" cm="1">
        <f t="array" ref="I19">_xlfn.IFNA(INDEX(SetupR4Tabelle[Ringe],MATCH($A19&amp;$B19&amp;$C19&amp;$E19,SetupR4Tabelle[Verein]&amp;SetupR4Tabelle[Vorname]&amp;SetupR4Tabelle[Name]&amp;SetupR4Tabelle[Disziplin],0)),"-")</f>
        <v>-</v>
      </c>
      <c r="J19" s="261" cm="1">
        <f t="array" ref="J19">_xlfn.IFNA(INDEX(SetupR5Tabelle[Ringe],MATCH($A19&amp;$B19&amp;$C19&amp;$E19,SetupR5Tabelle[Verein]&amp;SetupR5Tabelle[Vorname]&amp;SetupR5Tabelle[Name]&amp;SetupR5Tabelle[Disziplin],0)),"-")</f>
        <v>144</v>
      </c>
      <c r="K19" s="261" cm="1">
        <f t="array" ref="K19">_xlfn.IFNA(INDEX(SetupR6Tabelle[Ringe],MATCH($A19&amp;$B19&amp;$C19&amp;$E19,SetupR6Tabelle[Verein]&amp;SetupR6Tabelle[Vorname]&amp;SetupR6Tabelle[Name]&amp;SetupR6Tabelle[Disziplin],0)),"-")</f>
        <v>131</v>
      </c>
      <c r="L19" s="261" cm="1">
        <f t="array" ref="L19">_xlfn.IFNA(INDEX(SetupR7Tabelle[Ringe],MATCH($A19&amp;$B19&amp;$C19&amp;$E19,SetupR7Tabelle[Verein]&amp;SetupR7Tabelle[Vorname]&amp;SetupR7Tabelle[Name]&amp;SetupR7Tabelle[Disziplin],0)),"-")</f>
        <v>143</v>
      </c>
      <c r="M19" s="261" cm="1">
        <f t="array" ref="M19">_xlfn.IFNA(INDEX(SetupR8Tabelle[Ringe],MATCH($A19&amp;$B19&amp;$C19&amp;$E19,SetupR8Tabelle[Verein]&amp;SetupR8Tabelle[Vorname]&amp;SetupR8Tabelle[Name]&amp;SetupR8Tabelle[Disziplin],0)),"-")</f>
        <v>157</v>
      </c>
      <c r="N19" s="261" cm="1">
        <f t="array" ref="N19">_xlfn.IFNA(INDEX(SetupR9Tabelle[Ringe],MATCH($A19&amp;$B19&amp;$C19&amp;$E19,SetupR9Tabelle[Verein]&amp;SetupR9Tabelle[Vorname]&amp;SetupR9Tabelle[Name]&amp;SetupR9Tabelle[Disziplin],0)),"-")</f>
        <v>144</v>
      </c>
      <c r="O19" s="261" cm="1">
        <f t="array" ref="O19">_xlfn.IFNA(INDEX(SetupR10Tabelle[Ringe],MATCH($A19&amp;$B19&amp;$C19&amp;$E19,SetupR10Tabelle[Verein]&amp;SetupR10Tabelle[Vorname]&amp;SetupR10Tabelle[Name]&amp;SetupR10Tabelle[Disziplin],0)),"-")</f>
        <v>143</v>
      </c>
      <c r="P19" s="261" cm="1">
        <f t="array" ref="P19">_xlfn.IFNA(INDEX(SetupR11Tabelle[Ringe],MATCH($A19&amp;$B19&amp;$C19&amp;$E19,SetupR11Tabelle[Verein]&amp;SetupR11Tabelle[Vorname]&amp;SetupR11Tabelle[Name]&amp;SetupR11Tabelle[Disziplin],0)),"-")</f>
        <v>153</v>
      </c>
      <c r="Q19" s="261">
        <f>IF(JUG[[#This Row],[1]]="","",SUM(JUG[[#This Row],[1]:[11]]))</f>
        <v>1205</v>
      </c>
      <c r="R19" s="263">
        <f>IF(JUG[[#This Row],[Summe]]="","",AVERAGE(Q19/S19))</f>
        <v>133.88888888888889</v>
      </c>
      <c r="S19" s="261">
        <f>IF(JUG[[#This Row],[1]]="","",COUNT(F19:P19))</f>
        <v>9</v>
      </c>
    </row>
    <row r="20" spans="1:19" ht="15.95" customHeight="1" thickBot="1">
      <c r="A20" s="297" t="s">
        <v>33</v>
      </c>
      <c r="B20" s="297" t="s">
        <v>362</v>
      </c>
      <c r="C20" s="297" t="s">
        <v>295</v>
      </c>
      <c r="D20" s="297" t="s">
        <v>22</v>
      </c>
      <c r="E20" s="297" t="s">
        <v>11</v>
      </c>
      <c r="F20" s="303" t="str" cm="1">
        <f t="array" ref="F20">_xlfn.IFNA(INDEX(SetupR1Tabelle[Ringe],MATCH($A20&amp;$B20&amp;$C20&amp;$E20,SetupR1Tabelle[Verein]&amp;SetupR1Tabelle[Vorname]&amp;SetupR1Tabelle[Name]&amp;SetupR1Tabelle[Disziplin],0)),"-")</f>
        <v>-</v>
      </c>
      <c r="G20" s="303" cm="1">
        <f t="array" ref="G20">_xlfn.IFNA(INDEX(SetupR2Tabelle[Ringe],MATCH($A20&amp;$B20&amp;$C20&amp;$E20,SetupR2Tabelle[Verein]&amp;SetupR2Tabelle[Vorname]&amp;SetupR2Tabelle[Name]&amp;SetupR2Tabelle[Disziplin],0)),"-")</f>
        <v>128</v>
      </c>
      <c r="H20" s="303" cm="1">
        <f t="array" ref="H20">_xlfn.IFNA(INDEX(SetupR3Tabelle[Ringe],MATCH($A20&amp;$B20&amp;$C20&amp;$E20,SetupR3Tabelle[Verein]&amp;SetupR3Tabelle[Vorname]&amp;SetupR3Tabelle[Name]&amp;SetupR3Tabelle[Disziplin],0)),"-")</f>
        <v>114</v>
      </c>
      <c r="I20" s="303" cm="1">
        <f t="array" ref="I20">_xlfn.IFNA(INDEX(SetupR4Tabelle[Ringe],MATCH($A20&amp;$B20&amp;$C20&amp;$E20,SetupR4Tabelle[Verein]&amp;SetupR4Tabelle[Vorname]&amp;SetupR4Tabelle[Name]&amp;SetupR4Tabelle[Disziplin],0)),"-")</f>
        <v>119</v>
      </c>
      <c r="J20" s="306" cm="1">
        <f t="array" ref="J20">_xlfn.IFNA(INDEX(SetupR5Tabelle[Ringe],MATCH($A20&amp;$B20&amp;$C20&amp;$E20,SetupR5Tabelle[Verein]&amp;SetupR5Tabelle[Vorname]&amp;SetupR5Tabelle[Name]&amp;SetupR5Tabelle[Disziplin],0)),"-")</f>
        <v>134</v>
      </c>
      <c r="K20" s="303" cm="1">
        <f t="array" ref="K20">_xlfn.IFNA(INDEX(SetupR6Tabelle[Ringe],MATCH($A20&amp;$B20&amp;$C20&amp;$E20,SetupR6Tabelle[Verein]&amp;SetupR6Tabelle[Vorname]&amp;SetupR6Tabelle[Name]&amp;SetupR6Tabelle[Disziplin],0)),"-")</f>
        <v>129</v>
      </c>
      <c r="L20" s="303" cm="1">
        <f t="array" ref="L20">_xlfn.IFNA(INDEX(SetupR7Tabelle[Ringe],MATCH($A20&amp;$B20&amp;$C20&amp;$E20,SetupR7Tabelle[Verein]&amp;SetupR7Tabelle[Vorname]&amp;SetupR7Tabelle[Name]&amp;SetupR7Tabelle[Disziplin],0)),"-")</f>
        <v>126</v>
      </c>
      <c r="M20" s="303" t="str" cm="1">
        <f t="array" ref="M20">_xlfn.IFNA(INDEX(SetupR8Tabelle[Ringe],MATCH($A20&amp;$B20&amp;$C20&amp;$E20,SetupR8Tabelle[Verein]&amp;SetupR8Tabelle[Vorname]&amp;SetupR8Tabelle[Name]&amp;SetupR8Tabelle[Disziplin],0)),"-")</f>
        <v>-</v>
      </c>
      <c r="N20" s="303" cm="1">
        <f t="array" ref="N20">_xlfn.IFNA(INDEX(SetupR9Tabelle[Ringe],MATCH($A20&amp;$B20&amp;$C20&amp;$E20,SetupR9Tabelle[Verein]&amp;SetupR9Tabelle[Vorname]&amp;SetupR9Tabelle[Name]&amp;SetupR9Tabelle[Disziplin],0)),"-")</f>
        <v>123</v>
      </c>
      <c r="O20" s="303" cm="1">
        <f t="array" ref="O20">_xlfn.IFNA(INDEX(SetupR10Tabelle[Ringe],MATCH($A20&amp;$B20&amp;$C20&amp;$E20,SetupR10Tabelle[Verein]&amp;SetupR10Tabelle[Vorname]&amp;SetupR10Tabelle[Name]&amp;SetupR10Tabelle[Disziplin],0)),"-")</f>
        <v>120</v>
      </c>
      <c r="P20" s="299" cm="1">
        <f t="array" ref="P20">_xlfn.IFNA(INDEX(SetupR11Tabelle[Ringe],MATCH($A20&amp;$B20&amp;$C20&amp;$E20,SetupR11Tabelle[Verein]&amp;SetupR11Tabelle[Vorname]&amp;SetupR11Tabelle[Name]&amp;SetupR11Tabelle[Disziplin],0)),"-")</f>
        <v>144</v>
      </c>
      <c r="Q20" s="303">
        <f>IF(JUG[[#This Row],[1]]="","",SUM(JUG[[#This Row],[1]:[11]]))</f>
        <v>1137</v>
      </c>
      <c r="R20" s="305">
        <f>IF(JUG[[#This Row],[Summe]]="","",AVERAGE(Q20/S20))</f>
        <v>126.33333333333333</v>
      </c>
      <c r="S20" s="301">
        <f>IF(JUG[[#This Row],[1]]="","",COUNT(F20:P20))</f>
        <v>9</v>
      </c>
    </row>
    <row r="21" spans="1:19" ht="15.95" customHeight="1">
      <c r="A21" s="197" t="s">
        <v>21</v>
      </c>
      <c r="B21" s="197" t="s">
        <v>319</v>
      </c>
      <c r="C21" s="197" t="s">
        <v>320</v>
      </c>
      <c r="D21" s="197" t="s">
        <v>22</v>
      </c>
      <c r="E21" s="197" t="s">
        <v>11</v>
      </c>
      <c r="F21" s="261" cm="1">
        <f t="array" ref="F21">_xlfn.IFNA(INDEX(SetupR1Tabelle[Ringe],MATCH($A21&amp;$B21&amp;$C21&amp;$E21,SetupR1Tabelle[Verein]&amp;SetupR1Tabelle[Vorname]&amp;SetupR1Tabelle[Name]&amp;SetupR1Tabelle[Disziplin],0)),"-")</f>
        <v>168</v>
      </c>
      <c r="G21" s="261" cm="1">
        <f t="array" ref="G21">_xlfn.IFNA(INDEX(SetupR2Tabelle[Ringe],MATCH($A21&amp;$B21&amp;$C21&amp;$E21,SetupR2Tabelle[Verein]&amp;SetupR2Tabelle[Vorname]&amp;SetupR2Tabelle[Name]&amp;SetupR2Tabelle[Disziplin],0)),"-")</f>
        <v>176</v>
      </c>
      <c r="H21" s="261" t="str" cm="1">
        <f t="array" ref="H21">_xlfn.IFNA(INDEX(SetupR3Tabelle[Ringe],MATCH($A21&amp;$B21&amp;$C21&amp;$E21,SetupR3Tabelle[Verein]&amp;SetupR3Tabelle[Vorname]&amp;SetupR3Tabelle[Name]&amp;SetupR3Tabelle[Disziplin],0)),"-")</f>
        <v>-</v>
      </c>
      <c r="I21" s="262" t="str" cm="1">
        <f t="array" ref="I21">_xlfn.IFNA(INDEX(SetupR4Tabelle[Ringe],MATCH($A21&amp;$B21&amp;$C21&amp;$E21,SetupR4Tabelle[Verein]&amp;SetupR4Tabelle[Vorname]&amp;SetupR4Tabelle[Name]&amp;SetupR4Tabelle[Disziplin],0)),"-")</f>
        <v>-</v>
      </c>
      <c r="J21" s="261" cm="1">
        <f t="array" ref="J21">_xlfn.IFNA(INDEX(SetupR5Tabelle[Ringe],MATCH($A21&amp;$B21&amp;$C21&amp;$E21,SetupR5Tabelle[Verein]&amp;SetupR5Tabelle[Vorname]&amp;SetupR5Tabelle[Name]&amp;SetupR5Tabelle[Disziplin],0)),"-")</f>
        <v>184</v>
      </c>
      <c r="K21" s="261" t="str" cm="1">
        <f t="array" ref="K21">_xlfn.IFNA(INDEX(SetupR6Tabelle[Ringe],MATCH($A21&amp;$B21&amp;$C21&amp;$E21,SetupR6Tabelle[Verein]&amp;SetupR6Tabelle[Vorname]&amp;SetupR6Tabelle[Name]&amp;SetupR6Tabelle[Disziplin],0)),"-")</f>
        <v>-</v>
      </c>
      <c r="L21" s="261" cm="1">
        <f t="array" ref="L21">_xlfn.IFNA(INDEX(SetupR7Tabelle[Ringe],MATCH($A21&amp;$B21&amp;$C21&amp;$E21,SetupR7Tabelle[Verein]&amp;SetupR7Tabelle[Vorname]&amp;SetupR7Tabelle[Name]&amp;SetupR7Tabelle[Disziplin],0)),"-")</f>
        <v>174</v>
      </c>
      <c r="M21" s="261" cm="1">
        <f t="array" ref="M21">_xlfn.IFNA(INDEX(SetupR8Tabelle[Ringe],MATCH($A21&amp;$B21&amp;$C21&amp;$E21,SetupR8Tabelle[Verein]&amp;SetupR8Tabelle[Vorname]&amp;SetupR8Tabelle[Name]&amp;SetupR8Tabelle[Disziplin],0)),"-")</f>
        <v>189</v>
      </c>
      <c r="N21" s="261" cm="1">
        <f t="array" ref="N21">_xlfn.IFNA(INDEX(SetupR9Tabelle[Ringe],MATCH($A21&amp;$B21&amp;$C21&amp;$E21,SetupR9Tabelle[Verein]&amp;SetupR9Tabelle[Vorname]&amp;SetupR9Tabelle[Name]&amp;SetupR9Tabelle[Disziplin],0)),"-")</f>
        <v>184</v>
      </c>
      <c r="O21" s="261" cm="1">
        <f t="array" ref="O21">_xlfn.IFNA(INDEX(SetupR10Tabelle[Ringe],MATCH($A21&amp;$B21&amp;$C21&amp;$E21,SetupR10Tabelle[Verein]&amp;SetupR10Tabelle[Vorname]&amp;SetupR10Tabelle[Name]&amp;SetupR10Tabelle[Disziplin],0)),"-")</f>
        <v>184</v>
      </c>
      <c r="P21" s="261" cm="1">
        <f t="array" ref="P21">_xlfn.IFNA(INDEX(SetupR11Tabelle[Ringe],MATCH($A21&amp;$B21&amp;$C21&amp;$E21,SetupR11Tabelle[Verein]&amp;SetupR11Tabelle[Vorname]&amp;SetupR11Tabelle[Name]&amp;SetupR11Tabelle[Disziplin],0)),"-")</f>
        <v>178</v>
      </c>
      <c r="Q21" s="261">
        <f>IF(JUG[[#This Row],[1]]="","",SUM(JUG[[#This Row],[1]:[11]]))</f>
        <v>1437</v>
      </c>
      <c r="R21" s="263">
        <f>IF(JUG[[#This Row],[Summe]]="","",AVERAGE(Q21/S21))</f>
        <v>179.625</v>
      </c>
      <c r="S21" s="261">
        <f>IF(JUG[[#This Row],[1]]="","",COUNT(F21:P21))</f>
        <v>8</v>
      </c>
    </row>
    <row r="22" spans="1:19" ht="15.95" customHeight="1">
      <c r="A22" s="197" t="s">
        <v>15</v>
      </c>
      <c r="B22" s="197" t="s">
        <v>200</v>
      </c>
      <c r="C22" s="197" t="s">
        <v>201</v>
      </c>
      <c r="D22" s="197" t="s">
        <v>22</v>
      </c>
      <c r="E22" s="197" t="s">
        <v>11</v>
      </c>
      <c r="F22" s="261" cm="1">
        <f t="array" ref="F22">_xlfn.IFNA(INDEX(SetupR1Tabelle[Ringe],MATCH($A22&amp;$B22&amp;$C22&amp;$E22,SetupR1Tabelle[Verein]&amp;SetupR1Tabelle[Vorname]&amp;SetupR1Tabelle[Name]&amp;SetupR1Tabelle[Disziplin],0)),"-")</f>
        <v>176</v>
      </c>
      <c r="G22" s="261" cm="1">
        <f t="array" ref="G22">_xlfn.IFNA(INDEX(SetupR2Tabelle[Ringe],MATCH($A22&amp;$B22&amp;$C22&amp;$E22,SetupR2Tabelle[Verein]&amp;SetupR2Tabelle[Vorname]&amp;SetupR2Tabelle[Name]&amp;SetupR2Tabelle[Disziplin],0)),"-")</f>
        <v>170</v>
      </c>
      <c r="H22" s="261" cm="1">
        <f t="array" ref="H22">_xlfn.IFNA(INDEX(SetupR3Tabelle[Ringe],MATCH($A22&amp;$B22&amp;$C22&amp;$E22,SetupR3Tabelle[Verein]&amp;SetupR3Tabelle[Vorname]&amp;SetupR3Tabelle[Name]&amp;SetupR3Tabelle[Disziplin],0)),"-")</f>
        <v>165</v>
      </c>
      <c r="I22" s="262" cm="1">
        <f t="array" ref="I22">_xlfn.IFNA(INDEX(SetupR4Tabelle[Ringe],MATCH($A22&amp;$B22&amp;$C22&amp;$E22,SetupR4Tabelle[Verein]&amp;SetupR4Tabelle[Vorname]&amp;SetupR4Tabelle[Name]&amp;SetupR4Tabelle[Disziplin],0)),"-")</f>
        <v>176</v>
      </c>
      <c r="J22" s="261" t="str" cm="1">
        <f t="array" ref="J22">_xlfn.IFNA(INDEX(SetupR5Tabelle[Ringe],MATCH($A22&amp;$B22&amp;$C22&amp;$E22,SetupR5Tabelle[Verein]&amp;SetupR5Tabelle[Vorname]&amp;SetupR5Tabelle[Name]&amp;SetupR5Tabelle[Disziplin],0)),"-")</f>
        <v>-</v>
      </c>
      <c r="K22" s="261" cm="1">
        <f t="array" ref="K22">_xlfn.IFNA(INDEX(SetupR6Tabelle[Ringe],MATCH($A22&amp;$B22&amp;$C22&amp;$E22,SetupR6Tabelle[Verein]&amp;SetupR6Tabelle[Vorname]&amp;SetupR6Tabelle[Name]&amp;SetupR6Tabelle[Disziplin],0)),"-")</f>
        <v>182</v>
      </c>
      <c r="L22" s="261" cm="1">
        <f t="array" ref="L22">_xlfn.IFNA(INDEX(SetupR7Tabelle[Ringe],MATCH($A22&amp;$B22&amp;$C22&amp;$E22,SetupR7Tabelle[Verein]&amp;SetupR7Tabelle[Vorname]&amp;SetupR7Tabelle[Name]&amp;SetupR7Tabelle[Disziplin],0)),"-")</f>
        <v>173</v>
      </c>
      <c r="M22" s="261" cm="1">
        <f t="array" ref="M22">_xlfn.IFNA(INDEX(SetupR8Tabelle[Ringe],MATCH($A22&amp;$B22&amp;$C22&amp;$E22,SetupR8Tabelle[Verein]&amp;SetupR8Tabelle[Vorname]&amp;SetupR8Tabelle[Name]&amp;SetupR8Tabelle[Disziplin],0)),"-")</f>
        <v>169</v>
      </c>
      <c r="N22" s="261" t="str" cm="1">
        <f t="array" ref="N22">_xlfn.IFNA(INDEX(SetupR9Tabelle[Ringe],MATCH($A22&amp;$B22&amp;$C22&amp;$E22,SetupR9Tabelle[Verein]&amp;SetupR9Tabelle[Vorname]&amp;SetupR9Tabelle[Name]&amp;SetupR9Tabelle[Disziplin],0)),"-")</f>
        <v>-</v>
      </c>
      <c r="O22" s="261" t="str" cm="1">
        <f t="array" ref="O22">_xlfn.IFNA(INDEX(SetupR10Tabelle[Ringe],MATCH($A22&amp;$B22&amp;$C22&amp;$E22,SetupR10Tabelle[Verein]&amp;SetupR10Tabelle[Vorname]&amp;SetupR10Tabelle[Name]&amp;SetupR10Tabelle[Disziplin],0)),"-")</f>
        <v>-</v>
      </c>
      <c r="P22" s="261" cm="1">
        <f t="array" ref="P22">_xlfn.IFNA(INDEX(SetupR11Tabelle[Ringe],MATCH($A22&amp;$B22&amp;$C22&amp;$E22,SetupR11Tabelle[Verein]&amp;SetupR11Tabelle[Vorname]&amp;SetupR11Tabelle[Name]&amp;SetupR11Tabelle[Disziplin],0)),"-")</f>
        <v>175</v>
      </c>
      <c r="Q22" s="261">
        <f>IF(JUG[[#This Row],[1]]="","",SUM(JUG[[#This Row],[1]:[11]]))</f>
        <v>1386</v>
      </c>
      <c r="R22" s="263">
        <f>IF(JUG[[#This Row],[Summe]]="","",AVERAGE(Q22/S22))</f>
        <v>173.25</v>
      </c>
      <c r="S22" s="261">
        <f>IF(JUG[[#This Row],[1]]="","",COUNT(F22:P22))</f>
        <v>8</v>
      </c>
    </row>
    <row r="23" spans="1:19" ht="15.95" customHeight="1">
      <c r="A23" s="197" t="s">
        <v>17</v>
      </c>
      <c r="B23" s="197" t="s">
        <v>233</v>
      </c>
      <c r="C23" s="197" t="s">
        <v>578</v>
      </c>
      <c r="D23" s="197" t="s">
        <v>22</v>
      </c>
      <c r="E23" s="197" t="s">
        <v>11</v>
      </c>
      <c r="F23" s="264" t="str" cm="1">
        <f t="array" ref="F23">_xlfn.IFNA(INDEX(SetupR1Tabelle[Ringe],MATCH($A23&amp;$B23&amp;$C23&amp;$E23,SetupR1Tabelle[Verein]&amp;SetupR1Tabelle[Vorname]&amp;SetupR1Tabelle[Name]&amp;SetupR1Tabelle[Disziplin],0)),"-")</f>
        <v>-</v>
      </c>
      <c r="G23" s="264" t="str" cm="1">
        <f t="array" ref="G23">_xlfn.IFNA(INDEX(SetupR2Tabelle[Ringe],MATCH($A23&amp;$B23&amp;$C23&amp;$E23,SetupR2Tabelle[Verein]&amp;SetupR2Tabelle[Vorname]&amp;SetupR2Tabelle[Name]&amp;SetupR2Tabelle[Disziplin],0)),"-")</f>
        <v>-</v>
      </c>
      <c r="H23" s="264" cm="1">
        <f t="array" ref="H23">_xlfn.IFNA(INDEX(SetupR3Tabelle[Ringe],MATCH($A23&amp;$B23&amp;$C23&amp;$E23,SetupR3Tabelle[Verein]&amp;SetupR3Tabelle[Vorname]&amp;SetupR3Tabelle[Name]&amp;SetupR3Tabelle[Disziplin],0)),"-")</f>
        <v>156</v>
      </c>
      <c r="I23" s="264" t="str" cm="1">
        <f t="array" ref="I23">_xlfn.IFNA(INDEX(SetupR4Tabelle[Ringe],MATCH($A23&amp;$B23&amp;$C23&amp;$E23,SetupR4Tabelle[Verein]&amp;SetupR4Tabelle[Vorname]&amp;SetupR4Tabelle[Name]&amp;SetupR4Tabelle[Disziplin],0)),"-")</f>
        <v>-</v>
      </c>
      <c r="J23" s="265" cm="1">
        <f t="array" ref="J23">_xlfn.IFNA(INDEX(SetupR5Tabelle[Ringe],MATCH($A23&amp;$B23&amp;$C23&amp;$E23,SetupR5Tabelle[Verein]&amp;SetupR5Tabelle[Vorname]&amp;SetupR5Tabelle[Name]&amp;SetupR5Tabelle[Disziplin],0)),"-")</f>
        <v>150</v>
      </c>
      <c r="K23" s="264" t="str" cm="1">
        <f t="array" ref="K23">_xlfn.IFNA(INDEX(SetupR6Tabelle[Ringe],MATCH($A23&amp;$B23&amp;$C23&amp;$E23,SetupR6Tabelle[Verein]&amp;SetupR6Tabelle[Vorname]&amp;SetupR6Tabelle[Name]&amp;SetupR6Tabelle[Disziplin],0)),"-")</f>
        <v>-</v>
      </c>
      <c r="L23" s="264" t="str" cm="1">
        <f t="array" ref="L23">_xlfn.IFNA(INDEX(SetupR7Tabelle[Ringe],MATCH($A23&amp;$B23&amp;$C23&amp;$E23,SetupR7Tabelle[Verein]&amp;SetupR7Tabelle[Vorname]&amp;SetupR7Tabelle[Name]&amp;SetupR7Tabelle[Disziplin],0)),"-")</f>
        <v>-</v>
      </c>
      <c r="M23" s="264" t="str" cm="1">
        <f t="array" ref="M23">_xlfn.IFNA(INDEX(SetupR8Tabelle[Ringe],MATCH($A23&amp;$B23&amp;$C23&amp;$E23,SetupR8Tabelle[Verein]&amp;SetupR8Tabelle[Vorname]&amp;SetupR8Tabelle[Name]&amp;SetupR8Tabelle[Disziplin],0)),"-")</f>
        <v>-</v>
      </c>
      <c r="N23" s="264" t="str" cm="1">
        <f t="array" ref="N23">_xlfn.IFNA(INDEX(SetupR9Tabelle[Ringe],MATCH($A23&amp;$B23&amp;$C23&amp;$E23,SetupR9Tabelle[Verein]&amp;SetupR9Tabelle[Vorname]&amp;SetupR9Tabelle[Name]&amp;SetupR9Tabelle[Disziplin],0)),"-")</f>
        <v>-</v>
      </c>
      <c r="O23" s="264" t="str" cm="1">
        <f t="array" ref="O23">_xlfn.IFNA(INDEX(SetupR10Tabelle[Ringe],MATCH($A23&amp;$B23&amp;$C23&amp;$E23,SetupR10Tabelle[Verein]&amp;SetupR10Tabelle[Vorname]&amp;SetupR10Tabelle[Name]&amp;SetupR10Tabelle[Disziplin],0)),"-")</f>
        <v>-</v>
      </c>
      <c r="P23" s="262" cm="1">
        <f t="array" ref="P23">_xlfn.IFNA(INDEX(SetupR11Tabelle[Ringe],MATCH($A23&amp;$B23&amp;$C23&amp;$E23,SetupR11Tabelle[Verein]&amp;SetupR11Tabelle[Vorname]&amp;SetupR11Tabelle[Name]&amp;SetupR11Tabelle[Disziplin],0)),"-")</f>
        <v>157</v>
      </c>
      <c r="Q23" s="264">
        <f>IF(JUG[[#This Row],[1]]="","",SUM(JUG[[#This Row],[1]:[11]]))</f>
        <v>463</v>
      </c>
      <c r="R23" s="277">
        <f>IF(JUG[[#This Row],[Summe]]="","",AVERAGE(Q23/S23))</f>
        <v>154.33333333333334</v>
      </c>
      <c r="S23" s="261">
        <f>IF(JUG[[#This Row],[1]]="","",COUNT(F23:P23))</f>
        <v>3</v>
      </c>
    </row>
    <row r="24" spans="1:19" ht="15.95" customHeight="1">
      <c r="A24" s="197" t="s">
        <v>6</v>
      </c>
      <c r="B24" s="197" t="s">
        <v>602</v>
      </c>
      <c r="C24" s="197" t="s">
        <v>604</v>
      </c>
      <c r="D24" s="279" t="s">
        <v>22</v>
      </c>
      <c r="E24" s="197" t="s">
        <v>11</v>
      </c>
      <c r="F24" s="264" t="str" cm="1">
        <f t="array" ref="F24">_xlfn.IFNA(INDEX(SetupR1Tabelle[Ringe],MATCH($A24&amp;$B24&amp;$C24&amp;$E24,SetupR1Tabelle[Verein]&amp;SetupR1Tabelle[Vorname]&amp;SetupR1Tabelle[Name]&amp;SetupR1Tabelle[Disziplin],0)),"-")</f>
        <v>-</v>
      </c>
      <c r="G24" s="264" t="str" cm="1">
        <f t="array" ref="G24">_xlfn.IFNA(INDEX(SetupR2Tabelle[Ringe],MATCH($A24&amp;$B24&amp;$C24&amp;$E24,SetupR2Tabelle[Verein]&amp;SetupR2Tabelle[Vorname]&amp;SetupR2Tabelle[Name]&amp;SetupR2Tabelle[Disziplin],0)),"-")</f>
        <v>-</v>
      </c>
      <c r="H24" s="264" t="str" cm="1">
        <f t="array" ref="H24">_xlfn.IFNA(INDEX(SetupR3Tabelle[Ringe],MATCH($A24&amp;$B24&amp;$C24&amp;$E24,SetupR3Tabelle[Verein]&amp;SetupR3Tabelle[Vorname]&amp;SetupR3Tabelle[Name]&amp;SetupR3Tabelle[Disziplin],0)),"-")</f>
        <v>-</v>
      </c>
      <c r="I24" s="264" t="str" cm="1">
        <f t="array" ref="I24">_xlfn.IFNA(INDEX(SetupR4Tabelle[Ringe],MATCH($A24&amp;$B24&amp;$C24&amp;$E24,SetupR4Tabelle[Verein]&amp;SetupR4Tabelle[Vorname]&amp;SetupR4Tabelle[Name]&amp;SetupR4Tabelle[Disziplin],0)),"-")</f>
        <v>-</v>
      </c>
      <c r="J24" s="265" cm="1">
        <f t="array" ref="J24">_xlfn.IFNA(INDEX(SetupR5Tabelle[Ringe],MATCH($A24&amp;$B24&amp;$C24&amp;$E24,SetupR5Tabelle[Verein]&amp;SetupR5Tabelle[Vorname]&amp;SetupR5Tabelle[Name]&amp;SetupR5Tabelle[Disziplin],0)),"-")</f>
        <v>72</v>
      </c>
      <c r="K24" s="264" t="str" cm="1">
        <f t="array" ref="K24">_xlfn.IFNA(INDEX(SetupR6Tabelle[Ringe],MATCH($A24&amp;$B24&amp;$C24&amp;$E24,SetupR6Tabelle[Verein]&amp;SetupR6Tabelle[Vorname]&amp;SetupR6Tabelle[Name]&amp;SetupR6Tabelle[Disziplin],0)),"-")</f>
        <v>-</v>
      </c>
      <c r="L24" s="264" t="str" cm="1">
        <f t="array" ref="L24">_xlfn.IFNA(INDEX(SetupR7Tabelle[Ringe],MATCH($A24&amp;$B24&amp;$C24&amp;$E24,SetupR7Tabelle[Verein]&amp;SetupR7Tabelle[Vorname]&amp;SetupR7Tabelle[Name]&amp;SetupR7Tabelle[Disziplin],0)),"-")</f>
        <v>-</v>
      </c>
      <c r="M24" s="264" cm="1">
        <f t="array" ref="M24">_xlfn.IFNA(INDEX(SetupR8Tabelle[Ringe],MATCH($A24&amp;$B24&amp;$C24&amp;$E24,SetupR8Tabelle[Verein]&amp;SetupR8Tabelle[Vorname]&amp;SetupR8Tabelle[Name]&amp;SetupR8Tabelle[Disziplin],0)),"-")</f>
        <v>88</v>
      </c>
      <c r="N24" s="264" t="str" cm="1">
        <f t="array" ref="N24">_xlfn.IFNA(INDEX(SetupR9Tabelle[Ringe],MATCH($A24&amp;$B24&amp;$C24&amp;$E24,SetupR9Tabelle[Verein]&amp;SetupR9Tabelle[Vorname]&amp;SetupR9Tabelle[Name]&amp;SetupR9Tabelle[Disziplin],0)),"-")</f>
        <v>-</v>
      </c>
      <c r="O24" s="264" t="str" cm="1">
        <f t="array" ref="O24">_xlfn.IFNA(INDEX(SetupR10Tabelle[Ringe],MATCH($A24&amp;$B24&amp;$C24&amp;$E24,SetupR10Tabelle[Verein]&amp;SetupR10Tabelle[Vorname]&amp;SetupR10Tabelle[Name]&amp;SetupR10Tabelle[Disziplin],0)),"-")</f>
        <v>-</v>
      </c>
      <c r="P24" s="262" cm="1">
        <f t="array" ref="P24">_xlfn.IFNA(INDEX(SetupR11Tabelle[Ringe],MATCH($A24&amp;$B24&amp;$C24&amp;$E24,SetupR11Tabelle[Verein]&amp;SetupR11Tabelle[Vorname]&amp;SetupR11Tabelle[Name]&amp;SetupR11Tabelle[Disziplin],0)),"-")</f>
        <v>127</v>
      </c>
      <c r="Q24" s="264">
        <f>IF(JUG[[#This Row],[1]]="","",SUM(JUG[[#This Row],[1]:[11]]))</f>
        <v>287</v>
      </c>
      <c r="R24" s="277">
        <f>IF(JUG[[#This Row],[Summe]]="","",AVERAGE(Q24/S24))</f>
        <v>95.666666666666671</v>
      </c>
      <c r="S24" s="261">
        <f>IF(JUG[[#This Row],[1]]="","",COUNT(F24:P24))</f>
        <v>3</v>
      </c>
    </row>
    <row r="25" spans="1:19" ht="14.45" customHeight="1">
      <c r="A25" s="197" t="s">
        <v>21</v>
      </c>
      <c r="B25" s="197" t="s">
        <v>559</v>
      </c>
      <c r="C25" s="197" t="s">
        <v>560</v>
      </c>
      <c r="D25" s="197" t="s">
        <v>22</v>
      </c>
      <c r="E25" s="197" t="s">
        <v>11</v>
      </c>
      <c r="F25" s="264" t="str" cm="1">
        <f t="array" ref="F25">_xlfn.IFNA(INDEX(SetupR1Tabelle[Ringe],MATCH($A25&amp;$B25&amp;$C25&amp;$E25,SetupR1Tabelle[Verein]&amp;SetupR1Tabelle[Vorname]&amp;SetupR1Tabelle[Name]&amp;SetupR1Tabelle[Disziplin],0)),"-")</f>
        <v>-</v>
      </c>
      <c r="G25" s="264" cm="1">
        <f t="array" ref="G25">_xlfn.IFNA(INDEX(SetupR2Tabelle[Ringe],MATCH($A25&amp;$B25&amp;$C25&amp;$E25,SetupR2Tabelle[Verein]&amp;SetupR2Tabelle[Vorname]&amp;SetupR2Tabelle[Name]&amp;SetupR2Tabelle[Disziplin],0)),"-")</f>
        <v>168</v>
      </c>
      <c r="H25" s="264" t="str" cm="1">
        <f t="array" ref="H25">_xlfn.IFNA(INDEX(SetupR3Tabelle[Ringe],MATCH($A25&amp;$B25&amp;$C25&amp;$E25,SetupR3Tabelle[Verein]&amp;SetupR3Tabelle[Vorname]&amp;SetupR3Tabelle[Name]&amp;SetupR3Tabelle[Disziplin],0)),"-")</f>
        <v>-</v>
      </c>
      <c r="I25" s="264" t="str" cm="1">
        <f t="array" ref="I25">_xlfn.IFNA(INDEX(SetupR4Tabelle[Ringe],MATCH($A25&amp;$B25&amp;$C25&amp;$E25,SetupR4Tabelle[Verein]&amp;SetupR4Tabelle[Vorname]&amp;SetupR4Tabelle[Name]&amp;SetupR4Tabelle[Disziplin],0)),"-")</f>
        <v>-</v>
      </c>
      <c r="J25" s="265" t="str" cm="1">
        <f t="array" ref="J25">_xlfn.IFNA(INDEX(SetupR5Tabelle[Ringe],MATCH($A25&amp;$B25&amp;$C25&amp;$E25,SetupR5Tabelle[Verein]&amp;SetupR5Tabelle[Vorname]&amp;SetupR5Tabelle[Name]&amp;SetupR5Tabelle[Disziplin],0)),"-")</f>
        <v>-</v>
      </c>
      <c r="K25" s="264" t="str" cm="1">
        <f t="array" ref="K25">_xlfn.IFNA(INDEX(SetupR6Tabelle[Ringe],MATCH($A25&amp;$B25&amp;$C25&amp;$E25,SetupR6Tabelle[Verein]&amp;SetupR6Tabelle[Vorname]&amp;SetupR6Tabelle[Name]&amp;SetupR6Tabelle[Disziplin],0)),"-")</f>
        <v>-</v>
      </c>
      <c r="L25" s="264" t="str" cm="1">
        <f t="array" ref="L25">_xlfn.IFNA(INDEX(SetupR7Tabelle[Ringe],MATCH($A25&amp;$B25&amp;$C25&amp;$E25,SetupR7Tabelle[Verein]&amp;SetupR7Tabelle[Vorname]&amp;SetupR7Tabelle[Name]&amp;SetupR7Tabelle[Disziplin],0)),"-")</f>
        <v>-</v>
      </c>
      <c r="M25" s="264" t="str" cm="1">
        <f t="array" ref="M25">_xlfn.IFNA(INDEX(SetupR8Tabelle[Ringe],MATCH($A25&amp;$B25&amp;$C25&amp;$E25,SetupR8Tabelle[Verein]&amp;SetupR8Tabelle[Vorname]&amp;SetupR8Tabelle[Name]&amp;SetupR8Tabelle[Disziplin],0)),"-")</f>
        <v>-</v>
      </c>
      <c r="N25" s="264" t="str" cm="1">
        <f t="array" ref="N25">_xlfn.IFNA(INDEX(SetupR9Tabelle[Ringe],MATCH($A25&amp;$B25&amp;$C25&amp;$E25,SetupR9Tabelle[Verein]&amp;SetupR9Tabelle[Vorname]&amp;SetupR9Tabelle[Name]&amp;SetupR9Tabelle[Disziplin],0)),"-")</f>
        <v>-</v>
      </c>
      <c r="O25" s="264" t="str" cm="1">
        <f t="array" ref="O25">_xlfn.IFNA(INDEX(SetupR10Tabelle[Ringe],MATCH($A25&amp;$B25&amp;$C25&amp;$E25,SetupR10Tabelle[Verein]&amp;SetupR10Tabelle[Vorname]&amp;SetupR10Tabelle[Name]&amp;SetupR10Tabelle[Disziplin],0)),"-")</f>
        <v>-</v>
      </c>
      <c r="P25" s="262" t="str" cm="1">
        <f t="array" ref="P25">_xlfn.IFNA(INDEX(SetupR11Tabelle[Ringe],MATCH($A25&amp;$B25&amp;$C25&amp;$E25,SetupR11Tabelle[Verein]&amp;SetupR11Tabelle[Vorname]&amp;SetupR11Tabelle[Name]&amp;SetupR11Tabelle[Disziplin],0)),"-")</f>
        <v>-</v>
      </c>
      <c r="Q25" s="264">
        <f>IF(JUG[[#This Row],[1]]="","",SUM(JUG[[#This Row],[1]:[11]]))</f>
        <v>168</v>
      </c>
      <c r="R25" s="277">
        <f>IF(JUG[[#This Row],[Summe]]="","",AVERAGE(Q25/S25))</f>
        <v>168</v>
      </c>
      <c r="S25" s="261">
        <f>IF(JUG[[#This Row],[1]]="","",COUNT(F25:P25))</f>
        <v>1</v>
      </c>
    </row>
    <row r="26" spans="1:19">
      <c r="A26" s="197" t="s">
        <v>33</v>
      </c>
      <c r="B26" s="197" t="s">
        <v>362</v>
      </c>
      <c r="C26" s="197" t="s">
        <v>381</v>
      </c>
      <c r="D26" s="279" t="s">
        <v>22</v>
      </c>
      <c r="E26" s="197" t="s">
        <v>11</v>
      </c>
      <c r="F26" s="264" t="str" cm="1">
        <f t="array" ref="F26">_xlfn.IFNA(INDEX(SetupR1Tabelle[Ringe],MATCH($A26&amp;$B26&amp;$C26&amp;$E26,SetupR1Tabelle[Verein]&amp;SetupR1Tabelle[Vorname]&amp;SetupR1Tabelle[Name]&amp;SetupR1Tabelle[Disziplin],0)),"-")</f>
        <v>-</v>
      </c>
      <c r="G26" s="264" t="str" cm="1">
        <f t="array" ref="G26">_xlfn.IFNA(INDEX(SetupR2Tabelle[Ringe],MATCH($A26&amp;$B26&amp;$C26&amp;$E26,SetupR2Tabelle[Verein]&amp;SetupR2Tabelle[Vorname]&amp;SetupR2Tabelle[Name]&amp;SetupR2Tabelle[Disziplin],0)),"-")</f>
        <v>-</v>
      </c>
      <c r="H26" s="264" t="str" cm="1">
        <f t="array" ref="H26">_xlfn.IFNA(INDEX(SetupR3Tabelle[Ringe],MATCH($A26&amp;$B26&amp;$C26&amp;$E26,SetupR3Tabelle[Verein]&amp;SetupR3Tabelle[Vorname]&amp;SetupR3Tabelle[Name]&amp;SetupR3Tabelle[Disziplin],0)),"-")</f>
        <v>-</v>
      </c>
      <c r="I26" s="264" t="str" cm="1">
        <f t="array" ref="I26">_xlfn.IFNA(INDEX(SetupR4Tabelle[Ringe],MATCH($A26&amp;$B26&amp;$C26&amp;$E26,SetupR4Tabelle[Verein]&amp;SetupR4Tabelle[Vorname]&amp;SetupR4Tabelle[Name]&amp;SetupR4Tabelle[Disziplin],0)),"-")</f>
        <v>-</v>
      </c>
      <c r="J26" s="265" t="str" cm="1">
        <f t="array" ref="J26">_xlfn.IFNA(INDEX(SetupR5Tabelle[Ringe],MATCH($A26&amp;$B26&amp;$C26&amp;$E26,SetupR5Tabelle[Verein]&amp;SetupR5Tabelle[Vorname]&amp;SetupR5Tabelle[Name]&amp;SetupR5Tabelle[Disziplin],0)),"-")</f>
        <v>-</v>
      </c>
      <c r="K26" s="264" t="str" cm="1">
        <f t="array" ref="K26">_xlfn.IFNA(INDEX(SetupR6Tabelle[Ringe],MATCH($A26&amp;$B26&amp;$C26&amp;$E26,SetupR6Tabelle[Verein]&amp;SetupR6Tabelle[Vorname]&amp;SetupR6Tabelle[Name]&amp;SetupR6Tabelle[Disziplin],0)),"-")</f>
        <v>-</v>
      </c>
      <c r="L26" s="264" t="str" cm="1">
        <f t="array" ref="L26">_xlfn.IFNA(INDEX(SetupR7Tabelle[Ringe],MATCH($A26&amp;$B26&amp;$C26&amp;$E26,SetupR7Tabelle[Verein]&amp;SetupR7Tabelle[Vorname]&amp;SetupR7Tabelle[Name]&amp;SetupR7Tabelle[Disziplin],0)),"-")</f>
        <v>-</v>
      </c>
      <c r="M26" s="264" cm="1">
        <f t="array" ref="M26">_xlfn.IFNA(INDEX(SetupR8Tabelle[Ringe],MATCH($A26&amp;$B26&amp;$C26&amp;$E26,SetupR8Tabelle[Verein]&amp;SetupR8Tabelle[Vorname]&amp;SetupR8Tabelle[Name]&amp;SetupR8Tabelle[Disziplin],0)),"-")</f>
        <v>111</v>
      </c>
      <c r="N26" s="264" t="str" cm="1">
        <f t="array" ref="N26">_xlfn.IFNA(INDEX(SetupR9Tabelle[Ringe],MATCH($A26&amp;$B26&amp;$C26&amp;$E26,SetupR9Tabelle[Verein]&amp;SetupR9Tabelle[Vorname]&amp;SetupR9Tabelle[Name]&amp;SetupR9Tabelle[Disziplin],0)),"-")</f>
        <v>-</v>
      </c>
      <c r="O26" s="264" t="str" cm="1">
        <f t="array" ref="O26">_xlfn.IFNA(INDEX(SetupR10Tabelle[Ringe],MATCH($A26&amp;$B26&amp;$C26&amp;$E26,SetupR10Tabelle[Verein]&amp;SetupR10Tabelle[Vorname]&amp;SetupR10Tabelle[Name]&amp;SetupR10Tabelle[Disziplin],0)),"-")</f>
        <v>-</v>
      </c>
      <c r="P26" s="262" t="str" cm="1">
        <f t="array" ref="P26">_xlfn.IFNA(INDEX(SetupR11Tabelle[Ringe],MATCH($A26&amp;$B26&amp;$C26&amp;$E26,SetupR11Tabelle[Verein]&amp;SetupR11Tabelle[Vorname]&amp;SetupR11Tabelle[Name]&amp;SetupR11Tabelle[Disziplin],0)),"-")</f>
        <v>-</v>
      </c>
      <c r="Q26" s="264">
        <f>IF(JUG[[#This Row],[1]]="","",SUM(JUG[[#This Row],[1]:[11]]))</f>
        <v>111</v>
      </c>
      <c r="R26" s="277">
        <f>IF(JUG[[#This Row],[Summe]]="","",AVERAGE(Q26/S26))</f>
        <v>111</v>
      </c>
      <c r="S26" s="261">
        <f>IF(JUG[[#This Row],[1]]="","",COUNT(F26:P26))</f>
        <v>1</v>
      </c>
    </row>
    <row r="27" spans="1:19" hidden="1">
      <c r="A27" s="22"/>
      <c r="B27" s="22"/>
      <c r="C27" s="22"/>
      <c r="D27" s="22"/>
      <c r="E27" s="22"/>
      <c r="F27" s="264" cm="1">
        <f t="array" ref="F27">_xlfn.IFNA(INDEX(SetupR1Tabelle[Ringe],MATCH($A27&amp;$B27&amp;$C27&amp;$E27,SetupR1Tabelle[Verein]&amp;SetupR1Tabelle[Vorname]&amp;SetupR1Tabelle[Name]&amp;SetupR1Tabelle[Disziplin],0)),"-")</f>
        <v>0</v>
      </c>
      <c r="G27" s="264" cm="1">
        <f t="array" ref="G27">_xlfn.IFNA(INDEX(SetupR2Tabelle[Ringe],MATCH($A27&amp;$B27&amp;$C27&amp;$E27,SetupR2Tabelle[Verein]&amp;SetupR2Tabelle[Vorname]&amp;SetupR2Tabelle[Name]&amp;SetupR2Tabelle[Disziplin],0)),"-")</f>
        <v>0</v>
      </c>
      <c r="H27" s="264" cm="1">
        <f t="array" ref="H27">_xlfn.IFNA(INDEX(SetupR3Tabelle[Ringe],MATCH($A27&amp;$B27&amp;$C27&amp;$E27,SetupR3Tabelle[Verein]&amp;SetupR3Tabelle[Vorname]&amp;SetupR3Tabelle[Name]&amp;SetupR3Tabelle[Disziplin],0)),"-")</f>
        <v>0</v>
      </c>
      <c r="I27" s="264" t="str" cm="1">
        <f t="array" ref="I27">_xlfn.IFNA(INDEX(SetupR4Tabelle[Ringe],MATCH($A27&amp;$B27&amp;$C27&amp;$E27,SetupR4Tabelle[Verein]&amp;SetupR4Tabelle[Vorname]&amp;SetupR4Tabelle[Name]&amp;SetupR4Tabelle[Disziplin],0)),"-")</f>
        <v>-</v>
      </c>
      <c r="J27" s="265" t="str" cm="1">
        <f t="array" ref="J27">_xlfn.IFNA(INDEX(SetupR5Tabelle[Ringe],MATCH($A27&amp;$B27&amp;$C27&amp;$E27,SetupR5Tabelle[Verein]&amp;SetupR5Tabelle[Vorname]&amp;SetupR5Tabelle[Name]&amp;SetupR5Tabelle[Disziplin],0)),"-")</f>
        <v>-</v>
      </c>
      <c r="K27" s="264" cm="1">
        <f t="array" ref="K27">_xlfn.IFNA(INDEX(SetupR6Tabelle[Ringe],MATCH($A27&amp;$B27&amp;$C27&amp;$E27,SetupR6Tabelle[Verein]&amp;SetupR6Tabelle[Vorname]&amp;SetupR6Tabelle[Name]&amp;SetupR6Tabelle[Disziplin],0)),"-")</f>
        <v>0</v>
      </c>
      <c r="L27" s="264" cm="1">
        <f t="array" ref="L27">_xlfn.IFNA(INDEX(SetupR7Tabelle[Ringe],MATCH($A27&amp;$B27&amp;$C27&amp;$E27,SetupR7Tabelle[Verein]&amp;SetupR7Tabelle[Vorname]&amp;SetupR7Tabelle[Name]&amp;SetupR7Tabelle[Disziplin],0)),"-")</f>
        <v>0</v>
      </c>
      <c r="M27" s="264" cm="1">
        <f t="array" ref="M27">_xlfn.IFNA(INDEX(SetupR8Tabelle[Ringe],MATCH($A27&amp;$B27&amp;$C27&amp;$E27,SetupR8Tabelle[Verein]&amp;SetupR8Tabelle[Vorname]&amp;SetupR8Tabelle[Name]&amp;SetupR8Tabelle[Disziplin],0)),"-")</f>
        <v>0</v>
      </c>
      <c r="N27" s="264" cm="1">
        <f t="array" ref="N27">_xlfn.IFNA(INDEX(SetupR9Tabelle[Ringe],MATCH($A27&amp;$B27&amp;$C27&amp;$E27,SetupR9Tabelle[Verein]&amp;SetupR9Tabelle[Vorname]&amp;SetupR9Tabelle[Name]&amp;SetupR9Tabelle[Disziplin],0)),"-")</f>
        <v>0</v>
      </c>
      <c r="O27" s="264" cm="1">
        <f t="array" ref="O27">_xlfn.IFNA(INDEX(SetupR10Tabelle[Ringe],MATCH($A27&amp;$B27&amp;$C27&amp;$E27,SetupR10Tabelle[Verein]&amp;SetupR10Tabelle[Vorname]&amp;SetupR10Tabelle[Name]&amp;SetupR10Tabelle[Disziplin],0)),"-")</f>
        <v>0</v>
      </c>
      <c r="P27" s="262" cm="1">
        <f t="array" ref="P27">_xlfn.IFNA(INDEX(SetupR11Tabelle[Ringe],MATCH($A27&amp;$B27&amp;$C27&amp;$E27,SetupR11Tabelle[Verein]&amp;SetupR11Tabelle[Vorname]&amp;SetupR11Tabelle[Name]&amp;SetupR11Tabelle[Disziplin],0)),"-")</f>
        <v>0</v>
      </c>
      <c r="Q27" s="264">
        <f>IF(JUG[[#This Row],[1]]="","",SUM(JUG[[#This Row],[1]:[11]]))</f>
        <v>0</v>
      </c>
      <c r="R27" s="277">
        <f>IF(JUG[[#This Row],[Summe]]="","",AVERAGE(Q27/S27))</f>
        <v>0</v>
      </c>
      <c r="S27" s="261">
        <f>IF(JUG[[#This Row],[1]]="","",COUNT(F27:P27))</f>
        <v>9</v>
      </c>
    </row>
    <row r="28" spans="1:19" ht="15" customHeight="1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</row>
    <row r="29" spans="1:19" ht="14.45" customHeight="1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</row>
    <row r="30" spans="1:19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</row>
    <row r="31" spans="1:19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</row>
    <row r="32" spans="1:19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</row>
    <row r="33" spans="1:19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</row>
    <row r="34" spans="1:19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</row>
    <row r="35" spans="1:19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</row>
    <row r="36" spans="1:19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</row>
    <row r="37" spans="1:19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</row>
    <row r="38" spans="1:19" ht="14.25" customHeight="1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</row>
    <row r="39" spans="1:19" ht="14.25" customHeight="1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</row>
    <row r="40" spans="1:19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</row>
    <row r="41" spans="1:19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</row>
    <row r="42" spans="1:19" ht="12.75" customHeight="1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</row>
    <row r="43" spans="1:19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</row>
    <row r="44" spans="1:19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</row>
    <row r="45" spans="1:19" ht="13.9" customHeight="1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</row>
    <row r="46" spans="1:19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</row>
    <row r="47" spans="1:19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</row>
    <row r="48" spans="1:19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</row>
    <row r="49" spans="1:19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</row>
    <row r="50" spans="1:19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</row>
    <row r="51" spans="1:19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</row>
    <row r="52" spans="1:19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</row>
    <row r="53" spans="1:19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</row>
    <row r="54" spans="1:19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</row>
    <row r="55" spans="1:19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</row>
    <row r="56" spans="1:19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</row>
    <row r="57" spans="1:19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</row>
    <row r="58" spans="1:19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</row>
    <row r="59" spans="1:19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</row>
    <row r="60" spans="1:19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</row>
    <row r="61" spans="1:19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</row>
    <row r="62" spans="1:19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</row>
    <row r="63" spans="1:19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</row>
    <row r="64" spans="1:19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</row>
    <row r="65" spans="1:19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</row>
    <row r="66" spans="1:19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</row>
    <row r="67" spans="1:19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</row>
    <row r="68" spans="1:19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</row>
    <row r="69" spans="1:19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</row>
    <row r="70" spans="1:19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</row>
    <row r="71" spans="1:19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</row>
    <row r="72" spans="1:19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</row>
    <row r="73" spans="1:19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</row>
    <row r="74" spans="1:19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</row>
    <row r="75" spans="1:19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</row>
    <row r="76" spans="1:19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</row>
    <row r="77" spans="1:19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</row>
    <row r="78" spans="1:19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</row>
    <row r="79" spans="1:19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</row>
    <row r="80" spans="1:19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</row>
    <row r="81" spans="1:19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</row>
    <row r="82" spans="1:19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</row>
    <row r="83" spans="1:19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</row>
    <row r="84" spans="1:19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</row>
    <row r="85" spans="1:19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</row>
    <row r="86" spans="1:19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</row>
    <row r="87" spans="1:19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</row>
    <row r="88" spans="1:19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</row>
    <row r="89" spans="1:19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</row>
    <row r="90" spans="1:19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</row>
    <row r="91" spans="1:19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</row>
    <row r="92" spans="1:19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</row>
    <row r="93" spans="1:19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</row>
    <row r="94" spans="1:19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</row>
    <row r="95" spans="1:19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</row>
    <row r="96" spans="1:19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</row>
    <row r="97" spans="1:19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</row>
    <row r="98" spans="1:19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</row>
    <row r="99" spans="1:19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</row>
    <row r="100" spans="1:19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</row>
    <row r="101" spans="1:19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</row>
    <row r="102" spans="1:19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</row>
    <row r="103" spans="1:19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</row>
    <row r="104" spans="1:19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</row>
    <row r="105" spans="1:19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</row>
    <row r="106" spans="1:19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</row>
    <row r="107" spans="1:19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</row>
    <row r="108" spans="1:19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</row>
    <row r="109" spans="1:19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</row>
    <row r="110" spans="1:19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</row>
    <row r="111" spans="1:19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</row>
    <row r="112" spans="1:19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</row>
    <row r="113" spans="1:19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</row>
    <row r="114" spans="1:19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</row>
    <row r="115" spans="1:19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</row>
    <row r="116" spans="1:19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</row>
    <row r="117" spans="1:19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</row>
    <row r="118" spans="1:19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</row>
    <row r="119" spans="1:19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</row>
    <row r="120" spans="1:19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</row>
    <row r="121" spans="1:19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</row>
    <row r="122" spans="1:19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</row>
    <row r="123" spans="1:19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</row>
    <row r="124" spans="1:19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</row>
    <row r="125" spans="1:19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</row>
    <row r="126" spans="1:19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</row>
    <row r="127" spans="1:19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</row>
    <row r="128" spans="1:19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</row>
    <row r="129" spans="1:19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</row>
    <row r="130" spans="1:19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</row>
    <row r="131" spans="1:19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</row>
    <row r="132" spans="1:19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</row>
    <row r="133" spans="1:19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</row>
    <row r="134" spans="1:19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</row>
    <row r="135" spans="1:19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</row>
    <row r="136" spans="1:19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</row>
    <row r="137" spans="1:19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</row>
    <row r="138" spans="1:19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</row>
    <row r="139" spans="1:19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</row>
    <row r="140" spans="1:19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</row>
    <row r="141" spans="1:19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</row>
    <row r="142" spans="1:19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</row>
    <row r="143" spans="1:19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</row>
    <row r="144" spans="1:19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</row>
    <row r="145" spans="1:19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</row>
    <row r="146" spans="1:19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</row>
    <row r="147" spans="1:19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</row>
    <row r="148" spans="1:19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</row>
    <row r="149" spans="1:19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</row>
    <row r="150" spans="1:19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</row>
    <row r="151" spans="1:19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</row>
    <row r="152" spans="1:19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</row>
    <row r="153" spans="1:19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</row>
    <row r="154" spans="1:19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</row>
    <row r="155" spans="1:19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</row>
    <row r="156" spans="1:19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</row>
    <row r="157" spans="1:19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</row>
    <row r="158" spans="1:19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</row>
    <row r="159" spans="1:19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</row>
    <row r="160" spans="1:19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</row>
    <row r="161" spans="1:19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</row>
    <row r="162" spans="1:19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</row>
    <row r="163" spans="1:19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</row>
    <row r="164" spans="1:19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</row>
    <row r="165" spans="1:19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</row>
    <row r="166" spans="1:19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</row>
    <row r="167" spans="1:19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</row>
    <row r="168" spans="1:19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</row>
    <row r="169" spans="1:19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</row>
    <row r="170" spans="1:19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</row>
    <row r="171" spans="1:19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</row>
    <row r="172" spans="1:19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</row>
    <row r="173" spans="1:19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</row>
    <row r="174" spans="1:19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</row>
    <row r="175" spans="1:19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</row>
    <row r="176" spans="1:19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</row>
    <row r="177" spans="1:19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</row>
    <row r="178" spans="1:19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</row>
    <row r="179" spans="1:19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</row>
    <row r="180" spans="1:19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</row>
    <row r="181" spans="1:19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</row>
    <row r="182" spans="1:19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</row>
    <row r="183" spans="1:19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</row>
    <row r="184" spans="1:19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</row>
    <row r="185" spans="1:19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</row>
    <row r="186" spans="1:19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</row>
    <row r="187" spans="1:19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</row>
    <row r="188" spans="1:19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</row>
    <row r="189" spans="1:19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</row>
    <row r="190" spans="1:19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</row>
    <row r="191" spans="1:19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</row>
    <row r="192" spans="1:19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</row>
    <row r="193" spans="1:19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</row>
    <row r="194" spans="1:19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</row>
    <row r="195" spans="1:19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</row>
    <row r="196" spans="1:19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</row>
    <row r="197" spans="1:19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</row>
    <row r="198" spans="1:19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</row>
    <row r="199" spans="1:19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</row>
    <row r="200" spans="1:19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</row>
    <row r="201" spans="1:19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</row>
    <row r="202" spans="1:19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</row>
    <row r="203" spans="1:19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</row>
    <row r="204" spans="1:19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</row>
    <row r="205" spans="1:19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</row>
    <row r="206" spans="1:19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</row>
    <row r="207" spans="1:19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</row>
    <row r="208" spans="1:19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</row>
    <row r="209" spans="1:19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</row>
    <row r="210" spans="1:19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</row>
    <row r="211" spans="1:19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</row>
    <row r="212" spans="1:19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</row>
    <row r="213" spans="1:19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</row>
    <row r="214" spans="1:19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</row>
    <row r="215" spans="1:19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</row>
    <row r="216" spans="1:19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</row>
    <row r="217" spans="1:19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</row>
    <row r="218" spans="1:19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</row>
    <row r="219" spans="1:19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</row>
    <row r="220" spans="1:19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</row>
    <row r="221" spans="1:19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</row>
    <row r="222" spans="1:19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</row>
    <row r="223" spans="1:19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</row>
    <row r="224" spans="1:19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</row>
    <row r="225" spans="1:19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</row>
    <row r="226" spans="1:19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</row>
    <row r="227" spans="1:19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</row>
    <row r="228" spans="1:19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</row>
    <row r="229" spans="1:19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</row>
    <row r="230" spans="1:19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</row>
    <row r="231" spans="1:19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</row>
    <row r="232" spans="1:19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</row>
    <row r="233" spans="1:19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</row>
    <row r="234" spans="1:19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</row>
    <row r="235" spans="1:19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</row>
    <row r="236" spans="1:19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</row>
    <row r="237" spans="1:19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</row>
    <row r="238" spans="1:19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</row>
    <row r="239" spans="1:19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</row>
    <row r="240" spans="1:19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</row>
    <row r="241" spans="1:19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</row>
    <row r="242" spans="1:19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</row>
    <row r="243" spans="1:19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</row>
    <row r="244" spans="1:19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</row>
    <row r="245" spans="1:19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</row>
    <row r="246" spans="1:19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</row>
    <row r="247" spans="1:19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</row>
    <row r="248" spans="1:19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</row>
    <row r="249" spans="1:19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</row>
    <row r="250" spans="1:19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</row>
    <row r="251" spans="1:19">
      <c r="A251" s="22"/>
      <c r="B251" s="22"/>
      <c r="C251" s="22"/>
      <c r="D251" s="22"/>
      <c r="E251" s="22"/>
    </row>
    <row r="252" spans="1:19">
      <c r="A252" s="22"/>
      <c r="B252" s="22"/>
      <c r="C252" s="22"/>
      <c r="D252" s="22"/>
      <c r="E252" s="22"/>
    </row>
    <row r="253" spans="1:19">
      <c r="A253" s="22"/>
      <c r="B253" s="22"/>
      <c r="C253" s="22"/>
      <c r="D253" s="22"/>
      <c r="E253" s="22"/>
    </row>
    <row r="254" spans="1:19">
      <c r="A254" s="22"/>
      <c r="B254" s="22"/>
      <c r="C254" s="22"/>
      <c r="D254" s="22"/>
      <c r="E254" s="22"/>
    </row>
    <row r="255" spans="1:19">
      <c r="A255" s="22"/>
      <c r="B255" s="22"/>
      <c r="C255" s="22"/>
      <c r="D255" s="22"/>
      <c r="E255" s="22"/>
    </row>
    <row r="256" spans="1:19">
      <c r="A256" s="22"/>
      <c r="B256" s="22"/>
      <c r="C256" s="22"/>
      <c r="D256" s="22"/>
      <c r="E256" s="22"/>
    </row>
    <row r="257" spans="1:5">
      <c r="A257" s="22"/>
      <c r="B257" s="22"/>
      <c r="C257" s="22"/>
      <c r="D257" s="22"/>
      <c r="E257" s="22"/>
    </row>
    <row r="258" spans="1:5">
      <c r="A258" s="22"/>
      <c r="B258" s="22"/>
      <c r="C258" s="22"/>
      <c r="D258" s="22"/>
      <c r="E258" s="22"/>
    </row>
    <row r="259" spans="1:5">
      <c r="A259" s="22"/>
      <c r="B259" s="22"/>
      <c r="C259" s="22"/>
      <c r="D259" s="22"/>
      <c r="E259" s="22"/>
    </row>
    <row r="260" spans="1:5">
      <c r="A260" s="22"/>
      <c r="B260" s="22"/>
      <c r="C260" s="22"/>
      <c r="D260" s="22"/>
      <c r="E260" s="22"/>
    </row>
    <row r="261" spans="1:5">
      <c r="A261" s="22"/>
      <c r="B261" s="22"/>
      <c r="C261" s="22"/>
      <c r="D261" s="22"/>
      <c r="E261" s="22"/>
    </row>
    <row r="262" spans="1:5">
      <c r="A262" s="22"/>
      <c r="B262" s="22"/>
      <c r="C262" s="22"/>
      <c r="D262" s="22"/>
      <c r="E262" s="22"/>
    </row>
    <row r="263" spans="1:5">
      <c r="A263" s="22"/>
      <c r="B263" s="22"/>
      <c r="C263" s="22"/>
      <c r="D263" s="22"/>
      <c r="E263" s="22"/>
    </row>
    <row r="264" spans="1:5">
      <c r="A264" s="22"/>
      <c r="B264" s="22"/>
      <c r="C264" s="22"/>
      <c r="D264" s="22"/>
      <c r="E264" s="22"/>
    </row>
    <row r="265" spans="1:5">
      <c r="A265" s="22"/>
      <c r="B265" s="22"/>
      <c r="C265" s="22"/>
      <c r="D265" s="22"/>
      <c r="E265" s="22"/>
    </row>
    <row r="266" spans="1:5">
      <c r="A266" s="22"/>
      <c r="B266" s="22"/>
      <c r="C266" s="22"/>
      <c r="D266" s="22"/>
      <c r="E266" s="22"/>
    </row>
    <row r="267" spans="1:5">
      <c r="A267" s="22"/>
      <c r="B267" s="22"/>
      <c r="C267" s="22"/>
      <c r="D267" s="22"/>
      <c r="E267" s="22"/>
    </row>
    <row r="268" spans="1:5">
      <c r="A268" s="22"/>
      <c r="B268" s="22"/>
      <c r="C268" s="22"/>
      <c r="D268" s="22"/>
      <c r="E268" s="22"/>
    </row>
    <row r="269" spans="1:5">
      <c r="A269" s="22"/>
      <c r="B269" s="22"/>
      <c r="C269" s="22"/>
      <c r="D269" s="22"/>
      <c r="E269" s="22"/>
    </row>
    <row r="270" spans="1:5">
      <c r="A270" s="22"/>
      <c r="B270" s="22"/>
      <c r="C270" s="22"/>
      <c r="D270" s="22"/>
      <c r="E270" s="22"/>
    </row>
    <row r="271" spans="1:5">
      <c r="A271" s="22"/>
      <c r="B271" s="22"/>
      <c r="C271" s="22"/>
      <c r="D271" s="22"/>
      <c r="E271" s="22"/>
    </row>
    <row r="272" spans="1:5">
      <c r="A272" s="22"/>
      <c r="B272" s="22"/>
      <c r="C272" s="22"/>
      <c r="D272" s="22"/>
      <c r="E272" s="22"/>
    </row>
    <row r="273" spans="1:5">
      <c r="A273" s="22"/>
      <c r="B273" s="22"/>
      <c r="C273" s="22"/>
      <c r="D273" s="22"/>
      <c r="E273" s="22"/>
    </row>
    <row r="274" spans="1:5">
      <c r="A274" s="22"/>
      <c r="B274" s="22"/>
      <c r="C274" s="22"/>
      <c r="D274" s="22"/>
      <c r="E274" s="22"/>
    </row>
    <row r="275" spans="1:5">
      <c r="A275" s="22"/>
      <c r="B275" s="22"/>
      <c r="C275" s="22"/>
      <c r="D275" s="22"/>
      <c r="E275" s="22"/>
    </row>
    <row r="276" spans="1:5">
      <c r="A276" s="22"/>
      <c r="B276" s="22"/>
      <c r="C276" s="22"/>
      <c r="D276" s="22"/>
      <c r="E276" s="22"/>
    </row>
    <row r="277" spans="1:5">
      <c r="A277" s="22"/>
      <c r="B277" s="22"/>
      <c r="C277" s="22"/>
      <c r="D277" s="22"/>
      <c r="E277" s="22"/>
    </row>
    <row r="278" spans="1:5">
      <c r="A278" s="22"/>
      <c r="B278" s="22"/>
      <c r="C278" s="22"/>
      <c r="D278" s="22"/>
      <c r="E278" s="22"/>
    </row>
    <row r="279" spans="1:5">
      <c r="A279" s="22"/>
      <c r="B279" s="22"/>
      <c r="C279" s="22"/>
      <c r="D279" s="22"/>
      <c r="E279" s="22"/>
    </row>
    <row r="280" spans="1:5">
      <c r="A280" s="22"/>
      <c r="B280" s="22"/>
      <c r="C280" s="22"/>
      <c r="D280" s="22"/>
      <c r="E280" s="22"/>
    </row>
    <row r="281" spans="1:5">
      <c r="A281" s="22"/>
      <c r="B281" s="22"/>
      <c r="C281" s="22"/>
      <c r="D281" s="22"/>
      <c r="E281" s="22"/>
    </row>
    <row r="282" spans="1:5">
      <c r="A282" s="22"/>
      <c r="B282" s="22"/>
      <c r="C282" s="22"/>
      <c r="D282" s="22"/>
      <c r="E282" s="22"/>
    </row>
    <row r="283" spans="1:5">
      <c r="A283" s="22"/>
      <c r="B283" s="22"/>
      <c r="C283" s="22"/>
      <c r="D283" s="22"/>
      <c r="E283" s="22"/>
    </row>
    <row r="284" spans="1:5">
      <c r="A284" s="22"/>
      <c r="B284" s="22"/>
      <c r="C284" s="22"/>
      <c r="D284" s="22"/>
      <c r="E284" s="22"/>
    </row>
    <row r="285" spans="1:5">
      <c r="A285" s="22"/>
      <c r="B285" s="22"/>
      <c r="C285" s="22"/>
      <c r="D285" s="22"/>
      <c r="E285" s="22"/>
    </row>
    <row r="286" spans="1:5">
      <c r="A286" s="22"/>
      <c r="B286" s="22"/>
      <c r="C286" s="22"/>
      <c r="D286" s="22"/>
      <c r="E286" s="22"/>
    </row>
    <row r="287" spans="1:5">
      <c r="A287" s="22"/>
      <c r="B287" s="22"/>
      <c r="C287" s="22"/>
      <c r="D287" s="22"/>
      <c r="E287" s="22"/>
    </row>
    <row r="288" spans="1:5">
      <c r="A288" s="22"/>
      <c r="B288" s="22"/>
      <c r="C288" s="22"/>
      <c r="D288" s="22"/>
      <c r="E288" s="22"/>
    </row>
    <row r="289" spans="1:5">
      <c r="A289" s="22"/>
      <c r="B289" s="22"/>
      <c r="C289" s="22"/>
      <c r="D289" s="22"/>
      <c r="E289" s="22"/>
    </row>
    <row r="290" spans="1:5">
      <c r="A290" s="22"/>
      <c r="B290" s="22"/>
      <c r="C290" s="22"/>
      <c r="D290" s="22"/>
      <c r="E290" s="22"/>
    </row>
    <row r="291" spans="1:5">
      <c r="A291" s="22"/>
      <c r="B291" s="22"/>
      <c r="C291" s="22"/>
      <c r="D291" s="22"/>
      <c r="E291" s="22"/>
    </row>
    <row r="292" spans="1:5">
      <c r="A292" s="22"/>
      <c r="B292" s="22"/>
      <c r="C292" s="22"/>
      <c r="D292" s="22"/>
      <c r="E292" s="22"/>
    </row>
    <row r="293" spans="1:5">
      <c r="A293" s="22"/>
      <c r="B293" s="22"/>
      <c r="C293" s="22"/>
      <c r="D293" s="22"/>
      <c r="E293" s="22"/>
    </row>
    <row r="294" spans="1:5">
      <c r="A294" s="22"/>
      <c r="B294" s="22"/>
      <c r="C294" s="22"/>
      <c r="D294" s="22"/>
      <c r="E294" s="22"/>
    </row>
    <row r="295" spans="1:5">
      <c r="A295" s="22"/>
      <c r="B295" s="22"/>
      <c r="C295" s="22"/>
      <c r="D295" s="22"/>
      <c r="E295" s="22"/>
    </row>
    <row r="296" spans="1:5">
      <c r="A296" s="22"/>
      <c r="B296" s="22"/>
      <c r="C296" s="22"/>
      <c r="D296" s="22"/>
      <c r="E296" s="22"/>
    </row>
    <row r="297" spans="1:5">
      <c r="A297" s="22"/>
      <c r="B297" s="22"/>
      <c r="C297" s="22"/>
      <c r="D297" s="22"/>
      <c r="E297" s="22"/>
    </row>
    <row r="298" spans="1:5">
      <c r="A298" s="22"/>
      <c r="B298" s="22"/>
      <c r="C298" s="22"/>
      <c r="D298" s="22"/>
      <c r="E298" s="22"/>
    </row>
    <row r="299" spans="1:5">
      <c r="A299" s="22"/>
      <c r="B299" s="22"/>
      <c r="C299" s="22"/>
      <c r="D299" s="22"/>
      <c r="E299" s="22"/>
    </row>
    <row r="300" spans="1:5">
      <c r="A300" s="22"/>
      <c r="B300" s="22"/>
      <c r="C300" s="22"/>
      <c r="D300" s="22"/>
      <c r="E300" s="22"/>
    </row>
    <row r="301" spans="1:5">
      <c r="A301" s="22"/>
      <c r="B301" s="22"/>
      <c r="C301" s="22"/>
      <c r="D301" s="22"/>
      <c r="E301" s="22"/>
    </row>
    <row r="302" spans="1:5">
      <c r="A302" s="22"/>
      <c r="B302" s="22"/>
      <c r="C302" s="22"/>
      <c r="D302" s="22"/>
      <c r="E302" s="22"/>
    </row>
    <row r="303" spans="1:5">
      <c r="A303" s="22"/>
      <c r="B303" s="22"/>
      <c r="C303" s="22"/>
      <c r="D303" s="22"/>
      <c r="E303" s="22"/>
    </row>
    <row r="304" spans="1:5">
      <c r="A304" s="22"/>
      <c r="B304" s="22"/>
      <c r="C304" s="22"/>
      <c r="D304" s="22"/>
      <c r="E304" s="22"/>
    </row>
    <row r="305" spans="1:5">
      <c r="A305" s="22"/>
      <c r="B305" s="22"/>
      <c r="C305" s="22"/>
      <c r="D305" s="22"/>
      <c r="E305" s="22"/>
    </row>
    <row r="306" spans="1:5">
      <c r="A306" s="22"/>
      <c r="B306" s="22"/>
      <c r="C306" s="22"/>
      <c r="D306" s="22"/>
      <c r="E306" s="22"/>
    </row>
    <row r="307" spans="1:5">
      <c r="A307" s="22"/>
      <c r="B307" s="22"/>
      <c r="C307" s="22"/>
      <c r="D307" s="22"/>
      <c r="E307" s="22"/>
    </row>
    <row r="308" spans="1:5">
      <c r="A308" s="22"/>
      <c r="B308" s="22"/>
      <c r="C308" s="22"/>
      <c r="D308" s="22"/>
      <c r="E308" s="22"/>
    </row>
    <row r="309" spans="1:5">
      <c r="A309" s="22"/>
      <c r="B309" s="22"/>
      <c r="C309" s="22"/>
      <c r="D309" s="22"/>
      <c r="E309" s="22"/>
    </row>
    <row r="310" spans="1:5">
      <c r="A310" s="22"/>
      <c r="B310" s="22"/>
      <c r="C310" s="22"/>
      <c r="D310" s="22"/>
      <c r="E310" s="22"/>
    </row>
    <row r="311" spans="1:5">
      <c r="A311" s="22"/>
      <c r="B311" s="22"/>
      <c r="C311" s="22"/>
      <c r="D311" s="22"/>
      <c r="E311" s="22"/>
    </row>
    <row r="312" spans="1:5">
      <c r="A312" s="22"/>
      <c r="B312" s="22"/>
      <c r="C312" s="22"/>
      <c r="D312" s="22"/>
      <c r="E312" s="22"/>
    </row>
    <row r="313" spans="1:5">
      <c r="A313" s="22"/>
      <c r="B313" s="22"/>
      <c r="C313" s="22"/>
      <c r="D313" s="22"/>
      <c r="E313" s="22"/>
    </row>
    <row r="314" spans="1:5">
      <c r="A314" s="22"/>
      <c r="B314" s="22"/>
      <c r="C314" s="22"/>
      <c r="D314" s="22"/>
      <c r="E314" s="22"/>
    </row>
    <row r="315" spans="1:5">
      <c r="A315" s="22"/>
      <c r="B315" s="22"/>
      <c r="C315" s="22"/>
      <c r="D315" s="22"/>
      <c r="E315" s="22"/>
    </row>
    <row r="316" spans="1:5">
      <c r="A316" s="22"/>
      <c r="B316" s="22"/>
      <c r="C316" s="22"/>
      <c r="D316" s="22"/>
      <c r="E316" s="22"/>
    </row>
    <row r="317" spans="1:5">
      <c r="A317" s="22"/>
      <c r="B317" s="22"/>
      <c r="C317" s="22"/>
      <c r="D317" s="22"/>
      <c r="E317" s="22"/>
    </row>
    <row r="318" spans="1:5">
      <c r="A318" s="22"/>
      <c r="B318" s="22"/>
      <c r="C318" s="22"/>
      <c r="D318" s="22"/>
      <c r="E318" s="22"/>
    </row>
    <row r="319" spans="1:5">
      <c r="A319" s="22"/>
      <c r="B319" s="22"/>
      <c r="C319" s="22"/>
      <c r="D319" s="22"/>
      <c r="E319" s="22"/>
    </row>
    <row r="320" spans="1:5">
      <c r="A320" s="22"/>
      <c r="B320" s="22"/>
      <c r="C320" s="22"/>
      <c r="D320" s="22"/>
      <c r="E320" s="22"/>
    </row>
    <row r="321" spans="1:5">
      <c r="A321" s="22"/>
      <c r="B321" s="22"/>
      <c r="C321" s="22"/>
      <c r="D321" s="22"/>
      <c r="E321" s="22"/>
    </row>
    <row r="322" spans="1:5">
      <c r="A322" s="22"/>
      <c r="B322" s="22"/>
      <c r="C322" s="22"/>
      <c r="D322" s="22"/>
      <c r="E322" s="22"/>
    </row>
    <row r="323" spans="1:5">
      <c r="A323" s="22"/>
      <c r="B323" s="22"/>
      <c r="C323" s="22"/>
      <c r="D323" s="22"/>
      <c r="E323" s="22"/>
    </row>
    <row r="324" spans="1:5">
      <c r="A324" s="22"/>
      <c r="B324" s="22"/>
      <c r="C324" s="22"/>
      <c r="D324" s="22"/>
      <c r="E324" s="22"/>
    </row>
    <row r="325" spans="1:5">
      <c r="A325" s="22"/>
      <c r="B325" s="22"/>
      <c r="C325" s="22"/>
      <c r="D325" s="22"/>
      <c r="E325" s="22"/>
    </row>
    <row r="326" spans="1:5">
      <c r="A326" s="22"/>
      <c r="B326" s="22"/>
      <c r="C326" s="22"/>
      <c r="D326" s="22"/>
      <c r="E326" s="22"/>
    </row>
    <row r="327" spans="1:5">
      <c r="A327" s="22"/>
      <c r="B327" s="22"/>
      <c r="C327" s="22"/>
      <c r="D327" s="22"/>
      <c r="E327" s="22"/>
    </row>
    <row r="328" spans="1:5">
      <c r="A328" s="22"/>
      <c r="B328" s="22"/>
      <c r="C328" s="22"/>
      <c r="D328" s="22"/>
      <c r="E328" s="22"/>
    </row>
    <row r="329" spans="1:5">
      <c r="A329" s="22"/>
      <c r="B329" s="22"/>
      <c r="C329" s="22"/>
      <c r="D329" s="22"/>
      <c r="E329" s="22"/>
    </row>
    <row r="330" spans="1:5">
      <c r="A330" s="22"/>
      <c r="B330" s="22"/>
      <c r="C330" s="22"/>
      <c r="D330" s="22"/>
      <c r="E330" s="22"/>
    </row>
    <row r="331" spans="1:5">
      <c r="A331" s="22"/>
      <c r="B331" s="22"/>
      <c r="C331" s="22"/>
      <c r="D331" s="22"/>
      <c r="E331" s="22"/>
    </row>
    <row r="332" spans="1:5">
      <c r="A332" s="22"/>
      <c r="B332" s="22"/>
      <c r="C332" s="22"/>
      <c r="D332" s="22"/>
      <c r="E332" s="22"/>
    </row>
    <row r="333" spans="1:5">
      <c r="A333" s="22"/>
      <c r="B333" s="22"/>
      <c r="C333" s="22"/>
      <c r="D333" s="22"/>
      <c r="E333" s="22"/>
    </row>
    <row r="334" spans="1:5">
      <c r="A334" s="22"/>
      <c r="B334" s="22"/>
      <c r="C334" s="22"/>
      <c r="D334" s="22"/>
      <c r="E334" s="22"/>
    </row>
    <row r="335" spans="1:5">
      <c r="A335" s="22"/>
      <c r="B335" s="22"/>
      <c r="C335" s="22"/>
      <c r="D335" s="22"/>
      <c r="E335" s="22"/>
    </row>
    <row r="336" spans="1:5">
      <c r="A336" s="22"/>
      <c r="B336" s="22"/>
      <c r="C336" s="22"/>
      <c r="D336" s="22"/>
      <c r="E336" s="22"/>
    </row>
    <row r="337" spans="1:5">
      <c r="A337" s="22"/>
      <c r="B337" s="22"/>
      <c r="C337" s="22"/>
      <c r="D337" s="22"/>
      <c r="E337" s="22"/>
    </row>
    <row r="338" spans="1:5">
      <c r="A338" s="22"/>
      <c r="B338" s="22"/>
      <c r="C338" s="22"/>
      <c r="D338" s="22"/>
      <c r="E338" s="22"/>
    </row>
    <row r="339" spans="1:5">
      <c r="A339" s="22"/>
      <c r="B339" s="22"/>
      <c r="C339" s="22"/>
      <c r="D339" s="22"/>
      <c r="E339" s="22"/>
    </row>
    <row r="340" spans="1:5">
      <c r="A340" s="22"/>
      <c r="B340" s="22"/>
      <c r="C340" s="22"/>
      <c r="D340" s="22"/>
      <c r="E340" s="22"/>
    </row>
    <row r="341" spans="1:5">
      <c r="A341" s="22"/>
      <c r="B341" s="22"/>
      <c r="C341" s="22"/>
      <c r="D341" s="22"/>
      <c r="E341" s="22"/>
    </row>
    <row r="342" spans="1:5">
      <c r="A342" s="22"/>
      <c r="B342" s="22"/>
      <c r="C342" s="22"/>
      <c r="D342" s="22"/>
      <c r="E342" s="22"/>
    </row>
    <row r="343" spans="1:5">
      <c r="A343" s="22"/>
      <c r="B343" s="22"/>
      <c r="C343" s="22"/>
      <c r="D343" s="22"/>
      <c r="E343" s="22"/>
    </row>
    <row r="344" spans="1:5">
      <c r="A344" s="22"/>
      <c r="B344" s="22"/>
      <c r="C344" s="22"/>
      <c r="D344" s="22"/>
      <c r="E344" s="22"/>
    </row>
    <row r="345" spans="1:5">
      <c r="A345" s="22"/>
      <c r="B345" s="22"/>
      <c r="C345" s="22"/>
      <c r="D345" s="22"/>
      <c r="E345" s="22"/>
    </row>
    <row r="346" spans="1:5">
      <c r="A346" s="22"/>
      <c r="B346" s="22"/>
      <c r="C346" s="22"/>
      <c r="D346" s="22"/>
      <c r="E346" s="22"/>
    </row>
    <row r="347" spans="1:5">
      <c r="A347" s="22"/>
      <c r="B347" s="22"/>
      <c r="C347" s="22"/>
      <c r="D347" s="22"/>
      <c r="E347" s="22"/>
    </row>
    <row r="348" spans="1:5">
      <c r="A348" s="22"/>
      <c r="B348" s="22"/>
      <c r="C348" s="22"/>
      <c r="D348" s="22"/>
      <c r="E348" s="22"/>
    </row>
    <row r="349" spans="1:5">
      <c r="A349" s="22"/>
      <c r="B349" s="22"/>
      <c r="C349" s="22"/>
      <c r="D349" s="22"/>
      <c r="E349" s="22"/>
    </row>
    <row r="350" spans="1:5">
      <c r="A350" s="22"/>
      <c r="B350" s="22"/>
      <c r="C350" s="22"/>
      <c r="D350" s="22"/>
      <c r="E350" s="22"/>
    </row>
    <row r="351" spans="1:5">
      <c r="A351" s="22"/>
      <c r="B351" s="22"/>
      <c r="C351" s="22"/>
      <c r="D351" s="22"/>
      <c r="E351" s="22"/>
    </row>
    <row r="352" spans="1:5">
      <c r="A352" s="22"/>
      <c r="B352" s="22"/>
      <c r="C352" s="22"/>
      <c r="D352" s="22"/>
      <c r="E352" s="22"/>
    </row>
    <row r="353" spans="1:5">
      <c r="A353" s="22"/>
      <c r="B353" s="22"/>
      <c r="C353" s="22"/>
      <c r="D353" s="22"/>
      <c r="E353" s="22"/>
    </row>
    <row r="354" spans="1:5">
      <c r="A354" s="22"/>
      <c r="B354" s="22"/>
      <c r="C354" s="22"/>
      <c r="D354" s="22"/>
      <c r="E354" s="22"/>
    </row>
    <row r="355" spans="1:5">
      <c r="A355" s="22"/>
      <c r="B355" s="22"/>
      <c r="C355" s="22"/>
      <c r="D355" s="22"/>
      <c r="E355" s="22"/>
    </row>
    <row r="356" spans="1:5">
      <c r="A356" s="22"/>
      <c r="B356" s="22"/>
      <c r="C356" s="22"/>
      <c r="D356" s="22"/>
      <c r="E356" s="22"/>
    </row>
    <row r="357" spans="1:5">
      <c r="A357" s="22"/>
      <c r="B357" s="22"/>
      <c r="C357" s="22"/>
      <c r="D357" s="22"/>
      <c r="E357" s="22"/>
    </row>
    <row r="358" spans="1:5">
      <c r="A358" s="22"/>
      <c r="B358" s="22"/>
      <c r="C358" s="22"/>
      <c r="D358" s="22"/>
      <c r="E358" s="22"/>
    </row>
    <row r="359" spans="1:5">
      <c r="A359" s="22"/>
      <c r="B359" s="22"/>
      <c r="C359" s="22"/>
      <c r="D359" s="22"/>
      <c r="E359" s="22"/>
    </row>
    <row r="360" spans="1:5">
      <c r="A360" s="22"/>
      <c r="B360" s="22"/>
      <c r="C360" s="22"/>
      <c r="D360" s="22"/>
      <c r="E360" s="22"/>
    </row>
    <row r="361" spans="1:5">
      <c r="A361" s="22"/>
      <c r="B361" s="22"/>
      <c r="C361" s="22"/>
      <c r="D361" s="22"/>
      <c r="E361" s="22"/>
    </row>
    <row r="362" spans="1:5">
      <c r="A362" s="22"/>
      <c r="B362" s="22"/>
      <c r="C362" s="22"/>
      <c r="D362" s="22"/>
      <c r="E362" s="22"/>
    </row>
    <row r="363" spans="1:5">
      <c r="A363" s="22"/>
      <c r="B363" s="22"/>
      <c r="C363" s="22"/>
      <c r="D363" s="22"/>
      <c r="E363" s="22"/>
    </row>
    <row r="364" spans="1:5">
      <c r="A364" s="22"/>
      <c r="B364" s="22"/>
      <c r="C364" s="22"/>
      <c r="D364" s="22"/>
      <c r="E364" s="22"/>
    </row>
    <row r="365" spans="1:5">
      <c r="A365" s="22"/>
      <c r="B365" s="22"/>
      <c r="C365" s="22"/>
      <c r="D365" s="22"/>
      <c r="E365" s="22"/>
    </row>
    <row r="366" spans="1:5">
      <c r="A366" s="22"/>
      <c r="B366" s="22"/>
      <c r="C366" s="22"/>
      <c r="D366" s="22"/>
      <c r="E366" s="22"/>
    </row>
    <row r="367" spans="1:5">
      <c r="A367" s="22"/>
      <c r="B367" s="22"/>
      <c r="C367" s="22"/>
      <c r="D367" s="22"/>
      <c r="E367" s="22"/>
    </row>
    <row r="368" spans="1:5">
      <c r="A368" s="22"/>
      <c r="B368" s="22"/>
      <c r="C368" s="22"/>
      <c r="D368" s="22"/>
      <c r="E368" s="22"/>
    </row>
    <row r="369" spans="1:5">
      <c r="A369" s="22"/>
      <c r="B369" s="22"/>
      <c r="C369" s="22"/>
      <c r="D369" s="22"/>
      <c r="E369" s="22"/>
    </row>
    <row r="370" spans="1:5">
      <c r="A370" s="22"/>
      <c r="B370" s="22"/>
      <c r="C370" s="22"/>
      <c r="D370" s="22"/>
      <c r="E370" s="22"/>
    </row>
    <row r="371" spans="1:5">
      <c r="A371" s="22"/>
      <c r="B371" s="22"/>
      <c r="C371" s="22"/>
      <c r="D371" s="22"/>
      <c r="E371" s="22"/>
    </row>
    <row r="372" spans="1:5">
      <c r="A372" s="22"/>
      <c r="B372" s="22"/>
      <c r="C372" s="22"/>
      <c r="D372" s="22"/>
      <c r="E372" s="22"/>
    </row>
    <row r="373" spans="1:5">
      <c r="A373" s="22"/>
      <c r="B373" s="22"/>
      <c r="C373" s="22"/>
      <c r="D373" s="22"/>
      <c r="E373" s="22"/>
    </row>
    <row r="374" spans="1:5">
      <c r="A374" s="22"/>
      <c r="B374" s="22"/>
      <c r="C374" s="22"/>
      <c r="D374" s="22"/>
      <c r="E374" s="22"/>
    </row>
    <row r="375" spans="1:5">
      <c r="A375" s="22"/>
      <c r="B375" s="22"/>
      <c r="C375" s="22"/>
      <c r="D375" s="22"/>
      <c r="E375" s="22"/>
    </row>
    <row r="376" spans="1:5">
      <c r="A376" s="22"/>
      <c r="B376" s="22"/>
      <c r="C376" s="22"/>
      <c r="D376" s="22"/>
      <c r="E376" s="22"/>
    </row>
    <row r="377" spans="1:5">
      <c r="A377" s="22"/>
      <c r="B377" s="22"/>
      <c r="C377" s="22"/>
      <c r="D377" s="22"/>
      <c r="E377" s="22"/>
    </row>
    <row r="378" spans="1:5">
      <c r="A378" s="22"/>
      <c r="B378" s="22"/>
      <c r="C378" s="22"/>
      <c r="D378" s="22"/>
      <c r="E378" s="22"/>
    </row>
    <row r="379" spans="1:5">
      <c r="A379" s="22"/>
      <c r="B379" s="22"/>
      <c r="C379" s="22"/>
      <c r="D379" s="22"/>
      <c r="E379" s="22"/>
    </row>
    <row r="380" spans="1:5">
      <c r="A380" s="22"/>
      <c r="B380" s="22"/>
      <c r="C380" s="22"/>
      <c r="D380" s="22"/>
      <c r="E380" s="22"/>
    </row>
    <row r="381" spans="1:5">
      <c r="A381" s="22"/>
      <c r="B381" s="22"/>
      <c r="C381" s="22"/>
      <c r="D381" s="22"/>
      <c r="E381" s="22"/>
    </row>
    <row r="382" spans="1:5">
      <c r="A382" s="22"/>
      <c r="B382" s="22"/>
      <c r="C382" s="22"/>
      <c r="D382" s="22"/>
      <c r="E382" s="22"/>
    </row>
    <row r="383" spans="1:5">
      <c r="A383" s="22"/>
      <c r="B383" s="22"/>
      <c r="C383" s="22"/>
      <c r="D383" s="22"/>
      <c r="E383" s="22"/>
    </row>
    <row r="384" spans="1:5">
      <c r="A384" s="22"/>
      <c r="B384" s="22"/>
      <c r="C384" s="22"/>
      <c r="D384" s="22"/>
      <c r="E384" s="22"/>
    </row>
    <row r="385" spans="1:5">
      <c r="A385" s="22"/>
      <c r="B385" s="22"/>
      <c r="C385" s="22"/>
      <c r="D385" s="22"/>
      <c r="E385" s="22"/>
    </row>
    <row r="386" spans="1:5">
      <c r="A386" s="22"/>
      <c r="B386" s="22"/>
      <c r="C386" s="22"/>
      <c r="D386" s="22"/>
      <c r="E386" s="22"/>
    </row>
    <row r="387" spans="1:5">
      <c r="A387" s="22"/>
      <c r="B387" s="22"/>
      <c r="C387" s="22"/>
      <c r="D387" s="22"/>
      <c r="E387" s="22"/>
    </row>
    <row r="388" spans="1:5">
      <c r="A388" s="22"/>
      <c r="B388" s="22"/>
      <c r="C388" s="22"/>
      <c r="D388" s="22"/>
      <c r="E388" s="22"/>
    </row>
    <row r="389" spans="1:5">
      <c r="A389" s="22"/>
      <c r="B389" s="22"/>
      <c r="C389" s="22"/>
      <c r="D389" s="22"/>
      <c r="E389" s="22"/>
    </row>
    <row r="390" spans="1:5">
      <c r="A390" s="22"/>
      <c r="B390" s="22"/>
      <c r="C390" s="22"/>
      <c r="D390" s="22"/>
      <c r="E390" s="22"/>
    </row>
    <row r="391" spans="1:5">
      <c r="A391" s="22"/>
      <c r="B391" s="22"/>
      <c r="C391" s="22"/>
      <c r="D391" s="22"/>
      <c r="E391" s="22"/>
    </row>
    <row r="392" spans="1:5">
      <c r="A392" s="22"/>
      <c r="B392" s="22"/>
      <c r="C392" s="22"/>
      <c r="D392" s="22"/>
      <c r="E392" s="22"/>
    </row>
    <row r="393" spans="1:5">
      <c r="A393" s="22"/>
      <c r="B393" s="22"/>
      <c r="C393" s="22"/>
      <c r="D393" s="22"/>
      <c r="E393" s="22"/>
    </row>
    <row r="394" spans="1:5">
      <c r="A394" s="22"/>
      <c r="B394" s="22"/>
      <c r="C394" s="22"/>
      <c r="D394" s="22"/>
      <c r="E394" s="22"/>
    </row>
    <row r="395" spans="1:5">
      <c r="A395" s="22"/>
      <c r="B395" s="22"/>
      <c r="C395" s="22"/>
      <c r="D395" s="22"/>
      <c r="E395" s="22"/>
    </row>
    <row r="396" spans="1:5">
      <c r="A396" s="22"/>
      <c r="B396" s="22"/>
      <c r="C396" s="22"/>
      <c r="D396" s="22"/>
      <c r="E396" s="22"/>
    </row>
    <row r="397" spans="1:5">
      <c r="A397" s="22"/>
      <c r="B397" s="22"/>
      <c r="C397" s="22"/>
      <c r="D397" s="22"/>
      <c r="E397" s="22"/>
    </row>
    <row r="398" spans="1:5">
      <c r="A398" s="22"/>
      <c r="B398" s="22"/>
      <c r="C398" s="22"/>
      <c r="D398" s="22"/>
      <c r="E398" s="22"/>
    </row>
    <row r="399" spans="1:5">
      <c r="A399" s="22"/>
      <c r="B399" s="22"/>
      <c r="C399" s="22"/>
      <c r="D399" s="22"/>
      <c r="E399" s="22"/>
    </row>
    <row r="400" spans="1:5">
      <c r="A400" s="22"/>
      <c r="B400" s="22"/>
      <c r="C400" s="22"/>
      <c r="D400" s="22"/>
      <c r="E400" s="22"/>
    </row>
    <row r="401" spans="1:5">
      <c r="A401" s="22"/>
      <c r="B401" s="22"/>
      <c r="C401" s="22"/>
      <c r="D401" s="22"/>
      <c r="E401" s="22"/>
    </row>
    <row r="402" spans="1:5">
      <c r="A402" s="22"/>
      <c r="B402" s="22"/>
      <c r="C402" s="22"/>
      <c r="D402" s="22"/>
      <c r="E402" s="22"/>
    </row>
    <row r="403" spans="1:5">
      <c r="A403" s="22"/>
      <c r="B403" s="22"/>
      <c r="C403" s="22"/>
      <c r="D403" s="22"/>
      <c r="E403" s="22"/>
    </row>
    <row r="404" spans="1:5">
      <c r="A404" s="22"/>
      <c r="B404" s="22"/>
      <c r="C404" s="22"/>
      <c r="D404" s="22"/>
      <c r="E404" s="22"/>
    </row>
    <row r="405" spans="1:5">
      <c r="A405" s="22"/>
      <c r="B405" s="22"/>
      <c r="C405" s="22"/>
      <c r="D405" s="22"/>
      <c r="E405" s="22"/>
    </row>
    <row r="406" spans="1:5">
      <c r="A406" s="22"/>
      <c r="B406" s="22"/>
      <c r="C406" s="22"/>
      <c r="D406" s="22"/>
      <c r="E406" s="22"/>
    </row>
    <row r="407" spans="1:5">
      <c r="A407" s="22"/>
      <c r="B407" s="22"/>
      <c r="C407" s="22"/>
      <c r="D407" s="22"/>
      <c r="E407" s="22"/>
    </row>
    <row r="408" spans="1:5">
      <c r="A408" s="22"/>
      <c r="B408" s="22"/>
      <c r="C408" s="22"/>
      <c r="D408" s="22"/>
      <c r="E408" s="22"/>
    </row>
    <row r="409" spans="1:5">
      <c r="A409" s="22"/>
      <c r="B409" s="22"/>
      <c r="C409" s="22"/>
      <c r="D409" s="22"/>
      <c r="E409" s="22"/>
    </row>
    <row r="410" spans="1:5">
      <c r="A410" s="22"/>
      <c r="B410" s="22"/>
      <c r="C410" s="22"/>
      <c r="D410" s="22"/>
      <c r="E410" s="22"/>
    </row>
    <row r="411" spans="1:5">
      <c r="A411" s="22"/>
      <c r="B411" s="22"/>
      <c r="C411" s="22"/>
      <c r="D411" s="22"/>
      <c r="E411" s="22"/>
    </row>
    <row r="412" spans="1:5">
      <c r="A412" s="22"/>
      <c r="B412" s="22"/>
      <c r="C412" s="22"/>
      <c r="D412" s="22"/>
      <c r="E412" s="22"/>
    </row>
    <row r="413" spans="1:5">
      <c r="A413" s="22"/>
      <c r="B413" s="22"/>
      <c r="C413" s="22"/>
      <c r="D413" s="22"/>
      <c r="E413" s="22"/>
    </row>
    <row r="414" spans="1:5">
      <c r="A414" s="22"/>
      <c r="B414" s="22"/>
      <c r="C414" s="22"/>
      <c r="D414" s="22"/>
      <c r="E414" s="22"/>
    </row>
    <row r="415" spans="1:5">
      <c r="A415" s="22"/>
      <c r="B415" s="22"/>
      <c r="C415" s="22"/>
      <c r="D415" s="22"/>
      <c r="E415" s="22"/>
    </row>
    <row r="416" spans="1:5">
      <c r="A416" s="22"/>
      <c r="B416" s="22"/>
      <c r="C416" s="22"/>
      <c r="D416" s="22"/>
      <c r="E416" s="22"/>
    </row>
    <row r="417" spans="1:5">
      <c r="A417" s="22"/>
      <c r="B417" s="22"/>
      <c r="C417" s="22"/>
      <c r="D417" s="22"/>
      <c r="E417" s="22"/>
    </row>
    <row r="418" spans="1:5">
      <c r="A418" s="22"/>
      <c r="B418" s="22"/>
      <c r="C418" s="22"/>
      <c r="D418" s="22"/>
      <c r="E418" s="22"/>
    </row>
    <row r="419" spans="1:5">
      <c r="A419" s="22"/>
      <c r="B419" s="22"/>
      <c r="C419" s="22"/>
      <c r="D419" s="22"/>
      <c r="E419" s="22"/>
    </row>
    <row r="420" spans="1:5">
      <c r="A420" s="22"/>
      <c r="B420" s="22"/>
      <c r="C420" s="22"/>
      <c r="D420" s="22"/>
      <c r="E420" s="22"/>
    </row>
    <row r="421" spans="1:5">
      <c r="A421" s="22"/>
      <c r="B421" s="22"/>
      <c r="C421" s="22"/>
      <c r="D421" s="22"/>
      <c r="E421" s="22"/>
    </row>
    <row r="422" spans="1:5">
      <c r="A422" s="22"/>
      <c r="B422" s="22"/>
      <c r="C422" s="22"/>
      <c r="D422" s="22"/>
      <c r="E422" s="22"/>
    </row>
    <row r="423" spans="1:5">
      <c r="A423" s="22"/>
      <c r="B423" s="22"/>
      <c r="C423" s="22"/>
      <c r="D423" s="22"/>
      <c r="E423" s="22"/>
    </row>
    <row r="424" spans="1:5">
      <c r="A424" s="22"/>
      <c r="B424" s="22"/>
      <c r="C424" s="22"/>
      <c r="D424" s="22"/>
      <c r="E424" s="22"/>
    </row>
    <row r="425" spans="1:5">
      <c r="A425" s="22"/>
      <c r="B425" s="22"/>
      <c r="C425" s="22"/>
      <c r="D425" s="22"/>
      <c r="E425" s="22"/>
    </row>
    <row r="426" spans="1:5">
      <c r="A426" s="22"/>
      <c r="B426" s="22"/>
      <c r="C426" s="22"/>
      <c r="D426" s="22"/>
      <c r="E426" s="22"/>
    </row>
    <row r="427" spans="1:5">
      <c r="A427" s="22"/>
      <c r="B427" s="22"/>
      <c r="C427" s="22"/>
      <c r="D427" s="22"/>
      <c r="E427" s="22"/>
    </row>
    <row r="428" spans="1:5">
      <c r="A428" s="22"/>
      <c r="B428" s="22"/>
      <c r="C428" s="22"/>
      <c r="D428" s="22"/>
      <c r="E428" s="22"/>
    </row>
    <row r="429" spans="1:5">
      <c r="A429" s="22"/>
      <c r="B429" s="22"/>
      <c r="C429" s="22"/>
      <c r="D429" s="22"/>
      <c r="E429" s="22"/>
    </row>
    <row r="430" spans="1:5">
      <c r="A430" s="22"/>
      <c r="B430" s="22"/>
      <c r="C430" s="22"/>
      <c r="D430" s="22"/>
      <c r="E430" s="22"/>
    </row>
    <row r="431" spans="1:5">
      <c r="A431" s="22"/>
      <c r="B431" s="22"/>
      <c r="C431" s="22"/>
      <c r="D431" s="22"/>
      <c r="E431" s="22"/>
    </row>
    <row r="432" spans="1:5">
      <c r="A432" s="22"/>
      <c r="B432" s="22"/>
      <c r="C432" s="22"/>
      <c r="D432" s="22"/>
      <c r="E432" s="22"/>
    </row>
    <row r="433" spans="1:5">
      <c r="A433" s="22"/>
      <c r="B433" s="22"/>
      <c r="C433" s="22"/>
      <c r="D433" s="22"/>
      <c r="E433" s="22"/>
    </row>
    <row r="434" spans="1:5">
      <c r="A434" s="22"/>
      <c r="B434" s="22"/>
      <c r="C434" s="22"/>
      <c r="D434" s="22"/>
      <c r="E434" s="22"/>
    </row>
    <row r="435" spans="1:5">
      <c r="A435" s="22"/>
      <c r="B435" s="22"/>
      <c r="C435" s="22"/>
      <c r="D435" s="22"/>
      <c r="E435" s="22"/>
    </row>
    <row r="436" spans="1:5">
      <c r="A436" s="22"/>
      <c r="B436" s="22"/>
      <c r="C436" s="22"/>
      <c r="D436" s="22"/>
      <c r="E436" s="22"/>
    </row>
    <row r="437" spans="1:5">
      <c r="A437" s="22"/>
      <c r="B437" s="22"/>
      <c r="C437" s="22"/>
      <c r="D437" s="22"/>
      <c r="E437" s="22"/>
    </row>
    <row r="438" spans="1:5">
      <c r="A438" s="22"/>
      <c r="B438" s="22"/>
      <c r="C438" s="22"/>
      <c r="D438" s="22"/>
      <c r="E438" s="22"/>
    </row>
    <row r="439" spans="1:5">
      <c r="A439" s="22"/>
      <c r="B439" s="22"/>
      <c r="C439" s="22"/>
      <c r="D439" s="22"/>
      <c r="E439" s="22"/>
    </row>
    <row r="440" spans="1:5">
      <c r="A440" s="22"/>
      <c r="B440" s="22"/>
      <c r="C440" s="22"/>
      <c r="D440" s="22"/>
      <c r="E440" s="22"/>
    </row>
    <row r="441" spans="1:5">
      <c r="A441" s="22"/>
      <c r="B441" s="22"/>
      <c r="C441" s="22"/>
      <c r="D441" s="22"/>
      <c r="E441" s="22"/>
    </row>
    <row r="442" spans="1:5">
      <c r="A442" s="22"/>
      <c r="B442" s="22"/>
      <c r="C442" s="22"/>
      <c r="D442" s="22"/>
      <c r="E442" s="22"/>
    </row>
    <row r="443" spans="1:5">
      <c r="A443" s="22"/>
      <c r="B443" s="22"/>
      <c r="C443" s="22"/>
      <c r="D443" s="22"/>
      <c r="E443" s="22"/>
    </row>
    <row r="444" spans="1:5">
      <c r="A444" s="22"/>
      <c r="B444" s="22"/>
      <c r="C444" s="22"/>
      <c r="D444" s="22"/>
      <c r="E444" s="22"/>
    </row>
    <row r="445" spans="1:5">
      <c r="A445" s="22"/>
      <c r="B445" s="22"/>
      <c r="C445" s="22"/>
      <c r="D445" s="22"/>
      <c r="E445" s="22"/>
    </row>
    <row r="446" spans="1:5">
      <c r="A446" s="22"/>
      <c r="B446" s="22"/>
      <c r="C446" s="22"/>
      <c r="D446" s="22"/>
      <c r="E446" s="22"/>
    </row>
    <row r="447" spans="1:5">
      <c r="A447" s="22"/>
      <c r="B447" s="22"/>
      <c r="C447" s="22"/>
      <c r="D447" s="22"/>
      <c r="E447" s="22"/>
    </row>
    <row r="448" spans="1:5">
      <c r="A448" s="22"/>
      <c r="B448" s="22"/>
      <c r="C448" s="22"/>
      <c r="D448" s="22"/>
      <c r="E448" s="22"/>
    </row>
    <row r="449" spans="1:5">
      <c r="A449" s="22"/>
      <c r="B449" s="22"/>
      <c r="C449" s="22"/>
      <c r="D449" s="22"/>
      <c r="E449" s="22"/>
    </row>
    <row r="450" spans="1:5">
      <c r="A450" s="22"/>
      <c r="B450" s="22"/>
      <c r="C450" s="22"/>
      <c r="D450" s="22"/>
      <c r="E450" s="22"/>
    </row>
    <row r="451" spans="1:5">
      <c r="A451" s="22"/>
      <c r="B451" s="22"/>
      <c r="C451" s="22"/>
      <c r="D451" s="22"/>
      <c r="E451" s="22"/>
    </row>
    <row r="452" spans="1:5">
      <c r="A452" s="22"/>
      <c r="B452" s="22"/>
      <c r="C452" s="22"/>
      <c r="D452" s="22"/>
      <c r="E452" s="22"/>
    </row>
    <row r="453" spans="1:5">
      <c r="A453" s="22"/>
      <c r="B453" s="22"/>
      <c r="C453" s="22"/>
      <c r="D453" s="22"/>
      <c r="E453" s="22"/>
    </row>
    <row r="454" spans="1:5">
      <c r="A454" s="22"/>
      <c r="B454" s="22"/>
      <c r="C454" s="22"/>
      <c r="D454" s="22"/>
      <c r="E454" s="22"/>
    </row>
    <row r="455" spans="1:5">
      <c r="A455" s="22"/>
      <c r="B455" s="22"/>
      <c r="C455" s="22"/>
      <c r="D455" s="22"/>
      <c r="E455" s="22"/>
    </row>
    <row r="456" spans="1:5">
      <c r="A456" s="22"/>
      <c r="B456" s="22"/>
      <c r="C456" s="22"/>
      <c r="D456" s="22"/>
      <c r="E456" s="22"/>
    </row>
    <row r="457" spans="1:5">
      <c r="A457" s="22"/>
      <c r="B457" s="22"/>
      <c r="C457" s="22"/>
      <c r="D457" s="22"/>
      <c r="E457" s="22"/>
    </row>
    <row r="458" spans="1:5">
      <c r="A458" s="22"/>
      <c r="B458" s="22"/>
      <c r="C458" s="22"/>
      <c r="D458" s="22"/>
      <c r="E458" s="22"/>
    </row>
    <row r="459" spans="1:5">
      <c r="A459" s="22"/>
      <c r="B459" s="22"/>
      <c r="C459" s="22"/>
      <c r="D459" s="22"/>
      <c r="E459" s="22"/>
    </row>
    <row r="460" spans="1:5">
      <c r="A460" s="22"/>
      <c r="B460" s="22"/>
      <c r="C460" s="22"/>
      <c r="D460" s="22"/>
      <c r="E460" s="22"/>
    </row>
    <row r="461" spans="1:5">
      <c r="A461" s="22"/>
      <c r="B461" s="22"/>
      <c r="C461" s="22"/>
      <c r="D461" s="22"/>
      <c r="E461" s="22"/>
    </row>
    <row r="462" spans="1:5">
      <c r="A462" s="22"/>
      <c r="B462" s="22"/>
      <c r="C462" s="22"/>
      <c r="D462" s="22"/>
      <c r="E462" s="22"/>
    </row>
    <row r="463" spans="1:5">
      <c r="A463" s="22"/>
      <c r="B463" s="22"/>
      <c r="C463" s="22"/>
      <c r="D463" s="22"/>
      <c r="E463" s="22"/>
    </row>
    <row r="464" spans="1:5">
      <c r="A464" s="22"/>
      <c r="B464" s="22"/>
      <c r="C464" s="22"/>
      <c r="D464" s="22"/>
      <c r="E464" s="22"/>
    </row>
    <row r="465" spans="1:5">
      <c r="A465" s="22"/>
      <c r="B465" s="22"/>
      <c r="C465" s="22"/>
      <c r="D465" s="22"/>
      <c r="E465" s="22"/>
    </row>
    <row r="466" spans="1:5">
      <c r="A466" s="22"/>
      <c r="B466" s="22"/>
      <c r="C466" s="22"/>
      <c r="D466" s="22"/>
      <c r="E466" s="22"/>
    </row>
    <row r="467" spans="1:5">
      <c r="A467" s="22"/>
      <c r="B467" s="22"/>
      <c r="C467" s="22"/>
      <c r="D467" s="22"/>
      <c r="E467" s="22"/>
    </row>
    <row r="468" spans="1:5">
      <c r="A468" s="22"/>
      <c r="B468" s="22"/>
      <c r="C468" s="22"/>
      <c r="D468" s="22"/>
      <c r="E468" s="22"/>
    </row>
    <row r="469" spans="1:5">
      <c r="A469" s="22"/>
      <c r="B469" s="22"/>
      <c r="C469" s="22"/>
      <c r="D469" s="22"/>
      <c r="E469" s="22"/>
    </row>
    <row r="470" spans="1:5">
      <c r="A470" s="22"/>
      <c r="B470" s="22"/>
      <c r="C470" s="22"/>
      <c r="D470" s="22"/>
      <c r="E470" s="22"/>
    </row>
    <row r="471" spans="1:5">
      <c r="A471" s="22"/>
      <c r="B471" s="22"/>
      <c r="C471" s="22"/>
      <c r="D471" s="22"/>
      <c r="E471" s="22"/>
    </row>
    <row r="472" spans="1:5">
      <c r="A472" s="22"/>
      <c r="B472" s="22"/>
      <c r="C472" s="22"/>
      <c r="D472" s="22"/>
      <c r="E472" s="22"/>
    </row>
    <row r="473" spans="1:5">
      <c r="A473" s="22"/>
      <c r="B473" s="22"/>
      <c r="C473" s="22"/>
      <c r="D473" s="22"/>
      <c r="E473" s="22"/>
    </row>
    <row r="474" spans="1:5">
      <c r="A474" s="22"/>
      <c r="B474" s="22"/>
      <c r="C474" s="22"/>
      <c r="D474" s="22"/>
      <c r="E474" s="22"/>
    </row>
    <row r="475" spans="1:5">
      <c r="A475" s="22"/>
      <c r="B475" s="22"/>
      <c r="C475" s="22"/>
      <c r="D475" s="22"/>
      <c r="E475" s="22"/>
    </row>
    <row r="476" spans="1:5">
      <c r="A476" s="22"/>
      <c r="B476" s="22"/>
      <c r="C476" s="22"/>
      <c r="D476" s="22"/>
      <c r="E476" s="22"/>
    </row>
    <row r="477" spans="1:5">
      <c r="A477" s="22"/>
      <c r="B477" s="22"/>
      <c r="C477" s="22"/>
      <c r="D477" s="22"/>
      <c r="E477" s="22"/>
    </row>
    <row r="478" spans="1:5">
      <c r="A478" s="22"/>
      <c r="B478" s="22"/>
      <c r="C478" s="22"/>
      <c r="D478" s="22"/>
      <c r="E478" s="22"/>
    </row>
    <row r="479" spans="1:5">
      <c r="A479" s="22"/>
      <c r="B479" s="22"/>
      <c r="C479" s="22"/>
      <c r="D479" s="22"/>
      <c r="E479" s="22"/>
    </row>
    <row r="480" spans="1:5">
      <c r="A480" s="22"/>
      <c r="B480" s="22"/>
      <c r="C480" s="22"/>
      <c r="D480" s="22"/>
      <c r="E480" s="22"/>
    </row>
    <row r="481" spans="1:5">
      <c r="A481" s="22"/>
      <c r="B481" s="22"/>
      <c r="C481" s="22"/>
      <c r="D481" s="22"/>
      <c r="E481" s="22"/>
    </row>
    <row r="482" spans="1:5">
      <c r="A482" s="22"/>
      <c r="B482" s="22"/>
      <c r="C482" s="22"/>
      <c r="D482" s="22"/>
      <c r="E482" s="22"/>
    </row>
    <row r="483" spans="1:5">
      <c r="A483" s="22"/>
      <c r="B483" s="22"/>
      <c r="C483" s="22"/>
      <c r="D483" s="22"/>
      <c r="E483" s="22"/>
    </row>
    <row r="484" spans="1:5">
      <c r="A484" s="22"/>
      <c r="B484" s="22"/>
      <c r="C484" s="22"/>
      <c r="D484" s="22"/>
      <c r="E484" s="22"/>
    </row>
    <row r="485" spans="1:5">
      <c r="A485" s="22"/>
      <c r="B485" s="22"/>
      <c r="C485" s="22"/>
      <c r="D485" s="22"/>
      <c r="E485" s="22"/>
    </row>
    <row r="486" spans="1:5">
      <c r="A486" s="22"/>
      <c r="B486" s="22"/>
      <c r="C486" s="22"/>
      <c r="D486" s="22"/>
      <c r="E486" s="22"/>
    </row>
    <row r="487" spans="1:5">
      <c r="A487" s="22"/>
      <c r="B487" s="22"/>
      <c r="C487" s="22"/>
      <c r="D487" s="22"/>
      <c r="E487" s="22"/>
    </row>
    <row r="488" spans="1:5">
      <c r="A488" s="22"/>
      <c r="B488" s="22"/>
      <c r="C488" s="22"/>
      <c r="D488" s="22"/>
      <c r="E488" s="22"/>
    </row>
    <row r="489" spans="1:5">
      <c r="A489" s="22"/>
      <c r="B489" s="22"/>
      <c r="C489" s="22"/>
      <c r="D489" s="22"/>
      <c r="E489" s="22"/>
    </row>
    <row r="490" spans="1:5">
      <c r="A490" s="22"/>
      <c r="B490" s="22"/>
      <c r="C490" s="22"/>
      <c r="D490" s="22"/>
      <c r="E490" s="22"/>
    </row>
    <row r="491" spans="1:5">
      <c r="A491" s="22"/>
      <c r="B491" s="22"/>
      <c r="C491" s="22"/>
      <c r="D491" s="22"/>
      <c r="E491" s="22"/>
    </row>
    <row r="492" spans="1:5">
      <c r="A492" s="22"/>
      <c r="B492" s="22"/>
      <c r="C492" s="22"/>
      <c r="D492" s="22"/>
      <c r="E492" s="22"/>
    </row>
    <row r="493" spans="1:5">
      <c r="A493" s="22"/>
      <c r="B493" s="22"/>
      <c r="C493" s="22"/>
      <c r="D493" s="22"/>
      <c r="E493" s="22"/>
    </row>
    <row r="494" spans="1:5">
      <c r="A494" s="22"/>
      <c r="B494" s="22"/>
      <c r="C494" s="22"/>
      <c r="D494" s="22"/>
      <c r="E494" s="22"/>
    </row>
    <row r="495" spans="1:5">
      <c r="A495" s="22"/>
      <c r="B495" s="22"/>
      <c r="C495" s="22"/>
      <c r="D495" s="22"/>
      <c r="E495" s="22"/>
    </row>
    <row r="496" spans="1:5">
      <c r="A496" s="22"/>
      <c r="B496" s="22"/>
      <c r="C496" s="22"/>
      <c r="D496" s="22"/>
      <c r="E496" s="22"/>
    </row>
    <row r="497" spans="1:5">
      <c r="A497" s="22"/>
      <c r="B497" s="22"/>
      <c r="C497" s="22"/>
      <c r="D497" s="22"/>
      <c r="E497" s="22"/>
    </row>
    <row r="498" spans="1:5">
      <c r="A498" s="22"/>
      <c r="B498" s="22"/>
      <c r="C498" s="22"/>
      <c r="D498" s="22"/>
      <c r="E498" s="22"/>
    </row>
    <row r="499" spans="1:5">
      <c r="A499" s="22"/>
      <c r="B499" s="22"/>
      <c r="C499" s="22"/>
      <c r="D499" s="22"/>
      <c r="E499" s="22"/>
    </row>
    <row r="500" spans="1:5">
      <c r="A500" s="22"/>
      <c r="B500" s="22"/>
      <c r="C500" s="22"/>
      <c r="D500" s="22"/>
      <c r="E500" s="22"/>
    </row>
    <row r="501" spans="1:5">
      <c r="A501" s="22"/>
      <c r="B501" s="22"/>
      <c r="C501" s="22"/>
      <c r="D501" s="22"/>
      <c r="E501" s="22"/>
    </row>
    <row r="502" spans="1:5">
      <c r="A502" s="22"/>
      <c r="B502" s="22"/>
      <c r="C502" s="22"/>
      <c r="D502" s="22"/>
      <c r="E502" s="22"/>
    </row>
    <row r="503" spans="1:5">
      <c r="A503" s="22"/>
      <c r="B503" s="22"/>
      <c r="C503" s="22"/>
      <c r="D503" s="22"/>
      <c r="E503" s="22"/>
    </row>
    <row r="504" spans="1:5">
      <c r="A504" s="22"/>
      <c r="B504" s="22"/>
      <c r="C504" s="22"/>
      <c r="D504" s="22"/>
      <c r="E504" s="22"/>
    </row>
    <row r="505" spans="1:5">
      <c r="A505" s="22"/>
      <c r="B505" s="22"/>
      <c r="C505" s="22"/>
      <c r="D505" s="22"/>
      <c r="E505" s="22"/>
    </row>
    <row r="506" spans="1:5">
      <c r="A506" s="22"/>
      <c r="B506" s="22"/>
      <c r="C506" s="22"/>
      <c r="D506" s="22"/>
      <c r="E506" s="22"/>
    </row>
    <row r="507" spans="1:5">
      <c r="A507" s="22"/>
      <c r="B507" s="22"/>
      <c r="C507" s="22"/>
      <c r="D507" s="22"/>
      <c r="E507" s="22"/>
    </row>
    <row r="508" spans="1:5">
      <c r="A508" s="22"/>
      <c r="B508" s="22"/>
      <c r="C508" s="22"/>
      <c r="D508" s="22"/>
      <c r="E508" s="22"/>
    </row>
    <row r="509" spans="1:5">
      <c r="A509" s="22"/>
      <c r="B509" s="22"/>
      <c r="C509" s="22"/>
      <c r="D509" s="22"/>
      <c r="E509" s="22"/>
    </row>
    <row r="510" spans="1:5">
      <c r="A510" s="22"/>
      <c r="B510" s="22"/>
      <c r="C510" s="22"/>
      <c r="D510" s="22"/>
      <c r="E510" s="22"/>
    </row>
    <row r="511" spans="1:5">
      <c r="A511" s="22"/>
      <c r="B511" s="22"/>
      <c r="C511" s="22"/>
      <c r="D511" s="22"/>
      <c r="E511" s="22"/>
    </row>
    <row r="512" spans="1:5">
      <c r="A512" s="22"/>
      <c r="B512" s="22"/>
      <c r="C512" s="22"/>
      <c r="D512" s="22"/>
      <c r="E512" s="22"/>
    </row>
    <row r="513" spans="1:5">
      <c r="A513" s="22"/>
      <c r="B513" s="22"/>
      <c r="C513" s="22"/>
      <c r="D513" s="22"/>
      <c r="E513" s="22"/>
    </row>
    <row r="514" spans="1:5">
      <c r="A514" s="22"/>
      <c r="B514" s="22"/>
      <c r="C514" s="22"/>
      <c r="D514" s="22"/>
      <c r="E514" s="22"/>
    </row>
    <row r="515" spans="1:5">
      <c r="A515" s="22"/>
      <c r="B515" s="22"/>
      <c r="C515" s="22"/>
      <c r="D515" s="22"/>
      <c r="E515" s="22"/>
    </row>
    <row r="516" spans="1:5">
      <c r="A516" s="22"/>
      <c r="B516" s="22"/>
      <c r="C516" s="22"/>
      <c r="D516" s="22"/>
      <c r="E516" s="22"/>
    </row>
    <row r="517" spans="1:5">
      <c r="A517" s="22"/>
      <c r="B517" s="22"/>
      <c r="C517" s="22"/>
      <c r="D517" s="22"/>
      <c r="E517" s="22"/>
    </row>
    <row r="518" spans="1:5">
      <c r="A518" s="22"/>
      <c r="B518" s="22"/>
      <c r="C518" s="22"/>
      <c r="D518" s="22"/>
      <c r="E518" s="22"/>
    </row>
    <row r="519" spans="1:5">
      <c r="A519" s="22"/>
      <c r="B519" s="22"/>
      <c r="C519" s="22"/>
      <c r="D519" s="22"/>
      <c r="E519" s="22"/>
    </row>
    <row r="520" spans="1:5">
      <c r="A520" s="22"/>
      <c r="B520" s="22"/>
      <c r="C520" s="22"/>
      <c r="D520" s="22"/>
      <c r="E520" s="22"/>
    </row>
    <row r="521" spans="1:5">
      <c r="A521" s="22"/>
      <c r="B521" s="22"/>
      <c r="C521" s="22"/>
      <c r="D521" s="22"/>
      <c r="E521" s="22"/>
    </row>
    <row r="522" spans="1:5">
      <c r="A522" s="22"/>
      <c r="B522" s="22"/>
      <c r="C522" s="22"/>
      <c r="D522" s="22"/>
      <c r="E522" s="22"/>
    </row>
    <row r="523" spans="1:5">
      <c r="A523" s="22"/>
      <c r="B523" s="22"/>
      <c r="C523" s="22"/>
      <c r="D523" s="22"/>
      <c r="E523" s="22"/>
    </row>
    <row r="524" spans="1:5">
      <c r="A524" s="22"/>
      <c r="B524" s="22"/>
      <c r="C524" s="22"/>
      <c r="D524" s="22"/>
      <c r="E524" s="22"/>
    </row>
    <row r="525" spans="1:5">
      <c r="A525" s="22"/>
      <c r="B525" s="22"/>
      <c r="C525" s="22"/>
      <c r="D525" s="22"/>
      <c r="E525" s="22"/>
    </row>
    <row r="526" spans="1:5">
      <c r="A526" s="22"/>
      <c r="B526" s="22"/>
      <c r="C526" s="22"/>
      <c r="D526" s="22"/>
      <c r="E526" s="22"/>
    </row>
    <row r="527" spans="1:5">
      <c r="A527" s="22"/>
      <c r="B527" s="22"/>
      <c r="C527" s="22"/>
      <c r="D527" s="22"/>
      <c r="E527" s="22"/>
    </row>
    <row r="528" spans="1:5">
      <c r="A528" s="22"/>
      <c r="B528" s="22"/>
      <c r="C528" s="22"/>
      <c r="D528" s="22"/>
      <c r="E528" s="22"/>
    </row>
    <row r="529" spans="1:5">
      <c r="A529" s="22"/>
      <c r="B529" s="22"/>
      <c r="C529" s="22"/>
      <c r="D529" s="22"/>
      <c r="E529" s="22"/>
    </row>
    <row r="530" spans="1:5">
      <c r="A530" s="22"/>
      <c r="B530" s="22"/>
      <c r="C530" s="22"/>
      <c r="D530" s="22"/>
      <c r="E530" s="22"/>
    </row>
    <row r="531" spans="1:5">
      <c r="A531" s="22"/>
      <c r="B531" s="22"/>
      <c r="C531" s="22"/>
      <c r="D531" s="22"/>
      <c r="E531" s="22"/>
    </row>
    <row r="532" spans="1:5">
      <c r="A532" s="22"/>
      <c r="B532" s="22"/>
      <c r="C532" s="22"/>
      <c r="D532" s="22"/>
      <c r="E532" s="22"/>
    </row>
    <row r="533" spans="1:5">
      <c r="A533" s="22"/>
      <c r="B533" s="22"/>
      <c r="C533" s="22"/>
      <c r="D533" s="22"/>
      <c r="E533" s="22"/>
    </row>
    <row r="534" spans="1:5">
      <c r="A534" s="22"/>
      <c r="B534" s="22"/>
      <c r="C534" s="22"/>
      <c r="D534" s="22"/>
      <c r="E534" s="22"/>
    </row>
  </sheetData>
  <sortState xmlns:xlrd2="http://schemas.microsoft.com/office/spreadsheetml/2017/richdata2" ref="Y5:AQ20">
    <sortCondition descending="1" ref="AP5:AP20"/>
  </sortState>
  <mergeCells count="2">
    <mergeCell ref="C3:L3"/>
    <mergeCell ref="A3:B3"/>
  </mergeCells>
  <phoneticPr fontId="17" type="noConversion"/>
  <dataValidations count="11">
    <dataValidation type="list" allowBlank="1" showInputMessage="1" showErrorMessage="1" errorTitle="Disziplin eintragen" error="Falsche Disziplin angegeben._x000a__x000a_LG_x000a_LP_x000a_LG Auflage_x000a_ " promptTitle="Disziplin eintragen" prompt="Disziplin eintrage" sqref="E20:E21" xr:uid="{2ED7AF1F-7E18-4CE1-8D72-E8D481DDB258}">
      <formula1>$P$2:$P$4</formula1>
    </dataValidation>
    <dataValidation type="list" allowBlank="1" showInputMessage="1" showErrorMessage="1" errorTitle="Falscher Vereinsname" error="Vereinsname stimmt nicht mit der Datenbank überein. Bitte Vereinsnamen überprüfen:_x000a__x000a_" promptTitle="Verein eingeben" prompt="Verein eingeben" sqref="A20:A21" xr:uid="{C248FBBE-F145-44AA-A36E-8A735687B53E}">
      <formula1>$N$2:$N$12</formula1>
    </dataValidation>
    <dataValidation type="list" allowBlank="1" showInputMessage="1" showErrorMessage="1" errorTitle="Falscher Vereinsname" error="Vereinsname stimmt nicht mit der Datenbank überein. Bitte Vereinsnamen überprüfen:_x000a__x000a_" promptTitle="Verein eingeben" prompt="Verein eingeben" sqref="A6:A10 A14:A19 A22:A23" xr:uid="{1C34D65F-D166-4B66-B109-507ACBCCC601}">
      <formula1>$N$2:$N$12</formula1>
      <formula2>0</formula2>
    </dataValidation>
    <dataValidation type="list" allowBlank="1" showInputMessage="1" showErrorMessage="1" errorTitle="Disziplin eintragen" error="Falsche Disziplin angegeben._x000a__x000a_LG_x000a_LP_x000a_LG Auflage_x000a_ " promptTitle="Disziplin eintragen" prompt="Disziplin eintrage" sqref="E6:E19 E22:E24" xr:uid="{F358D504-ACE5-4C54-9971-9B4FADA01F4D}">
      <formula1>$P$2:$P$4</formula1>
      <formula2>0</formula2>
    </dataValidation>
    <dataValidation type="custom" allowBlank="1" showInputMessage="1" showErrorMessage="1" sqref="F1:F2" xr:uid="{37342C2C-E5C0-4F57-B41E-D20B8CF16B74}">
      <formula1>NOT(CELL("Schutz",F4:S557))</formula1>
    </dataValidation>
    <dataValidation type="custom" allowBlank="1" showInputMessage="1" showErrorMessage="1" sqref="G1" xr:uid="{6519AB20-60E6-452C-8E7C-DE20CE3B8C57}">
      <formula1>NOT(CELL("Schutz",H4:T561))</formula1>
    </dataValidation>
    <dataValidation type="custom" allowBlank="1" showInputMessage="1" showErrorMessage="1" sqref="K1:P1 H2:P2" xr:uid="{63AA7ECC-0DF0-4D90-8F15-AD4E43E92C78}">
      <formula1>NOT(CELL("Schutz",H4:T561))</formula1>
    </dataValidation>
    <dataValidation type="custom" allowBlank="1" showInputMessage="1" showErrorMessage="1" sqref="G2" xr:uid="{B8FF7FEA-9B7A-4795-AF67-DAF2A8B86F9A}">
      <formula1>NOT(CELL("Schutz",G5:S561))</formula1>
    </dataValidation>
    <dataValidation type="custom" allowBlank="1" showInputMessage="1" showErrorMessage="1" sqref="M3:P3" xr:uid="{2803BB30-D5BD-463D-BEC8-9F2CFE3916FF}">
      <formula1>NOT(CELL("Schutz",M5:Y563))</formula1>
    </dataValidation>
    <dataValidation type="custom" allowBlank="1" showInputMessage="1" showErrorMessage="1" sqref="Q1:S2" xr:uid="{2A2067B2-5CB3-4435-B7C8-3E9B35B2C97A}">
      <formula1>NOT(CELL("Schutz",Q4:AB561))</formula1>
    </dataValidation>
    <dataValidation type="custom" allowBlank="1" showInputMessage="1" showErrorMessage="1" sqref="Q3:S3" xr:uid="{029B7F38-DD3A-4519-8DF3-370F08A60DD4}">
      <formula1>NOT(CELL("Schutz",Q5:AB563))</formula1>
    </dataValidation>
  </dataValidations>
  <pageMargins left="0.7" right="0.7" top="0.75" bottom="0.75" header="0.3" footer="0.3"/>
  <pageSetup paperSize="9" scale="66" firstPageNumber="0" fitToHeight="0" orientation="landscape" horizontalDpi="300" verticalDpi="300" r:id="rId1"/>
  <headerFooter alignWithMargins="0">
    <oddHeader>&amp;R&amp;D</oddHeader>
  </headerFooter>
  <rowBreaks count="1" manualBreakCount="1">
    <brk id="51" max="16383" man="1"/>
  </rowBreaks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D2211-658A-4421-92AC-DC6A80AB3CFE}">
  <sheetPr codeName="Tabelle17">
    <tabColor rgb="FF00B0F0"/>
    <pageSetUpPr fitToPage="1"/>
  </sheetPr>
  <dimension ref="A1:S533"/>
  <sheetViews>
    <sheetView tabSelected="1" topLeftCell="A3" zoomScaleNormal="100" workbookViewId="0">
      <selection activeCell="A5" sqref="A5"/>
    </sheetView>
  </sheetViews>
  <sheetFormatPr baseColWidth="10" defaultColWidth="11.42578125" defaultRowHeight="12.75"/>
  <cols>
    <col min="1" max="1" width="32.7109375" style="15" customWidth="1"/>
    <col min="2" max="3" width="17.7109375" style="15" customWidth="1"/>
    <col min="4" max="4" width="12" style="15" bestFit="1" customWidth="1"/>
    <col min="5" max="5" width="13.7109375" style="15" bestFit="1" customWidth="1"/>
    <col min="6" max="16" width="6.7109375" style="15" customWidth="1"/>
    <col min="17" max="19" width="11.7109375" style="15" customWidth="1"/>
    <col min="20" max="16384" width="11.42578125" style="15"/>
  </cols>
  <sheetData>
    <row r="1" spans="1:19" ht="15.6" customHeight="1">
      <c r="A1" s="285" t="str">
        <f>Tabellen!F1</f>
        <v>Runde 11</v>
      </c>
      <c r="B1" s="219"/>
      <c r="C1" s="220"/>
      <c r="D1" s="220"/>
      <c r="E1" s="220"/>
      <c r="F1" s="221"/>
      <c r="G1" s="222"/>
      <c r="H1" s="222"/>
      <c r="I1" s="222"/>
      <c r="J1" s="222"/>
      <c r="K1" s="221"/>
      <c r="L1" s="221"/>
      <c r="M1" s="221"/>
      <c r="N1" s="221"/>
      <c r="O1" s="221"/>
      <c r="P1" s="221"/>
      <c r="Q1" s="223"/>
      <c r="R1" s="224"/>
      <c r="S1" s="223"/>
    </row>
    <row r="2" spans="1:19" ht="15" customHeight="1">
      <c r="A2" s="219"/>
      <c r="B2" s="219"/>
      <c r="C2" s="220"/>
      <c r="D2" s="220"/>
      <c r="E2" s="220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3"/>
      <c r="R2" s="224"/>
      <c r="S2" s="223"/>
    </row>
    <row r="3" spans="1:19" ht="142.5" customHeight="1">
      <c r="A3" s="335" t="s">
        <v>454</v>
      </c>
      <c r="B3" s="335"/>
      <c r="C3" s="332" t="s">
        <v>53</v>
      </c>
      <c r="D3" s="332"/>
      <c r="E3" s="332"/>
      <c r="F3" s="332"/>
      <c r="G3" s="332"/>
      <c r="H3" s="332"/>
      <c r="I3" s="332"/>
      <c r="J3" s="332"/>
      <c r="K3" s="332"/>
      <c r="L3" s="332"/>
      <c r="M3" s="221"/>
      <c r="N3" s="221"/>
      <c r="O3" s="221"/>
      <c r="P3" s="221"/>
      <c r="Q3" s="225"/>
      <c r="R3" s="225"/>
      <c r="S3" s="225"/>
    </row>
    <row r="4" spans="1:19" s="231" customFormat="1" ht="34.5" customHeight="1">
      <c r="A4" s="227" t="s">
        <v>0</v>
      </c>
      <c r="B4" s="227" t="s">
        <v>2</v>
      </c>
      <c r="C4" s="228" t="s">
        <v>1</v>
      </c>
      <c r="D4" s="227" t="s">
        <v>3</v>
      </c>
      <c r="E4" s="227" t="s">
        <v>4</v>
      </c>
      <c r="F4" s="228" t="s">
        <v>68</v>
      </c>
      <c r="G4" s="228" t="s">
        <v>69</v>
      </c>
      <c r="H4" s="228" t="s">
        <v>70</v>
      </c>
      <c r="I4" s="228" t="s">
        <v>71</v>
      </c>
      <c r="J4" s="228" t="s">
        <v>72</v>
      </c>
      <c r="K4" s="228" t="s">
        <v>73</v>
      </c>
      <c r="L4" s="228" t="s">
        <v>74</v>
      </c>
      <c r="M4" s="228" t="s">
        <v>75</v>
      </c>
      <c r="N4" s="228" t="s">
        <v>76</v>
      </c>
      <c r="O4" s="228" t="s">
        <v>77</v>
      </c>
      <c r="P4" s="228" t="s">
        <v>168</v>
      </c>
      <c r="Q4" s="238" t="s">
        <v>82</v>
      </c>
      <c r="R4" s="228" t="s">
        <v>63</v>
      </c>
      <c r="S4" s="239" t="s">
        <v>62</v>
      </c>
    </row>
    <row r="5" spans="1:19" ht="15.95" customHeight="1">
      <c r="A5" s="197" t="s">
        <v>13</v>
      </c>
      <c r="B5" s="197" t="s">
        <v>233</v>
      </c>
      <c r="C5" s="197" t="s">
        <v>234</v>
      </c>
      <c r="D5" s="279" t="s">
        <v>210</v>
      </c>
      <c r="E5" s="197" t="s">
        <v>11</v>
      </c>
      <c r="F5" s="274" t="str" cm="1">
        <f t="array" ref="F5">_xlfn.IFNA(INDEX(SetupR1Tabelle[Ringe],MATCH($A5&amp;$B5&amp;$C5&amp;$E5,SetupR1Tabelle[Verein]&amp;SetupR1Tabelle[Vorname]&amp;SetupR1Tabelle[Name]&amp;SetupR1Tabelle[Disziplin],0)),"-")</f>
        <v>-</v>
      </c>
      <c r="G5" s="274" cm="1">
        <f t="array" ref="G5">_xlfn.IFNA(INDEX(SetupR2Tabelle[Ringe],MATCH($A5&amp;$B5&amp;$C5&amp;$E5,SetupR2Tabelle[Verein]&amp;SetupR2Tabelle[Vorname]&amp;SetupR2Tabelle[Name]&amp;SetupR2Tabelle[Disziplin],0)),"-")</f>
        <v>192</v>
      </c>
      <c r="H5" s="274" cm="1">
        <f t="array" ref="H5">_xlfn.IFNA(INDEX(SetupR3Tabelle[Ringe],MATCH($A5&amp;$B5&amp;$C5&amp;$E5,SetupR3Tabelle[Verein]&amp;SetupR3Tabelle[Vorname]&amp;SetupR3Tabelle[Name]&amp;SetupR3Tabelle[Disziplin],0)),"-")</f>
        <v>196</v>
      </c>
      <c r="I5" s="275" cm="1">
        <f t="array" ref="I5">_xlfn.IFNA(INDEX(SetupR4Tabelle[Ringe],MATCH($A5&amp;$B5&amp;$C5&amp;$E5,SetupR4Tabelle[Verein]&amp;SetupR4Tabelle[Vorname]&amp;SetupR4Tabelle[Name]&amp;SetupR4Tabelle[Disziplin],0)),"-")</f>
        <v>191</v>
      </c>
      <c r="J5" s="276" cm="1">
        <f t="array" ref="J5">_xlfn.IFNA(INDEX(SetupR5Tabelle[Ringe],MATCH($A5&amp;$B5&amp;$C5&amp;$E5,SetupR5Tabelle[Verein]&amp;SetupR5Tabelle[Vorname]&amp;SetupR5Tabelle[Name]&amp;SetupR5Tabelle[Disziplin],0)),"-")</f>
        <v>196</v>
      </c>
      <c r="K5" s="276" cm="1">
        <f t="array" ref="K5">_xlfn.IFNA(INDEX(SetupR6Tabelle[Ringe],MATCH($A5&amp;$B5&amp;$C5&amp;$E5,SetupR6Tabelle[Verein]&amp;SetupR6Tabelle[Vorname]&amp;SetupR6Tabelle[Name]&amp;SetupR6Tabelle[Disziplin],0)),"-")</f>
        <v>195</v>
      </c>
      <c r="L5" s="276" cm="1">
        <f t="array" ref="L5">_xlfn.IFNA(INDEX(SetupR7Tabelle[Ringe],MATCH($A5&amp;$B5&amp;$C5&amp;$E5,SetupR7Tabelle[Verein]&amp;SetupR7Tabelle[Vorname]&amp;SetupR7Tabelle[Name]&amp;SetupR7Tabelle[Disziplin],0)),"-")</f>
        <v>187</v>
      </c>
      <c r="M5" s="276" t="str" cm="1">
        <f t="array" ref="M5">_xlfn.IFNA(INDEX(SetupR8Tabelle[Ringe],MATCH($A5&amp;$B5&amp;$C5&amp;$E5,SetupR8Tabelle[Verein]&amp;SetupR8Tabelle[Vorname]&amp;SetupR8Tabelle[Name]&amp;SetupR8Tabelle[Disziplin],0)),"-")</f>
        <v>-</v>
      </c>
      <c r="N5" s="276" cm="1">
        <f t="array" ref="N5">_xlfn.IFNA(INDEX(SetupR9Tabelle[Ringe],MATCH($A5&amp;$B5&amp;$C5&amp;$E5,SetupR9Tabelle[Verein]&amp;SetupR9Tabelle[Vorname]&amp;SetupR9Tabelle[Name]&amp;SetupR9Tabelle[Disziplin],0)),"-")</f>
        <v>195</v>
      </c>
      <c r="O5" s="276" cm="1">
        <f t="array" ref="O5">_xlfn.IFNA(INDEX(SetupR10Tabelle[Ringe],MATCH($A5&amp;$B5&amp;$C5&amp;$E5,SetupR10Tabelle[Verein]&amp;SetupR10Tabelle[Vorname]&amp;SetupR10Tabelle[Name]&amp;SetupR10Tabelle[Disziplin],0)),"-")</f>
        <v>197</v>
      </c>
      <c r="P5" s="275" cm="1">
        <f t="array" ref="P5">_xlfn.IFNA(INDEX(SetupR11Tabelle[Ringe],MATCH($A5&amp;$B5&amp;$C5&amp;$E5,SetupR11Tabelle[Verein]&amp;SetupR11Tabelle[Vorname]&amp;SetupR11Tabelle[Name]&amp;SetupR11Tabelle[Disziplin],0)),"-")</f>
        <v>185</v>
      </c>
      <c r="Q5" s="274">
        <f>IF(JUN[[#This Row],[1]]="","",SUM(JUN[[#This Row],[1]:[11]]))</f>
        <v>1734</v>
      </c>
      <c r="R5" s="263">
        <f>IF(JUN[[#This Row],[Summe]]="","",AVERAGE(Q5/S5))</f>
        <v>192.66666666666666</v>
      </c>
      <c r="S5" s="261">
        <f>IF(JUN[[#This Row],[1]]="","",COUNT(F5:P5))</f>
        <v>9</v>
      </c>
    </row>
    <row r="6" spans="1:19" ht="15.95" customHeight="1">
      <c r="A6" s="197" t="s">
        <v>18</v>
      </c>
      <c r="B6" s="197" t="s">
        <v>362</v>
      </c>
      <c r="C6" s="197" t="s">
        <v>392</v>
      </c>
      <c r="D6" s="279" t="s">
        <v>210</v>
      </c>
      <c r="E6" s="197" t="s">
        <v>11</v>
      </c>
      <c r="F6" s="274" cm="1">
        <f t="array" ref="F6">_xlfn.IFNA(INDEX(SetupR1Tabelle[Ringe],MATCH($A6&amp;$B6&amp;$C6&amp;$E6,SetupR1Tabelle[Verein]&amp;SetupR1Tabelle[Vorname]&amp;SetupR1Tabelle[Name]&amp;SetupR1Tabelle[Disziplin],0)),"-")</f>
        <v>186</v>
      </c>
      <c r="G6" s="274" cm="1">
        <f t="array" ref="G6">_xlfn.IFNA(INDEX(SetupR2Tabelle[Ringe],MATCH($A6&amp;$B6&amp;$C6&amp;$E6,SetupR2Tabelle[Verein]&amp;SetupR2Tabelle[Vorname]&amp;SetupR2Tabelle[Name]&amp;SetupR2Tabelle[Disziplin],0)),"-")</f>
        <v>187</v>
      </c>
      <c r="H6" s="274" cm="1">
        <f t="array" ref="H6">_xlfn.IFNA(INDEX(SetupR3Tabelle[Ringe],MATCH($A6&amp;$B6&amp;$C6&amp;$E6,SetupR3Tabelle[Verein]&amp;SetupR3Tabelle[Vorname]&amp;SetupR3Tabelle[Name]&amp;SetupR3Tabelle[Disziplin],0)),"-")</f>
        <v>180</v>
      </c>
      <c r="I6" s="275" cm="1">
        <f t="array" ref="I6">_xlfn.IFNA(INDEX(SetupR4Tabelle[Ringe],MATCH($A6&amp;$B6&amp;$C6&amp;$E6,SetupR4Tabelle[Verein]&amp;SetupR4Tabelle[Vorname]&amp;SetupR4Tabelle[Name]&amp;SetupR4Tabelle[Disziplin],0)),"-")</f>
        <v>189</v>
      </c>
      <c r="J6" s="276" cm="1">
        <f t="array" ref="J6">_xlfn.IFNA(INDEX(SetupR5Tabelle[Ringe],MATCH($A6&amp;$B6&amp;$C6&amp;$E6,SetupR5Tabelle[Verein]&amp;SetupR5Tabelle[Vorname]&amp;SetupR5Tabelle[Name]&amp;SetupR5Tabelle[Disziplin],0)),"-")</f>
        <v>178</v>
      </c>
      <c r="K6" s="276" t="str" cm="1">
        <f t="array" ref="K6">_xlfn.IFNA(INDEX(SetupR6Tabelle[Ringe],MATCH($A6&amp;$B6&amp;$C6&amp;$E6,SetupR6Tabelle[Verein]&amp;SetupR6Tabelle[Vorname]&amp;SetupR6Tabelle[Name]&amp;SetupR6Tabelle[Disziplin],0)),"-")</f>
        <v>-</v>
      </c>
      <c r="L6" s="276" cm="1">
        <f t="array" ref="L6">_xlfn.IFNA(INDEX(SetupR7Tabelle[Ringe],MATCH($A6&amp;$B6&amp;$C6&amp;$E6,SetupR7Tabelle[Verein]&amp;SetupR7Tabelle[Vorname]&amp;SetupR7Tabelle[Name]&amp;SetupR7Tabelle[Disziplin],0)),"-")</f>
        <v>185</v>
      </c>
      <c r="M6" s="276" cm="1">
        <f t="array" ref="M6">_xlfn.IFNA(INDEX(SetupR8Tabelle[Ringe],MATCH($A6&amp;$B6&amp;$C6&amp;$E6,SetupR8Tabelle[Verein]&amp;SetupR8Tabelle[Vorname]&amp;SetupR8Tabelle[Name]&amp;SetupR8Tabelle[Disziplin],0)),"-")</f>
        <v>192</v>
      </c>
      <c r="N6" s="276" cm="1">
        <f t="array" ref="N6">_xlfn.IFNA(INDEX(SetupR9Tabelle[Ringe],MATCH($A6&amp;$B6&amp;$C6&amp;$E6,SetupR9Tabelle[Verein]&amp;SetupR9Tabelle[Vorname]&amp;SetupR9Tabelle[Name]&amp;SetupR9Tabelle[Disziplin],0)),"-")</f>
        <v>191</v>
      </c>
      <c r="O6" s="276" cm="1">
        <f t="array" ref="O6">_xlfn.IFNA(INDEX(SetupR10Tabelle[Ringe],MATCH($A6&amp;$B6&amp;$C6&amp;$E6,SetupR10Tabelle[Verein]&amp;SetupR10Tabelle[Vorname]&amp;SetupR10Tabelle[Name]&amp;SetupR10Tabelle[Disziplin],0)),"-")</f>
        <v>191</v>
      </c>
      <c r="P6" s="275" cm="1">
        <f t="array" ref="P6">_xlfn.IFNA(INDEX(SetupR11Tabelle[Ringe],MATCH($A6&amp;$B6&amp;$C6&amp;$E6,SetupR11Tabelle[Verein]&amp;SetupR11Tabelle[Vorname]&amp;SetupR11Tabelle[Name]&amp;SetupR11Tabelle[Disziplin],0)),"-")</f>
        <v>193</v>
      </c>
      <c r="Q6" s="274">
        <f>IF(JUN[[#This Row],[1]]="","",SUM(JUN[[#This Row],[1]:[11]]))</f>
        <v>1872</v>
      </c>
      <c r="R6" s="263">
        <f>IF(JUN[[#This Row],[Summe]]="","",AVERAGE(Q6/S6))</f>
        <v>187.2</v>
      </c>
      <c r="S6" s="261">
        <f>IF(JUN[[#This Row],[1]]="","",COUNT(F6:P6))</f>
        <v>10</v>
      </c>
    </row>
    <row r="7" spans="1:19" ht="15.95" customHeight="1">
      <c r="A7" s="197" t="s">
        <v>18</v>
      </c>
      <c r="B7" s="197" t="s">
        <v>284</v>
      </c>
      <c r="C7" s="197" t="s">
        <v>360</v>
      </c>
      <c r="D7" s="279" t="s">
        <v>210</v>
      </c>
      <c r="E7" s="197" t="s">
        <v>11</v>
      </c>
      <c r="F7" s="274" cm="1">
        <f t="array" ref="F7">_xlfn.IFNA(INDEX(SetupR1Tabelle[Ringe],MATCH($A7&amp;$B7&amp;$C7&amp;$E7,SetupR1Tabelle[Verein]&amp;SetupR1Tabelle[Vorname]&amp;SetupR1Tabelle[Name]&amp;SetupR1Tabelle[Disziplin],0)),"-")</f>
        <v>181</v>
      </c>
      <c r="G7" s="274" cm="1">
        <f t="array" ref="G7">_xlfn.IFNA(INDEX(SetupR2Tabelle[Ringe],MATCH($A7&amp;$B7&amp;$C7&amp;$E7,SetupR2Tabelle[Verein]&amp;SetupR2Tabelle[Vorname]&amp;SetupR2Tabelle[Name]&amp;SetupR2Tabelle[Disziplin],0)),"-")</f>
        <v>191</v>
      </c>
      <c r="H7" s="274" cm="1">
        <f t="array" ref="H7">_xlfn.IFNA(INDEX(SetupR3Tabelle[Ringe],MATCH($A7&amp;$B7&amp;$C7&amp;$E7,SetupR3Tabelle[Verein]&amp;SetupR3Tabelle[Vorname]&amp;SetupR3Tabelle[Name]&amp;SetupR3Tabelle[Disziplin],0)),"-")</f>
        <v>183</v>
      </c>
      <c r="I7" s="275" cm="1">
        <f t="array" ref="I7">_xlfn.IFNA(INDEX(SetupR4Tabelle[Ringe],MATCH($A7&amp;$B7&amp;$C7&amp;$E7,SetupR4Tabelle[Verein]&amp;SetupR4Tabelle[Vorname]&amp;SetupR4Tabelle[Name]&amp;SetupR4Tabelle[Disziplin],0)),"-")</f>
        <v>190</v>
      </c>
      <c r="J7" s="276" cm="1">
        <f t="array" ref="J7">_xlfn.IFNA(INDEX(SetupR5Tabelle[Ringe],MATCH($A7&amp;$B7&amp;$C7&amp;$E7,SetupR5Tabelle[Verein]&amp;SetupR5Tabelle[Vorname]&amp;SetupR5Tabelle[Name]&amp;SetupR5Tabelle[Disziplin],0)),"-")</f>
        <v>186</v>
      </c>
      <c r="K7" s="276" t="str" cm="1">
        <f t="array" ref="K7">_xlfn.IFNA(INDEX(SetupR6Tabelle[Ringe],MATCH($A7&amp;$B7&amp;$C7&amp;$E7,SetupR6Tabelle[Verein]&amp;SetupR6Tabelle[Vorname]&amp;SetupR6Tabelle[Name]&amp;SetupR6Tabelle[Disziplin],0)),"-")</f>
        <v>-</v>
      </c>
      <c r="L7" s="276" cm="1">
        <f t="array" ref="L7">_xlfn.IFNA(INDEX(SetupR7Tabelle[Ringe],MATCH($A7&amp;$B7&amp;$C7&amp;$E7,SetupR7Tabelle[Verein]&amp;SetupR7Tabelle[Vorname]&amp;SetupR7Tabelle[Name]&amp;SetupR7Tabelle[Disziplin],0)),"-")</f>
        <v>189</v>
      </c>
      <c r="M7" s="276" cm="1">
        <f t="array" ref="M7">_xlfn.IFNA(INDEX(SetupR8Tabelle[Ringe],MATCH($A7&amp;$B7&amp;$C7&amp;$E7,SetupR8Tabelle[Verein]&amp;SetupR8Tabelle[Vorname]&amp;SetupR8Tabelle[Name]&amp;SetupR8Tabelle[Disziplin],0)),"-")</f>
        <v>188</v>
      </c>
      <c r="N7" s="276" cm="1">
        <f t="array" ref="N7">_xlfn.IFNA(INDEX(SetupR9Tabelle[Ringe],MATCH($A7&amp;$B7&amp;$C7&amp;$E7,SetupR9Tabelle[Verein]&amp;SetupR9Tabelle[Vorname]&amp;SetupR9Tabelle[Name]&amp;SetupR9Tabelle[Disziplin],0)),"-")</f>
        <v>186</v>
      </c>
      <c r="O7" s="276" cm="1">
        <f t="array" ref="O7">_xlfn.IFNA(INDEX(SetupR10Tabelle[Ringe],MATCH($A7&amp;$B7&amp;$C7&amp;$E7,SetupR10Tabelle[Verein]&amp;SetupR10Tabelle[Vorname]&amp;SetupR10Tabelle[Name]&amp;SetupR10Tabelle[Disziplin],0)),"-")</f>
        <v>185</v>
      </c>
      <c r="P7" s="275" cm="1">
        <f t="array" ref="P7">_xlfn.IFNA(INDEX(SetupR11Tabelle[Ringe],MATCH($A7&amp;$B7&amp;$C7&amp;$E7,SetupR11Tabelle[Verein]&amp;SetupR11Tabelle[Vorname]&amp;SetupR11Tabelle[Name]&amp;SetupR11Tabelle[Disziplin],0)),"-")</f>
        <v>191</v>
      </c>
      <c r="Q7" s="274">
        <f>IF(JUN[[#This Row],[1]]="","",SUM(JUN[[#This Row],[1]:[11]]))</f>
        <v>1870</v>
      </c>
      <c r="R7" s="263">
        <f>IF(JUN[[#This Row],[Summe]]="","",AVERAGE(Q7/S7))</f>
        <v>187</v>
      </c>
      <c r="S7" s="261">
        <f>IF(JUN[[#This Row],[1]]="","",COUNT(F7:P7))</f>
        <v>10</v>
      </c>
    </row>
    <row r="8" spans="1:19" ht="15.95" customHeight="1">
      <c r="A8" s="197" t="s">
        <v>17</v>
      </c>
      <c r="B8" s="197" t="s">
        <v>242</v>
      </c>
      <c r="C8" s="197" t="s">
        <v>281</v>
      </c>
      <c r="D8" s="279" t="s">
        <v>210</v>
      </c>
      <c r="E8" s="197" t="s">
        <v>11</v>
      </c>
      <c r="F8" s="274" cm="1">
        <f t="array" ref="F8">_xlfn.IFNA(INDEX(SetupR1Tabelle[Ringe],MATCH($A8&amp;$B8&amp;$C8&amp;$E8,SetupR1Tabelle[Verein]&amp;SetupR1Tabelle[Vorname]&amp;SetupR1Tabelle[Name]&amp;SetupR1Tabelle[Disziplin],0)),"-")</f>
        <v>181</v>
      </c>
      <c r="G8" s="274" cm="1">
        <f t="array" ref="G8">_xlfn.IFNA(INDEX(SetupR2Tabelle[Ringe],MATCH($A8&amp;$B8&amp;$C8&amp;$E8,SetupR2Tabelle[Verein]&amp;SetupR2Tabelle[Vorname]&amp;SetupR2Tabelle[Name]&amp;SetupR2Tabelle[Disziplin],0)),"-")</f>
        <v>185</v>
      </c>
      <c r="H8" s="274" cm="1">
        <f t="array" ref="H8">_xlfn.IFNA(INDEX(SetupR3Tabelle[Ringe],MATCH($A8&amp;$B8&amp;$C8&amp;$E8,SetupR3Tabelle[Verein]&amp;SetupR3Tabelle[Vorname]&amp;SetupR3Tabelle[Name]&amp;SetupR3Tabelle[Disziplin],0)),"-")</f>
        <v>179</v>
      </c>
      <c r="I8" s="275" cm="1">
        <f t="array" ref="I8">_xlfn.IFNA(INDEX(SetupR4Tabelle[Ringe],MATCH($A8&amp;$B8&amp;$C8&amp;$E8,SetupR4Tabelle[Verein]&amp;SetupR4Tabelle[Vorname]&amp;SetupR4Tabelle[Name]&amp;SetupR4Tabelle[Disziplin],0)),"-")</f>
        <v>187</v>
      </c>
      <c r="J8" s="276" cm="1">
        <f t="array" ref="J8">_xlfn.IFNA(INDEX(SetupR5Tabelle[Ringe],MATCH($A8&amp;$B8&amp;$C8&amp;$E8,SetupR5Tabelle[Verein]&amp;SetupR5Tabelle[Vorname]&amp;SetupR5Tabelle[Name]&amp;SetupR5Tabelle[Disziplin],0)),"-")</f>
        <v>181</v>
      </c>
      <c r="K8" s="276" cm="1">
        <f t="array" ref="K8">_xlfn.IFNA(INDEX(SetupR6Tabelle[Ringe],MATCH($A8&amp;$B8&amp;$C8&amp;$E8,SetupR6Tabelle[Verein]&amp;SetupR6Tabelle[Vorname]&amp;SetupR6Tabelle[Name]&amp;SetupR6Tabelle[Disziplin],0)),"-")</f>
        <v>181</v>
      </c>
      <c r="L8" s="276" t="str" cm="1">
        <f t="array" ref="L8">_xlfn.IFNA(INDEX(SetupR7Tabelle[Ringe],MATCH($A8&amp;$B8&amp;$C8&amp;$E8,SetupR7Tabelle[Verein]&amp;SetupR7Tabelle[Vorname]&amp;SetupR7Tabelle[Name]&amp;SetupR7Tabelle[Disziplin],0)),"-")</f>
        <v>-</v>
      </c>
      <c r="M8" s="276" cm="1">
        <f t="array" ref="M8">_xlfn.IFNA(INDEX(SetupR8Tabelle[Ringe],MATCH($A8&amp;$B8&amp;$C8&amp;$E8,SetupR8Tabelle[Verein]&amp;SetupR8Tabelle[Vorname]&amp;SetupR8Tabelle[Name]&amp;SetupR8Tabelle[Disziplin],0)),"-")</f>
        <v>181</v>
      </c>
      <c r="N8" s="276" cm="1">
        <f t="array" ref="N8">_xlfn.IFNA(INDEX(SetupR9Tabelle[Ringe],MATCH($A8&amp;$B8&amp;$C8&amp;$E8,SetupR9Tabelle[Verein]&amp;SetupR9Tabelle[Vorname]&amp;SetupR9Tabelle[Name]&amp;SetupR9Tabelle[Disziplin],0)),"-")</f>
        <v>186</v>
      </c>
      <c r="O8" s="276" cm="1">
        <f t="array" ref="O8">_xlfn.IFNA(INDEX(SetupR10Tabelle[Ringe],MATCH($A8&amp;$B8&amp;$C8&amp;$E8,SetupR10Tabelle[Verein]&amp;SetupR10Tabelle[Vorname]&amp;SetupR10Tabelle[Name]&amp;SetupR10Tabelle[Disziplin],0)),"-")</f>
        <v>182</v>
      </c>
      <c r="P8" s="275" cm="1">
        <f t="array" ref="P8">_xlfn.IFNA(INDEX(SetupR11Tabelle[Ringe],MATCH($A8&amp;$B8&amp;$C8&amp;$E8,SetupR11Tabelle[Verein]&amp;SetupR11Tabelle[Vorname]&amp;SetupR11Tabelle[Name]&amp;SetupR11Tabelle[Disziplin],0)),"-")</f>
        <v>179</v>
      </c>
      <c r="Q8" s="274">
        <f>IF(JUN[[#This Row],[1]]="","",SUM(JUN[[#This Row],[1]:[11]]))</f>
        <v>1822</v>
      </c>
      <c r="R8" s="263">
        <f>IF(JUN[[#This Row],[Summe]]="","",AVERAGE(Q8/S8))</f>
        <v>182.2</v>
      </c>
      <c r="S8" s="261">
        <f>IF(JUN[[#This Row],[1]]="","",COUNT(F8:P8))</f>
        <v>10</v>
      </c>
    </row>
    <row r="9" spans="1:19" ht="15.95" customHeight="1">
      <c r="A9" s="197" t="s">
        <v>17</v>
      </c>
      <c r="B9" s="197" t="s">
        <v>372</v>
      </c>
      <c r="C9" s="197" t="s">
        <v>394</v>
      </c>
      <c r="D9" s="279" t="s">
        <v>210</v>
      </c>
      <c r="E9" s="197" t="s">
        <v>11</v>
      </c>
      <c r="F9" s="274" cm="1">
        <f t="array" ref="F9">_xlfn.IFNA(INDEX(SetupR1Tabelle[Ringe],MATCH($A9&amp;$B9&amp;$C9&amp;$E9,SetupR1Tabelle[Verein]&amp;SetupR1Tabelle[Vorname]&amp;SetupR1Tabelle[Name]&amp;SetupR1Tabelle[Disziplin],0)),"-")</f>
        <v>179</v>
      </c>
      <c r="G9" s="274" cm="1">
        <f t="array" ref="G9">_xlfn.IFNA(INDEX(SetupR2Tabelle[Ringe],MATCH($A9&amp;$B9&amp;$C9&amp;$E9,SetupR2Tabelle[Verein]&amp;SetupR2Tabelle[Vorname]&amp;SetupR2Tabelle[Name]&amp;SetupR2Tabelle[Disziplin],0)),"-")</f>
        <v>176</v>
      </c>
      <c r="H9" s="274" cm="1">
        <f t="array" ref="H9">_xlfn.IFNA(INDEX(SetupR3Tabelle[Ringe],MATCH($A9&amp;$B9&amp;$C9&amp;$E9,SetupR3Tabelle[Verein]&amp;SetupR3Tabelle[Vorname]&amp;SetupR3Tabelle[Name]&amp;SetupR3Tabelle[Disziplin],0)),"-")</f>
        <v>181</v>
      </c>
      <c r="I9" s="275" cm="1">
        <f t="array" ref="I9">_xlfn.IFNA(INDEX(SetupR4Tabelle[Ringe],MATCH($A9&amp;$B9&amp;$C9&amp;$E9,SetupR4Tabelle[Verein]&amp;SetupR4Tabelle[Vorname]&amp;SetupR4Tabelle[Name]&amp;SetupR4Tabelle[Disziplin],0)),"-")</f>
        <v>189</v>
      </c>
      <c r="J9" s="276" cm="1">
        <f t="array" ref="J9">_xlfn.IFNA(INDEX(SetupR5Tabelle[Ringe],MATCH($A9&amp;$B9&amp;$C9&amp;$E9,SetupR5Tabelle[Verein]&amp;SetupR5Tabelle[Vorname]&amp;SetupR5Tabelle[Name]&amp;SetupR5Tabelle[Disziplin],0)),"-")</f>
        <v>181</v>
      </c>
      <c r="K9" s="276" cm="1">
        <f t="array" ref="K9">_xlfn.IFNA(INDEX(SetupR6Tabelle[Ringe],MATCH($A9&amp;$B9&amp;$C9&amp;$E9,SetupR6Tabelle[Verein]&amp;SetupR6Tabelle[Vorname]&amp;SetupR6Tabelle[Name]&amp;SetupR6Tabelle[Disziplin],0)),"-")</f>
        <v>186</v>
      </c>
      <c r="L9" s="276" t="str" cm="1">
        <f t="array" ref="L9">_xlfn.IFNA(INDEX(SetupR7Tabelle[Ringe],MATCH($A9&amp;$B9&amp;$C9&amp;$E9,SetupR7Tabelle[Verein]&amp;SetupR7Tabelle[Vorname]&amp;SetupR7Tabelle[Name]&amp;SetupR7Tabelle[Disziplin],0)),"-")</f>
        <v>-</v>
      </c>
      <c r="M9" s="276" cm="1">
        <f t="array" ref="M9">_xlfn.IFNA(INDEX(SetupR8Tabelle[Ringe],MATCH($A9&amp;$B9&amp;$C9&amp;$E9,SetupR8Tabelle[Verein]&amp;SetupR8Tabelle[Vorname]&amp;SetupR8Tabelle[Name]&amp;SetupR8Tabelle[Disziplin],0)),"-")</f>
        <v>179</v>
      </c>
      <c r="N9" s="276" cm="1">
        <f t="array" ref="N9">_xlfn.IFNA(INDEX(SetupR9Tabelle[Ringe],MATCH($A9&amp;$B9&amp;$C9&amp;$E9,SetupR9Tabelle[Verein]&amp;SetupR9Tabelle[Vorname]&amp;SetupR9Tabelle[Name]&amp;SetupR9Tabelle[Disziplin],0)),"-")</f>
        <v>184</v>
      </c>
      <c r="O9" s="276" cm="1">
        <f t="array" ref="O9">_xlfn.IFNA(INDEX(SetupR10Tabelle[Ringe],MATCH($A9&amp;$B9&amp;$C9&amp;$E9,SetupR10Tabelle[Verein]&amp;SetupR10Tabelle[Vorname]&amp;SetupR10Tabelle[Name]&amp;SetupR10Tabelle[Disziplin],0)),"-")</f>
        <v>173</v>
      </c>
      <c r="P9" s="275" cm="1">
        <f t="array" ref="P9">_xlfn.IFNA(INDEX(SetupR11Tabelle[Ringe],MATCH($A9&amp;$B9&amp;$C9&amp;$E9,SetupR11Tabelle[Verein]&amp;SetupR11Tabelle[Vorname]&amp;SetupR11Tabelle[Name]&amp;SetupR11Tabelle[Disziplin],0)),"-")</f>
        <v>181</v>
      </c>
      <c r="Q9" s="274">
        <f>IF(JUN[[#This Row],[1]]="","",SUM(JUN[[#This Row],[1]:[11]]))</f>
        <v>1809</v>
      </c>
      <c r="R9" s="263">
        <f>IF(JUN[[#This Row],[Summe]]="","",AVERAGE(Q9/S9))</f>
        <v>180.9</v>
      </c>
      <c r="S9" s="261">
        <f>IF(JUN[[#This Row],[1]]="","",COUNT(F9:P9))</f>
        <v>10</v>
      </c>
    </row>
    <row r="10" spans="1:19" ht="15.95" customHeight="1">
      <c r="A10" s="197" t="s">
        <v>15</v>
      </c>
      <c r="B10" s="197" t="s">
        <v>208</v>
      </c>
      <c r="C10" s="197" t="s">
        <v>209</v>
      </c>
      <c r="D10" s="279" t="s">
        <v>210</v>
      </c>
      <c r="E10" s="197" t="s">
        <v>11</v>
      </c>
      <c r="F10" s="274" cm="1">
        <f t="array" ref="F10">_xlfn.IFNA(INDEX(SetupR1Tabelle[Ringe],MATCH($A10&amp;$B10&amp;$C10&amp;$E10,SetupR1Tabelle[Verein]&amp;SetupR1Tabelle[Vorname]&amp;SetupR1Tabelle[Name]&amp;SetupR1Tabelle[Disziplin],0)),"-")</f>
        <v>183</v>
      </c>
      <c r="G10" s="274" cm="1">
        <f t="array" ref="G10">_xlfn.IFNA(INDEX(SetupR2Tabelle[Ringe],MATCH($A10&amp;$B10&amp;$C10&amp;$E10,SetupR2Tabelle[Verein]&amp;SetupR2Tabelle[Vorname]&amp;SetupR2Tabelle[Name]&amp;SetupR2Tabelle[Disziplin],0)),"-")</f>
        <v>186</v>
      </c>
      <c r="H10" s="274" cm="1">
        <f t="array" ref="H10">_xlfn.IFNA(INDEX(SetupR3Tabelle[Ringe],MATCH($A10&amp;$B10&amp;$C10&amp;$E10,SetupR3Tabelle[Verein]&amp;SetupR3Tabelle[Vorname]&amp;SetupR3Tabelle[Name]&amp;SetupR3Tabelle[Disziplin],0)),"-")</f>
        <v>184</v>
      </c>
      <c r="I10" s="275" cm="1">
        <f t="array" ref="I10">_xlfn.IFNA(INDEX(SetupR4Tabelle[Ringe],MATCH($A10&amp;$B10&amp;$C10&amp;$E10,SetupR4Tabelle[Verein]&amp;SetupR4Tabelle[Vorname]&amp;SetupR4Tabelle[Name]&amp;SetupR4Tabelle[Disziplin],0)),"-")</f>
        <v>183</v>
      </c>
      <c r="J10" s="276" t="str" cm="1">
        <f t="array" ref="J10">_xlfn.IFNA(INDEX(SetupR5Tabelle[Ringe],MATCH($A10&amp;$B10&amp;$C10&amp;$E10,SetupR5Tabelle[Verein]&amp;SetupR5Tabelle[Vorname]&amp;SetupR5Tabelle[Name]&amp;SetupR5Tabelle[Disziplin],0)),"-")</f>
        <v>-</v>
      </c>
      <c r="K10" s="276" cm="1">
        <f t="array" ref="K10">_xlfn.IFNA(INDEX(SetupR6Tabelle[Ringe],MATCH($A10&amp;$B10&amp;$C10&amp;$E10,SetupR6Tabelle[Verein]&amp;SetupR6Tabelle[Vorname]&amp;SetupR6Tabelle[Name]&amp;SetupR6Tabelle[Disziplin],0)),"-")</f>
        <v>183</v>
      </c>
      <c r="L10" s="276" cm="1">
        <f t="array" ref="L10">_xlfn.IFNA(INDEX(SetupR7Tabelle[Ringe],MATCH($A10&amp;$B10&amp;$C10&amp;$E10,SetupR7Tabelle[Verein]&amp;SetupR7Tabelle[Vorname]&amp;SetupR7Tabelle[Name]&amp;SetupR7Tabelle[Disziplin],0)),"-")</f>
        <v>179</v>
      </c>
      <c r="M10" s="276" cm="1">
        <f t="array" ref="M10">_xlfn.IFNA(INDEX(SetupR8Tabelle[Ringe],MATCH($A10&amp;$B10&amp;$C10&amp;$E10,SetupR8Tabelle[Verein]&amp;SetupR8Tabelle[Vorname]&amp;SetupR8Tabelle[Name]&amp;SetupR8Tabelle[Disziplin],0)),"-")</f>
        <v>174</v>
      </c>
      <c r="N10" s="276" cm="1">
        <f t="array" ref="N10">_xlfn.IFNA(INDEX(SetupR9Tabelle[Ringe],MATCH($A10&amp;$B10&amp;$C10&amp;$E10,SetupR9Tabelle[Verein]&amp;SetupR9Tabelle[Vorname]&amp;SetupR9Tabelle[Name]&amp;SetupR9Tabelle[Disziplin],0)),"-")</f>
        <v>175</v>
      </c>
      <c r="O10" s="276" cm="1">
        <f t="array" ref="O10">_xlfn.IFNA(INDEX(SetupR10Tabelle[Ringe],MATCH($A10&amp;$B10&amp;$C10&amp;$E10,SetupR10Tabelle[Verein]&amp;SetupR10Tabelle[Vorname]&amp;SetupR10Tabelle[Name]&amp;SetupR10Tabelle[Disziplin],0)),"-")</f>
        <v>182</v>
      </c>
      <c r="P10" s="275" cm="1">
        <f t="array" ref="P10">_xlfn.IFNA(INDEX(SetupR11Tabelle[Ringe],MATCH($A10&amp;$B10&amp;$C10&amp;$E10,SetupR11Tabelle[Verein]&amp;SetupR11Tabelle[Vorname]&amp;SetupR11Tabelle[Name]&amp;SetupR11Tabelle[Disziplin],0)),"-")</f>
        <v>179</v>
      </c>
      <c r="Q10" s="274">
        <f>IF(JUN[[#This Row],[1]]="","",SUM(JUN[[#This Row],[1]:[11]]))</f>
        <v>1808</v>
      </c>
      <c r="R10" s="263">
        <f>IF(JUN[[#This Row],[Summe]]="","",AVERAGE(Q10/S10))</f>
        <v>180.8</v>
      </c>
      <c r="S10" s="261">
        <f>IF(JUN[[#This Row],[1]]="","",COUNT(F10:P10))</f>
        <v>10</v>
      </c>
    </row>
    <row r="11" spans="1:19" ht="15.95" customHeight="1">
      <c r="A11" s="197" t="s">
        <v>15</v>
      </c>
      <c r="B11" s="197" t="s">
        <v>232</v>
      </c>
      <c r="C11" s="197" t="s">
        <v>219</v>
      </c>
      <c r="D11" s="279" t="s">
        <v>210</v>
      </c>
      <c r="E11" s="197" t="s">
        <v>11</v>
      </c>
      <c r="F11" s="261" cm="1">
        <f t="array" ref="F11">_xlfn.IFNA(INDEX(SetupR1Tabelle[Ringe],MATCH($A11&amp;$B11&amp;$C11&amp;$E11,SetupR1Tabelle[Verein]&amp;SetupR1Tabelle[Vorname]&amp;SetupR1Tabelle[Name]&amp;SetupR1Tabelle[Disziplin],0)),"-")</f>
        <v>178</v>
      </c>
      <c r="G11" s="261" cm="1">
        <f t="array" ref="G11">_xlfn.IFNA(INDEX(SetupR2Tabelle[Ringe],MATCH($A11&amp;$B11&amp;$C11&amp;$E11,SetupR2Tabelle[Verein]&amp;SetupR2Tabelle[Vorname]&amp;SetupR2Tabelle[Name]&amp;SetupR2Tabelle[Disziplin],0)),"-")</f>
        <v>173</v>
      </c>
      <c r="H11" s="261" cm="1">
        <f t="array" ref="H11">_xlfn.IFNA(INDEX(SetupR3Tabelle[Ringe],MATCH($A11&amp;$B11&amp;$C11&amp;$E11,SetupR3Tabelle[Verein]&amp;SetupR3Tabelle[Vorname]&amp;SetupR3Tabelle[Name]&amp;SetupR3Tabelle[Disziplin],0)),"-")</f>
        <v>180</v>
      </c>
      <c r="I11" s="262" cm="1">
        <f t="array" ref="I11">_xlfn.IFNA(INDEX(SetupR4Tabelle[Ringe],MATCH($A11&amp;$B11&amp;$C11&amp;$E11,SetupR4Tabelle[Verein]&amp;SetupR4Tabelle[Vorname]&amp;SetupR4Tabelle[Name]&amp;SetupR4Tabelle[Disziplin],0)),"-")</f>
        <v>171</v>
      </c>
      <c r="J11" s="261" t="str" cm="1">
        <f t="array" ref="J11">_xlfn.IFNA(INDEX(SetupR5Tabelle[Ringe],MATCH($A11&amp;$B11&amp;$C11&amp;$E11,SetupR5Tabelle[Verein]&amp;SetupR5Tabelle[Vorname]&amp;SetupR5Tabelle[Name]&amp;SetupR5Tabelle[Disziplin],0)),"-")</f>
        <v>-</v>
      </c>
      <c r="K11" s="261" cm="1">
        <f t="array" ref="K11">_xlfn.IFNA(INDEX(SetupR6Tabelle[Ringe],MATCH($A11&amp;$B11&amp;$C11&amp;$E11,SetupR6Tabelle[Verein]&amp;SetupR6Tabelle[Vorname]&amp;SetupR6Tabelle[Name]&amp;SetupR6Tabelle[Disziplin],0)),"-")</f>
        <v>174</v>
      </c>
      <c r="L11" s="261" cm="1">
        <f t="array" ref="L11">_xlfn.IFNA(INDEX(SetupR7Tabelle[Ringe],MATCH($A11&amp;$B11&amp;$C11&amp;$E11,SetupR7Tabelle[Verein]&amp;SetupR7Tabelle[Vorname]&amp;SetupR7Tabelle[Name]&amp;SetupR7Tabelle[Disziplin],0)),"-")</f>
        <v>174</v>
      </c>
      <c r="M11" s="261" cm="1">
        <f t="array" ref="M11">_xlfn.IFNA(INDEX(SetupR8Tabelle[Ringe],MATCH($A11&amp;$B11&amp;$C11&amp;$E11,SetupR8Tabelle[Verein]&amp;SetupR8Tabelle[Vorname]&amp;SetupR8Tabelle[Name]&amp;SetupR8Tabelle[Disziplin],0)),"-")</f>
        <v>179</v>
      </c>
      <c r="N11" s="261" cm="1">
        <f t="array" ref="N11">_xlfn.IFNA(INDEX(SetupR9Tabelle[Ringe],MATCH($A11&amp;$B11&amp;$C11&amp;$E11,SetupR9Tabelle[Verein]&amp;SetupR9Tabelle[Vorname]&amp;SetupR9Tabelle[Name]&amp;SetupR9Tabelle[Disziplin],0)),"-")</f>
        <v>179</v>
      </c>
      <c r="O11" s="261" cm="1">
        <f t="array" ref="O11">_xlfn.IFNA(INDEX(SetupR10Tabelle[Ringe],MATCH($A11&amp;$B11&amp;$C11&amp;$E11,SetupR10Tabelle[Verein]&amp;SetupR10Tabelle[Vorname]&amp;SetupR10Tabelle[Name]&amp;SetupR10Tabelle[Disziplin],0)),"-")</f>
        <v>177</v>
      </c>
      <c r="P11" s="261" cm="1">
        <f t="array" ref="P11">_xlfn.IFNA(INDEX(SetupR11Tabelle[Ringe],MATCH($A11&amp;$B11&amp;$C11&amp;$E11,SetupR11Tabelle[Verein]&amp;SetupR11Tabelle[Vorname]&amp;SetupR11Tabelle[Name]&amp;SetupR11Tabelle[Disziplin],0)),"-")</f>
        <v>179</v>
      </c>
      <c r="Q11" s="261">
        <f>IF(JUN[[#This Row],[1]]="","",SUM(JUN[[#This Row],[1]:[11]]))</f>
        <v>1764</v>
      </c>
      <c r="R11" s="263">
        <f>IF(JUN[[#This Row],[Summe]]="","",AVERAGE(Q11/S11))</f>
        <v>176.4</v>
      </c>
      <c r="S11" s="261">
        <f>IF(JUN[[#This Row],[1]]="","",COUNT(F11:P11))</f>
        <v>10</v>
      </c>
    </row>
    <row r="12" spans="1:19" ht="15.95" customHeight="1">
      <c r="A12" s="197" t="s">
        <v>18</v>
      </c>
      <c r="B12" s="197" t="s">
        <v>363</v>
      </c>
      <c r="C12" s="197" t="s">
        <v>361</v>
      </c>
      <c r="D12" s="279" t="s">
        <v>210</v>
      </c>
      <c r="E12" s="197" t="s">
        <v>11</v>
      </c>
      <c r="F12" s="274" cm="1">
        <f t="array" ref="F12">_xlfn.IFNA(INDEX(SetupR1Tabelle[Ringe],MATCH($A12&amp;$B12&amp;$C12&amp;$E12,SetupR1Tabelle[Verein]&amp;SetupR1Tabelle[Vorname]&amp;SetupR1Tabelle[Name]&amp;SetupR1Tabelle[Disziplin],0)),"-")</f>
        <v>184</v>
      </c>
      <c r="G12" s="274" cm="1">
        <f t="array" ref="G12">_xlfn.IFNA(INDEX(SetupR2Tabelle[Ringe],MATCH($A12&amp;$B12&amp;$C12&amp;$E12,SetupR2Tabelle[Verein]&amp;SetupR2Tabelle[Vorname]&amp;SetupR2Tabelle[Name]&amp;SetupR2Tabelle[Disziplin],0)),"-")</f>
        <v>179</v>
      </c>
      <c r="H12" s="274" cm="1">
        <f t="array" ref="H12">_xlfn.IFNA(INDEX(SetupR3Tabelle[Ringe],MATCH($A12&amp;$B12&amp;$C12&amp;$E12,SetupR3Tabelle[Verein]&amp;SetupR3Tabelle[Vorname]&amp;SetupR3Tabelle[Name]&amp;SetupR3Tabelle[Disziplin],0)),"-")</f>
        <v>175</v>
      </c>
      <c r="I12" s="275" cm="1">
        <f t="array" ref="I12">_xlfn.IFNA(INDEX(SetupR4Tabelle[Ringe],MATCH($A12&amp;$B12&amp;$C12&amp;$E12,SetupR4Tabelle[Verein]&amp;SetupR4Tabelle[Vorname]&amp;SetupR4Tabelle[Name]&amp;SetupR4Tabelle[Disziplin],0)),"-")</f>
        <v>171</v>
      </c>
      <c r="J12" s="276" cm="1">
        <f t="array" ref="J12">_xlfn.IFNA(INDEX(SetupR5Tabelle[Ringe],MATCH($A12&amp;$B12&amp;$C12&amp;$E12,SetupR5Tabelle[Verein]&amp;SetupR5Tabelle[Vorname]&amp;SetupR5Tabelle[Name]&amp;SetupR5Tabelle[Disziplin],0)),"-")</f>
        <v>166</v>
      </c>
      <c r="K12" s="276" t="str" cm="1">
        <f t="array" ref="K12">_xlfn.IFNA(INDEX(SetupR6Tabelle[Ringe],MATCH($A12&amp;$B12&amp;$C12&amp;$E12,SetupR6Tabelle[Verein]&amp;SetupR6Tabelle[Vorname]&amp;SetupR6Tabelle[Name]&amp;SetupR6Tabelle[Disziplin],0)),"-")</f>
        <v>-</v>
      </c>
      <c r="L12" s="276" cm="1">
        <f t="array" ref="L12">_xlfn.IFNA(INDEX(SetupR7Tabelle[Ringe],MATCH($A12&amp;$B12&amp;$C12&amp;$E12,SetupR7Tabelle[Verein]&amp;SetupR7Tabelle[Vorname]&amp;SetupR7Tabelle[Name]&amp;SetupR7Tabelle[Disziplin],0)),"-")</f>
        <v>177</v>
      </c>
      <c r="M12" s="276" cm="1">
        <f t="array" ref="M12">_xlfn.IFNA(INDEX(SetupR8Tabelle[Ringe],MATCH($A12&amp;$B12&amp;$C12&amp;$E12,SetupR8Tabelle[Verein]&amp;SetupR8Tabelle[Vorname]&amp;SetupR8Tabelle[Name]&amp;SetupR8Tabelle[Disziplin],0)),"-")</f>
        <v>178</v>
      </c>
      <c r="N12" s="276" cm="1">
        <f t="array" ref="N12">_xlfn.IFNA(INDEX(SetupR9Tabelle[Ringe],MATCH($A12&amp;$B12&amp;$C12&amp;$E12,SetupR9Tabelle[Verein]&amp;SetupR9Tabelle[Vorname]&amp;SetupR9Tabelle[Name]&amp;SetupR9Tabelle[Disziplin],0)),"-")</f>
        <v>185</v>
      </c>
      <c r="O12" s="276" cm="1">
        <f t="array" ref="O12">_xlfn.IFNA(INDEX(SetupR10Tabelle[Ringe],MATCH($A12&amp;$B12&amp;$C12&amp;$E12,SetupR10Tabelle[Verein]&amp;SetupR10Tabelle[Vorname]&amp;SetupR10Tabelle[Name]&amp;SetupR10Tabelle[Disziplin],0)),"-")</f>
        <v>172</v>
      </c>
      <c r="P12" s="275" cm="1">
        <f t="array" ref="P12">_xlfn.IFNA(INDEX(SetupR11Tabelle[Ringe],MATCH($A12&amp;$B12&amp;$C12&amp;$E12,SetupR11Tabelle[Verein]&amp;SetupR11Tabelle[Vorname]&amp;SetupR11Tabelle[Name]&amp;SetupR11Tabelle[Disziplin],0)),"-")</f>
        <v>174</v>
      </c>
      <c r="Q12" s="274">
        <f>IF(JUN[[#This Row],[1]]="","",SUM(JUN[[#This Row],[1]:[11]]))</f>
        <v>1761</v>
      </c>
      <c r="R12" s="289">
        <f>IF(JUN[[#This Row],[Summe]]="","",AVERAGE(Q12/S12))</f>
        <v>176.1</v>
      </c>
      <c r="S12" s="261">
        <f>IF(JUN[[#This Row],[1]]="","",COUNT(F12:P12))</f>
        <v>10</v>
      </c>
    </row>
    <row r="13" spans="1:19" ht="15.95" customHeight="1">
      <c r="A13" s="197" t="s">
        <v>6</v>
      </c>
      <c r="B13" s="197" t="s">
        <v>503</v>
      </c>
      <c r="C13" s="197" t="s">
        <v>504</v>
      </c>
      <c r="D13" s="279" t="s">
        <v>210</v>
      </c>
      <c r="E13" s="197" t="s">
        <v>11</v>
      </c>
      <c r="F13" s="274" cm="1">
        <f t="array" ref="F13">_xlfn.IFNA(INDEX(SetupR1Tabelle[Ringe],MATCH($A13&amp;$B13&amp;$C13&amp;$E13,SetupR1Tabelle[Verein]&amp;SetupR1Tabelle[Vorname]&amp;SetupR1Tabelle[Name]&amp;SetupR1Tabelle[Disziplin],0)),"-")</f>
        <v>159</v>
      </c>
      <c r="G13" s="274" cm="1">
        <f t="array" ref="G13">_xlfn.IFNA(INDEX(SetupR2Tabelle[Ringe],MATCH($A13&amp;$B13&amp;$C13&amp;$E13,SetupR2Tabelle[Verein]&amp;SetupR2Tabelle[Vorname]&amp;SetupR2Tabelle[Name]&amp;SetupR2Tabelle[Disziplin],0)),"-")</f>
        <v>161</v>
      </c>
      <c r="H13" s="274" t="str" cm="1">
        <f t="array" ref="H13">_xlfn.IFNA(INDEX(SetupR3Tabelle[Ringe],MATCH($A13&amp;$B13&amp;$C13&amp;$E13,SetupR3Tabelle[Verein]&amp;SetupR3Tabelle[Vorname]&amp;SetupR3Tabelle[Name]&amp;SetupR3Tabelle[Disziplin],0)),"-")</f>
        <v>-</v>
      </c>
      <c r="I13" s="275" cm="1">
        <f t="array" ref="I13">_xlfn.IFNA(INDEX(SetupR4Tabelle[Ringe],MATCH($A13&amp;$B13&amp;$C13&amp;$E13,SetupR4Tabelle[Verein]&amp;SetupR4Tabelle[Vorname]&amp;SetupR4Tabelle[Name]&amp;SetupR4Tabelle[Disziplin],0)),"-")</f>
        <v>165</v>
      </c>
      <c r="J13" s="276" cm="1">
        <f t="array" ref="J13">_xlfn.IFNA(INDEX(SetupR5Tabelle[Ringe],MATCH($A13&amp;$B13&amp;$C13&amp;$E13,SetupR5Tabelle[Verein]&amp;SetupR5Tabelle[Vorname]&amp;SetupR5Tabelle[Name]&amp;SetupR5Tabelle[Disziplin],0)),"-")</f>
        <v>170</v>
      </c>
      <c r="K13" s="276" cm="1">
        <f t="array" ref="K13">_xlfn.IFNA(INDEX(SetupR6Tabelle[Ringe],MATCH($A13&amp;$B13&amp;$C13&amp;$E13,SetupR6Tabelle[Verein]&amp;SetupR6Tabelle[Vorname]&amp;SetupR6Tabelle[Name]&amp;SetupR6Tabelle[Disziplin],0)),"-")</f>
        <v>175</v>
      </c>
      <c r="L13" s="276" cm="1">
        <f t="array" ref="L13">_xlfn.IFNA(INDEX(SetupR7Tabelle[Ringe],MATCH($A13&amp;$B13&amp;$C13&amp;$E13,SetupR7Tabelle[Verein]&amp;SetupR7Tabelle[Vorname]&amp;SetupR7Tabelle[Name]&amp;SetupR7Tabelle[Disziplin],0)),"-")</f>
        <v>170</v>
      </c>
      <c r="M13" s="276" cm="1">
        <f t="array" ref="M13">_xlfn.IFNA(INDEX(SetupR8Tabelle[Ringe],MATCH($A13&amp;$B13&amp;$C13&amp;$E13,SetupR8Tabelle[Verein]&amp;SetupR8Tabelle[Vorname]&amp;SetupR8Tabelle[Name]&amp;SetupR8Tabelle[Disziplin],0)),"-")</f>
        <v>178</v>
      </c>
      <c r="N13" s="276" cm="1">
        <f t="array" ref="N13">_xlfn.IFNA(INDEX(SetupR9Tabelle[Ringe],MATCH($A13&amp;$B13&amp;$C13&amp;$E13,SetupR9Tabelle[Verein]&amp;SetupR9Tabelle[Vorname]&amp;SetupR9Tabelle[Name]&amp;SetupR9Tabelle[Disziplin],0)),"-")</f>
        <v>172</v>
      </c>
      <c r="O13" s="276" cm="1">
        <f t="array" ref="O13">_xlfn.IFNA(INDEX(SetupR10Tabelle[Ringe],MATCH($A13&amp;$B13&amp;$C13&amp;$E13,SetupR10Tabelle[Verein]&amp;SetupR10Tabelle[Vorname]&amp;SetupR10Tabelle[Name]&amp;SetupR10Tabelle[Disziplin],0)),"-")</f>
        <v>170</v>
      </c>
      <c r="P13" s="275" cm="1">
        <f t="array" ref="P13">_xlfn.IFNA(INDEX(SetupR11Tabelle[Ringe],MATCH($A13&amp;$B13&amp;$C13&amp;$E13,SetupR11Tabelle[Verein]&amp;SetupR11Tabelle[Vorname]&amp;SetupR11Tabelle[Name]&amp;SetupR11Tabelle[Disziplin],0)),"-")</f>
        <v>172</v>
      </c>
      <c r="Q13" s="274">
        <f>IF(JUN[[#This Row],[1]]="","",SUM(JUN[[#This Row],[1]:[11]]))</f>
        <v>1692</v>
      </c>
      <c r="R13" s="263">
        <f>IF(JUN[[#This Row],[Summe]]="","",AVERAGE(Q13/S13))</f>
        <v>169.2</v>
      </c>
      <c r="S13" s="261">
        <f>IF(JUN[[#This Row],[1]]="","",COUNT(F13:P13))</f>
        <v>10</v>
      </c>
    </row>
    <row r="14" spans="1:19" ht="15.95" customHeight="1">
      <c r="A14" s="197" t="s">
        <v>33</v>
      </c>
      <c r="B14" s="197" t="s">
        <v>540</v>
      </c>
      <c r="C14" s="197" t="s">
        <v>368</v>
      </c>
      <c r="D14" s="279" t="s">
        <v>210</v>
      </c>
      <c r="E14" s="197" t="s">
        <v>11</v>
      </c>
      <c r="F14" s="274" t="str" cm="1">
        <f t="array" ref="F14">_xlfn.IFNA(INDEX(SetupR1Tabelle[Ringe],MATCH($A14&amp;$B14&amp;$C14&amp;$E14,SetupR1Tabelle[Verein]&amp;SetupR1Tabelle[Vorname]&amp;SetupR1Tabelle[Name]&amp;SetupR1Tabelle[Disziplin],0)),"-")</f>
        <v>-</v>
      </c>
      <c r="G14" s="274" cm="1">
        <f t="array" ref="G14">_xlfn.IFNA(INDEX(SetupR2Tabelle[Ringe],MATCH($A14&amp;$B14&amp;$C14&amp;$E14,SetupR2Tabelle[Verein]&amp;SetupR2Tabelle[Vorname]&amp;SetupR2Tabelle[Name]&amp;SetupR2Tabelle[Disziplin],0)),"-")</f>
        <v>162</v>
      </c>
      <c r="H14" s="274" cm="1">
        <f t="array" ref="H14">_xlfn.IFNA(INDEX(SetupR3Tabelle[Ringe],MATCH($A14&amp;$B14&amp;$C14&amp;$E14,SetupR3Tabelle[Verein]&amp;SetupR3Tabelle[Vorname]&amp;SetupR3Tabelle[Name]&amp;SetupR3Tabelle[Disziplin],0)),"-")</f>
        <v>153</v>
      </c>
      <c r="I14" s="275" cm="1">
        <f t="array" ref="I14">_xlfn.IFNA(INDEX(SetupR4Tabelle[Ringe],MATCH($A14&amp;$B14&amp;$C14&amp;$E14,SetupR4Tabelle[Verein]&amp;SetupR4Tabelle[Vorname]&amp;SetupR4Tabelle[Name]&amp;SetupR4Tabelle[Disziplin],0)),"-")</f>
        <v>151</v>
      </c>
      <c r="J14" s="276" t="str" cm="1">
        <f t="array" ref="J14">_xlfn.IFNA(INDEX(SetupR5Tabelle[Ringe],MATCH($A14&amp;$B14&amp;$C14&amp;$E14,SetupR5Tabelle[Verein]&amp;SetupR5Tabelle[Vorname]&amp;SetupR5Tabelle[Name]&amp;SetupR5Tabelle[Disziplin],0)),"-")</f>
        <v>-</v>
      </c>
      <c r="K14" s="276" cm="1">
        <f t="array" ref="K14">_xlfn.IFNA(INDEX(SetupR6Tabelle[Ringe],MATCH($A14&amp;$B14&amp;$C14&amp;$E14,SetupR6Tabelle[Verein]&amp;SetupR6Tabelle[Vorname]&amp;SetupR6Tabelle[Name]&amp;SetupR6Tabelle[Disziplin],0)),"-")</f>
        <v>164</v>
      </c>
      <c r="L14" s="276" cm="1">
        <f t="array" ref="L14">_xlfn.IFNA(INDEX(SetupR7Tabelle[Ringe],MATCH($A14&amp;$B14&amp;$C14&amp;$E14,SetupR7Tabelle[Verein]&amp;SetupR7Tabelle[Vorname]&amp;SetupR7Tabelle[Name]&amp;SetupR7Tabelle[Disziplin],0)),"-")</f>
        <v>156</v>
      </c>
      <c r="M14" s="276" cm="1">
        <f t="array" ref="M14">_xlfn.IFNA(INDEX(SetupR8Tabelle[Ringe],MATCH($A14&amp;$B14&amp;$C14&amp;$E14,SetupR8Tabelle[Verein]&amp;SetupR8Tabelle[Vorname]&amp;SetupR8Tabelle[Name]&amp;SetupR8Tabelle[Disziplin],0)),"-")</f>
        <v>167</v>
      </c>
      <c r="N14" s="276" cm="1">
        <f t="array" ref="N14">_xlfn.IFNA(INDEX(SetupR9Tabelle[Ringe],MATCH($A14&amp;$B14&amp;$C14&amp;$E14,SetupR9Tabelle[Verein]&amp;SetupR9Tabelle[Vorname]&amp;SetupR9Tabelle[Name]&amp;SetupR9Tabelle[Disziplin],0)),"-")</f>
        <v>162</v>
      </c>
      <c r="O14" s="276" cm="1">
        <f t="array" ref="O14">_xlfn.IFNA(INDEX(SetupR10Tabelle[Ringe],MATCH($A14&amp;$B14&amp;$C14&amp;$E14,SetupR10Tabelle[Verein]&amp;SetupR10Tabelle[Vorname]&amp;SetupR10Tabelle[Name]&amp;SetupR10Tabelle[Disziplin],0)),"-")</f>
        <v>148</v>
      </c>
      <c r="P14" s="275" cm="1">
        <f t="array" ref="P14">_xlfn.IFNA(INDEX(SetupR11Tabelle[Ringe],MATCH($A14&amp;$B14&amp;$C14&amp;$E14,SetupR11Tabelle[Verein]&amp;SetupR11Tabelle[Vorname]&amp;SetupR11Tabelle[Name]&amp;SetupR11Tabelle[Disziplin],0)),"-")</f>
        <v>150</v>
      </c>
      <c r="Q14" s="274">
        <f>IF(JUN[[#This Row],[1]]="","",SUM(JUN[[#This Row],[1]:[11]]))</f>
        <v>1413</v>
      </c>
      <c r="R14" s="263">
        <f>IF(JUN[[#This Row],[Summe]]="","",AVERAGE(Q14/S14))</f>
        <v>157</v>
      </c>
      <c r="S14" s="261">
        <f>IF(JUN[[#This Row],[1]]="","",COUNT(F14:P14))</f>
        <v>9</v>
      </c>
    </row>
    <row r="15" spans="1:19" ht="15.95" customHeight="1" thickBot="1">
      <c r="A15" s="297" t="s">
        <v>15</v>
      </c>
      <c r="B15" s="297" t="s">
        <v>203</v>
      </c>
      <c r="C15" s="297" t="s">
        <v>315</v>
      </c>
      <c r="D15" s="308" t="s">
        <v>210</v>
      </c>
      <c r="E15" s="297" t="s">
        <v>11</v>
      </c>
      <c r="F15" s="309" t="str" cm="1">
        <f t="array" ref="F15">_xlfn.IFNA(INDEX(SetupR1Tabelle[Ringe],MATCH($A15&amp;$B15&amp;$C15&amp;$E15,SetupR1Tabelle[Verein]&amp;SetupR1Tabelle[Vorname]&amp;SetupR1Tabelle[Name]&amp;SetupR1Tabelle[Disziplin],0)),"-")</f>
        <v>-</v>
      </c>
      <c r="G15" s="309" cm="1">
        <f t="array" ref="G15">_xlfn.IFNA(INDEX(SetupR2Tabelle[Ringe],MATCH($A15&amp;$B15&amp;$C15&amp;$E15,SetupR2Tabelle[Verein]&amp;SetupR2Tabelle[Vorname]&amp;SetupR2Tabelle[Name]&amp;SetupR2Tabelle[Disziplin],0)),"-")</f>
        <v>128</v>
      </c>
      <c r="H15" s="309" cm="1">
        <f t="array" ref="H15">_xlfn.IFNA(INDEX(SetupR3Tabelle[Ringe],MATCH($A15&amp;$B15&amp;$C15&amp;$E15,SetupR3Tabelle[Verein]&amp;SetupR3Tabelle[Vorname]&amp;SetupR3Tabelle[Name]&amp;SetupR3Tabelle[Disziplin],0)),"-")</f>
        <v>121</v>
      </c>
      <c r="I15" s="310" cm="1">
        <f t="array" ref="I15">_xlfn.IFNA(INDEX(SetupR4Tabelle[Ringe],MATCH($A15&amp;$B15&amp;$C15&amp;$E15,SetupR4Tabelle[Verein]&amp;SetupR4Tabelle[Vorname]&amp;SetupR4Tabelle[Name]&amp;SetupR4Tabelle[Disziplin],0)),"-")</f>
        <v>123</v>
      </c>
      <c r="J15" s="311" t="str" cm="1">
        <f t="array" ref="J15">_xlfn.IFNA(INDEX(SetupR5Tabelle[Ringe],MATCH($A15&amp;$B15&amp;$C15&amp;$E15,SetupR5Tabelle[Verein]&amp;SetupR5Tabelle[Vorname]&amp;SetupR5Tabelle[Name]&amp;SetupR5Tabelle[Disziplin],0)),"-")</f>
        <v>-</v>
      </c>
      <c r="K15" s="311" cm="1">
        <f t="array" ref="K15">_xlfn.IFNA(INDEX(SetupR6Tabelle[Ringe],MATCH($A15&amp;$B15&amp;$C15&amp;$E15,SetupR6Tabelle[Verein]&amp;SetupR6Tabelle[Vorname]&amp;SetupR6Tabelle[Name]&amp;SetupR6Tabelle[Disziplin],0)),"-")</f>
        <v>103</v>
      </c>
      <c r="L15" s="311" cm="1">
        <f t="array" ref="L15">_xlfn.IFNA(INDEX(SetupR7Tabelle[Ringe],MATCH($A15&amp;$B15&amp;$C15&amp;$E15,SetupR7Tabelle[Verein]&amp;SetupR7Tabelle[Vorname]&amp;SetupR7Tabelle[Name]&amp;SetupR7Tabelle[Disziplin],0)),"-")</f>
        <v>147</v>
      </c>
      <c r="M15" s="311" cm="1">
        <f t="array" ref="M15">_xlfn.IFNA(INDEX(SetupR8Tabelle[Ringe],MATCH($A15&amp;$B15&amp;$C15&amp;$E15,SetupR8Tabelle[Verein]&amp;SetupR8Tabelle[Vorname]&amp;SetupR8Tabelle[Name]&amp;SetupR8Tabelle[Disziplin],0)),"-")</f>
        <v>145</v>
      </c>
      <c r="N15" s="311" cm="1">
        <f t="array" ref="N15">_xlfn.IFNA(INDEX(SetupR9Tabelle[Ringe],MATCH($A15&amp;$B15&amp;$C15&amp;$E15,SetupR9Tabelle[Verein]&amp;SetupR9Tabelle[Vorname]&amp;SetupR9Tabelle[Name]&amp;SetupR9Tabelle[Disziplin],0)),"-")</f>
        <v>141</v>
      </c>
      <c r="O15" s="311" cm="1">
        <f t="array" ref="O15">_xlfn.IFNA(INDEX(SetupR10Tabelle[Ringe],MATCH($A15&amp;$B15&amp;$C15&amp;$E15,SetupR10Tabelle[Verein]&amp;SetupR10Tabelle[Vorname]&amp;SetupR10Tabelle[Name]&amp;SetupR10Tabelle[Disziplin],0)),"-")</f>
        <v>130</v>
      </c>
      <c r="P15" s="310" cm="1">
        <f t="array" ref="P15">_xlfn.IFNA(INDEX(SetupR11Tabelle[Ringe],MATCH($A15&amp;$B15&amp;$C15&amp;$E15,SetupR11Tabelle[Verein]&amp;SetupR11Tabelle[Vorname]&amp;SetupR11Tabelle[Name]&amp;SetupR11Tabelle[Disziplin],0)),"-")</f>
        <v>148</v>
      </c>
      <c r="Q15" s="309">
        <f>IF(JUN[[#This Row],[1]]="","",SUM(JUN[[#This Row],[1]:[11]]))</f>
        <v>1186</v>
      </c>
      <c r="R15" s="307">
        <f>IF(JUN[[#This Row],[Summe]]="","",AVERAGE(Q15/S15))</f>
        <v>131.77777777777777</v>
      </c>
      <c r="S15" s="301">
        <f>IF(JUN[[#This Row],[1]]="","",COUNT(F15:P15))</f>
        <v>9</v>
      </c>
    </row>
    <row r="16" spans="1:19" ht="15.95" customHeight="1">
      <c r="A16" s="197" t="s">
        <v>21</v>
      </c>
      <c r="B16" s="197" t="s">
        <v>323</v>
      </c>
      <c r="C16" s="197" t="s">
        <v>315</v>
      </c>
      <c r="D16" s="279" t="s">
        <v>210</v>
      </c>
      <c r="E16" s="197" t="s">
        <v>11</v>
      </c>
      <c r="F16" s="274" cm="1">
        <f t="array" ref="F16">_xlfn.IFNA(INDEX(SetupR1Tabelle[Ringe],MATCH($A16&amp;$B16&amp;$C16&amp;$E16,SetupR1Tabelle[Verein]&amp;SetupR1Tabelle[Vorname]&amp;SetupR1Tabelle[Name]&amp;SetupR1Tabelle[Disziplin],0)),"-")</f>
        <v>180</v>
      </c>
      <c r="G16" s="274" cm="1">
        <f t="array" ref="G16">_xlfn.IFNA(INDEX(SetupR2Tabelle[Ringe],MATCH($A16&amp;$B16&amp;$C16&amp;$E16,SetupR2Tabelle[Verein]&amp;SetupR2Tabelle[Vorname]&amp;SetupR2Tabelle[Name]&amp;SetupR2Tabelle[Disziplin],0)),"-")</f>
        <v>188</v>
      </c>
      <c r="H16" s="274" cm="1">
        <f t="array" ref="H16">_xlfn.IFNA(INDEX(SetupR3Tabelle[Ringe],MATCH($A16&amp;$B16&amp;$C16&amp;$E16,SetupR3Tabelle[Verein]&amp;SetupR3Tabelle[Vorname]&amp;SetupR3Tabelle[Name]&amp;SetupR3Tabelle[Disziplin],0)),"-")</f>
        <v>181</v>
      </c>
      <c r="I16" s="275" t="str" cm="1">
        <f t="array" ref="I16">_xlfn.IFNA(INDEX(SetupR4Tabelle[Ringe],MATCH($A16&amp;$B16&amp;$C16&amp;$E16,SetupR4Tabelle[Verein]&amp;SetupR4Tabelle[Vorname]&amp;SetupR4Tabelle[Name]&amp;SetupR4Tabelle[Disziplin],0)),"-")</f>
        <v>-</v>
      </c>
      <c r="J16" s="276" cm="1">
        <f t="array" ref="J16">_xlfn.IFNA(INDEX(SetupR5Tabelle[Ringe],MATCH($A16&amp;$B16&amp;$C16&amp;$E16,SetupR5Tabelle[Verein]&amp;SetupR5Tabelle[Vorname]&amp;SetupR5Tabelle[Name]&amp;SetupR5Tabelle[Disziplin],0)),"-")</f>
        <v>176</v>
      </c>
      <c r="K16" s="276" cm="1">
        <f t="array" ref="K16">_xlfn.IFNA(INDEX(SetupR6Tabelle[Ringe],MATCH($A16&amp;$B16&amp;$C16&amp;$E16,SetupR6Tabelle[Verein]&amp;SetupR6Tabelle[Vorname]&amp;SetupR6Tabelle[Name]&amp;SetupR6Tabelle[Disziplin],0)),"-")</f>
        <v>181</v>
      </c>
      <c r="L16" s="276" cm="1">
        <f t="array" ref="L16">_xlfn.IFNA(INDEX(SetupR7Tabelle[Ringe],MATCH($A16&amp;$B16&amp;$C16&amp;$E16,SetupR7Tabelle[Verein]&amp;SetupR7Tabelle[Vorname]&amp;SetupR7Tabelle[Name]&amp;SetupR7Tabelle[Disziplin],0)),"-")</f>
        <v>178</v>
      </c>
      <c r="M16" s="276" t="str" cm="1">
        <f t="array" ref="M16">_xlfn.IFNA(INDEX(SetupR8Tabelle[Ringe],MATCH($A16&amp;$B16&amp;$C16&amp;$E16,SetupR8Tabelle[Verein]&amp;SetupR8Tabelle[Vorname]&amp;SetupR8Tabelle[Name]&amp;SetupR8Tabelle[Disziplin],0)),"-")</f>
        <v>-</v>
      </c>
      <c r="N16" s="276" t="str" cm="1">
        <f t="array" ref="N16">_xlfn.IFNA(INDEX(SetupR9Tabelle[Ringe],MATCH($A16&amp;$B16&amp;$C16&amp;$E16,SetupR9Tabelle[Verein]&amp;SetupR9Tabelle[Vorname]&amp;SetupR9Tabelle[Name]&amp;SetupR9Tabelle[Disziplin],0)),"-")</f>
        <v>-</v>
      </c>
      <c r="O16" s="276" cm="1">
        <f t="array" ref="O16">_xlfn.IFNA(INDEX(SetupR10Tabelle[Ringe],MATCH($A16&amp;$B16&amp;$C16&amp;$E16,SetupR10Tabelle[Verein]&amp;SetupR10Tabelle[Vorname]&amp;SetupR10Tabelle[Name]&amp;SetupR10Tabelle[Disziplin],0)),"-")</f>
        <v>178</v>
      </c>
      <c r="P16" s="275" cm="1">
        <f t="array" ref="P16">_xlfn.IFNA(INDEX(SetupR11Tabelle[Ringe],MATCH($A16&amp;$B16&amp;$C16&amp;$E16,SetupR11Tabelle[Verein]&amp;SetupR11Tabelle[Vorname]&amp;SetupR11Tabelle[Name]&amp;SetupR11Tabelle[Disziplin],0)),"-")</f>
        <v>171</v>
      </c>
      <c r="Q16" s="274">
        <f>IF(JUN[[#This Row],[1]]="","",SUM(JUN[[#This Row],[1]:[11]]))</f>
        <v>1433</v>
      </c>
      <c r="R16" s="263">
        <f>IF(JUN[[#This Row],[Summe]]="","",AVERAGE(Q16/S16))</f>
        <v>179.125</v>
      </c>
      <c r="S16" s="261">
        <f>IF(JUN[[#This Row],[1]]="","",COUNT(F16:P16))</f>
        <v>8</v>
      </c>
    </row>
    <row r="17" spans="1:19" ht="15.95" customHeight="1">
      <c r="A17" s="197" t="s">
        <v>26</v>
      </c>
      <c r="B17" s="197" t="s">
        <v>411</v>
      </c>
      <c r="C17" s="197" t="s">
        <v>275</v>
      </c>
      <c r="D17" s="279" t="s">
        <v>210</v>
      </c>
      <c r="E17" s="197" t="s">
        <v>11</v>
      </c>
      <c r="F17" s="274" cm="1">
        <f t="array" ref="F17">_xlfn.IFNA(INDEX(SetupR1Tabelle[Ringe],MATCH($A17&amp;$B17&amp;$C17&amp;$E17,SetupR1Tabelle[Verein]&amp;SetupR1Tabelle[Vorname]&amp;SetupR1Tabelle[Name]&amp;SetupR1Tabelle[Disziplin],0)),"-")</f>
        <v>179</v>
      </c>
      <c r="G17" s="274" t="str" cm="1">
        <f t="array" ref="G17">_xlfn.IFNA(INDEX(SetupR2Tabelle[Ringe],MATCH($A17&amp;$B17&amp;$C17&amp;$E17,SetupR2Tabelle[Verein]&amp;SetupR2Tabelle[Vorname]&amp;SetupR2Tabelle[Name]&amp;SetupR2Tabelle[Disziplin],0)),"-")</f>
        <v>-</v>
      </c>
      <c r="H17" s="274" cm="1">
        <f t="array" ref="H17">_xlfn.IFNA(INDEX(SetupR3Tabelle[Ringe],MATCH($A17&amp;$B17&amp;$C17&amp;$E17,SetupR3Tabelle[Verein]&amp;SetupR3Tabelle[Vorname]&amp;SetupR3Tabelle[Name]&amp;SetupR3Tabelle[Disziplin],0)),"-")</f>
        <v>185</v>
      </c>
      <c r="I17" s="275" cm="1">
        <f t="array" ref="I17">_xlfn.IFNA(INDEX(SetupR4Tabelle[Ringe],MATCH($A17&amp;$B17&amp;$C17&amp;$E17,SetupR4Tabelle[Verein]&amp;SetupR4Tabelle[Vorname]&amp;SetupR4Tabelle[Name]&amp;SetupR4Tabelle[Disziplin],0)),"-")</f>
        <v>177</v>
      </c>
      <c r="J17" s="276" cm="1">
        <f t="array" ref="J17">_xlfn.IFNA(INDEX(SetupR5Tabelle[Ringe],MATCH($A17&amp;$B17&amp;$C17&amp;$E17,SetupR5Tabelle[Verein]&amp;SetupR5Tabelle[Vorname]&amp;SetupR5Tabelle[Name]&amp;SetupR5Tabelle[Disziplin],0)),"-")</f>
        <v>178</v>
      </c>
      <c r="K17" s="276" cm="1">
        <f t="array" ref="K17">_xlfn.IFNA(INDEX(SetupR6Tabelle[Ringe],MATCH($A17&amp;$B17&amp;$C17&amp;$E17,SetupR6Tabelle[Verein]&amp;SetupR6Tabelle[Vorname]&amp;SetupR6Tabelle[Name]&amp;SetupR6Tabelle[Disziplin],0)),"-")</f>
        <v>176</v>
      </c>
      <c r="L17" s="276" cm="1">
        <f t="array" ref="L17">_xlfn.IFNA(INDEX(SetupR7Tabelle[Ringe],MATCH($A17&amp;$B17&amp;$C17&amp;$E17,SetupR7Tabelle[Verein]&amp;SetupR7Tabelle[Vorname]&amp;SetupR7Tabelle[Name]&amp;SetupR7Tabelle[Disziplin],0)),"-")</f>
        <v>173</v>
      </c>
      <c r="M17" s="276" t="str" cm="1">
        <f t="array" ref="M17">_xlfn.IFNA(INDEX(SetupR8Tabelle[Ringe],MATCH($A17&amp;$B17&amp;$C17&amp;$E17,SetupR8Tabelle[Verein]&amp;SetupR8Tabelle[Vorname]&amp;SetupR8Tabelle[Name]&amp;SetupR8Tabelle[Disziplin],0)),"-")</f>
        <v>-</v>
      </c>
      <c r="N17" s="276" t="str" cm="1">
        <f t="array" ref="N17">_xlfn.IFNA(INDEX(SetupR9Tabelle[Ringe],MATCH($A17&amp;$B17&amp;$C17&amp;$E17,SetupR9Tabelle[Verein]&amp;SetupR9Tabelle[Vorname]&amp;SetupR9Tabelle[Name]&amp;SetupR9Tabelle[Disziplin],0)),"-")</f>
        <v>-</v>
      </c>
      <c r="O17" s="276" cm="1">
        <f t="array" ref="O17">_xlfn.IFNA(INDEX(SetupR10Tabelle[Ringe],MATCH($A17&amp;$B17&amp;$C17&amp;$E17,SetupR10Tabelle[Verein]&amp;SetupR10Tabelle[Vorname]&amp;SetupR10Tabelle[Name]&amp;SetupR10Tabelle[Disziplin],0)),"-")</f>
        <v>173</v>
      </c>
      <c r="P17" s="275" cm="1">
        <f t="array" ref="P17">_xlfn.IFNA(INDEX(SetupR11Tabelle[Ringe],MATCH($A17&amp;$B17&amp;$C17&amp;$E17,SetupR11Tabelle[Verein]&amp;SetupR11Tabelle[Vorname]&amp;SetupR11Tabelle[Name]&amp;SetupR11Tabelle[Disziplin],0)),"-")</f>
        <v>175</v>
      </c>
      <c r="Q17" s="274">
        <f>IF(JUN[[#This Row],[1]]="","",SUM(JUN[[#This Row],[1]:[11]]))</f>
        <v>1416</v>
      </c>
      <c r="R17" s="263">
        <f>IF(JUN[[#This Row],[Summe]]="","",AVERAGE(Q17/S17))</f>
        <v>177</v>
      </c>
      <c r="S17" s="261">
        <f>IF(JUN[[#This Row],[1]]="","",COUNT(F17:P17))</f>
        <v>8</v>
      </c>
    </row>
    <row r="18" spans="1:19" ht="15.95" customHeight="1">
      <c r="A18" s="197" t="s">
        <v>21</v>
      </c>
      <c r="B18" s="197" t="s">
        <v>314</v>
      </c>
      <c r="C18" s="197" t="s">
        <v>315</v>
      </c>
      <c r="D18" s="279" t="s">
        <v>210</v>
      </c>
      <c r="E18" s="197" t="s">
        <v>11</v>
      </c>
      <c r="F18" s="274" cm="1">
        <f t="array" ref="F18">_xlfn.IFNA(INDEX(SetupR1Tabelle[Ringe],MATCH($A18&amp;$B18&amp;$C18&amp;$E18,SetupR1Tabelle[Verein]&amp;SetupR1Tabelle[Vorname]&amp;SetupR1Tabelle[Name]&amp;SetupR1Tabelle[Disziplin],0)),"-")</f>
        <v>159</v>
      </c>
      <c r="G18" s="274" t="str" cm="1">
        <f t="array" ref="G18">_xlfn.IFNA(INDEX(SetupR2Tabelle[Ringe],MATCH($A18&amp;$B18&amp;$C18&amp;$E18,SetupR2Tabelle[Verein]&amp;SetupR2Tabelle[Vorname]&amp;SetupR2Tabelle[Name]&amp;SetupR2Tabelle[Disziplin],0)),"-")</f>
        <v>-</v>
      </c>
      <c r="H18" s="274" cm="1">
        <f t="array" ref="H18">_xlfn.IFNA(INDEX(SetupR3Tabelle[Ringe],MATCH($A18&amp;$B18&amp;$C18&amp;$E18,SetupR3Tabelle[Verein]&amp;SetupR3Tabelle[Vorname]&amp;SetupR3Tabelle[Name]&amp;SetupR3Tabelle[Disziplin],0)),"-")</f>
        <v>156</v>
      </c>
      <c r="I18" s="275" t="str" cm="1">
        <f t="array" ref="I18">_xlfn.IFNA(INDEX(SetupR4Tabelle[Ringe],MATCH($A18&amp;$B18&amp;$C18&amp;$E18,SetupR4Tabelle[Verein]&amp;SetupR4Tabelle[Vorname]&amp;SetupR4Tabelle[Name]&amp;SetupR4Tabelle[Disziplin],0)),"-")</f>
        <v>-</v>
      </c>
      <c r="J18" s="276" cm="1">
        <f t="array" ref="J18">_xlfn.IFNA(INDEX(SetupR5Tabelle[Ringe],MATCH($A18&amp;$B18&amp;$C18&amp;$E18,SetupR5Tabelle[Verein]&amp;SetupR5Tabelle[Vorname]&amp;SetupR5Tabelle[Name]&amp;SetupR5Tabelle[Disziplin],0)),"-")</f>
        <v>158</v>
      </c>
      <c r="K18" s="276" cm="1">
        <f t="array" ref="K18">_xlfn.IFNA(INDEX(SetupR6Tabelle[Ringe],MATCH($A18&amp;$B18&amp;$C18&amp;$E18,SetupR6Tabelle[Verein]&amp;SetupR6Tabelle[Vorname]&amp;SetupR6Tabelle[Name]&amp;SetupR6Tabelle[Disziplin],0)),"-")</f>
        <v>166</v>
      </c>
      <c r="L18" s="276" cm="1">
        <f t="array" ref="L18">_xlfn.IFNA(INDEX(SetupR7Tabelle[Ringe],MATCH($A18&amp;$B18&amp;$C18&amp;$E18,SetupR7Tabelle[Verein]&amp;SetupR7Tabelle[Vorname]&amp;SetupR7Tabelle[Name]&amp;SetupR7Tabelle[Disziplin],0)),"-")</f>
        <v>148</v>
      </c>
      <c r="M18" s="276" t="str" cm="1">
        <f t="array" ref="M18">_xlfn.IFNA(INDEX(SetupR8Tabelle[Ringe],MATCH($A18&amp;$B18&amp;$C18&amp;$E18,SetupR8Tabelle[Verein]&amp;SetupR8Tabelle[Vorname]&amp;SetupR8Tabelle[Name]&amp;SetupR8Tabelle[Disziplin],0)),"-")</f>
        <v>-</v>
      </c>
      <c r="N18" s="276" t="str" cm="1">
        <f t="array" ref="N18">_xlfn.IFNA(INDEX(SetupR9Tabelle[Ringe],MATCH($A18&amp;$B18&amp;$C18&amp;$E18,SetupR9Tabelle[Verein]&amp;SetupR9Tabelle[Vorname]&amp;SetupR9Tabelle[Name]&amp;SetupR9Tabelle[Disziplin],0)),"-")</f>
        <v>-</v>
      </c>
      <c r="O18" s="276" cm="1">
        <f t="array" ref="O18">_xlfn.IFNA(INDEX(SetupR10Tabelle[Ringe],MATCH($A18&amp;$B18&amp;$C18&amp;$E18,SetupR10Tabelle[Verein]&amp;SetupR10Tabelle[Vorname]&amp;SetupR10Tabelle[Name]&amp;SetupR10Tabelle[Disziplin],0)),"-")</f>
        <v>159</v>
      </c>
      <c r="P18" s="275" cm="1">
        <f t="array" ref="P18">_xlfn.IFNA(INDEX(SetupR11Tabelle[Ringe],MATCH($A18&amp;$B18&amp;$C18&amp;$E18,SetupR11Tabelle[Verein]&amp;SetupR11Tabelle[Vorname]&amp;SetupR11Tabelle[Name]&amp;SetupR11Tabelle[Disziplin],0)),"-")</f>
        <v>160</v>
      </c>
      <c r="Q18" s="274">
        <f>IF(JUN[[#This Row],[1]]="","",SUM(JUN[[#This Row],[1]:[11]]))</f>
        <v>1106</v>
      </c>
      <c r="R18" s="263">
        <f>IF(JUN[[#This Row],[Summe]]="","",AVERAGE(Q18/S18))</f>
        <v>158</v>
      </c>
      <c r="S18" s="261">
        <f>IF(JUN[[#This Row],[1]]="","",COUNT(F18:P18))</f>
        <v>7</v>
      </c>
    </row>
    <row r="19" spans="1:19" ht="15.95" customHeight="1">
      <c r="A19" s="197" t="s">
        <v>28</v>
      </c>
      <c r="B19" s="197" t="s">
        <v>574</v>
      </c>
      <c r="C19" s="197" t="s">
        <v>591</v>
      </c>
      <c r="D19" s="279" t="s">
        <v>210</v>
      </c>
      <c r="E19" s="197" t="s">
        <v>11</v>
      </c>
      <c r="F19" s="274" t="str" cm="1">
        <f t="array" ref="F19">_xlfn.IFNA(INDEX(SetupR1Tabelle[Ringe],MATCH($A19&amp;$B19&amp;$C19&amp;$E19,SetupR1Tabelle[Verein]&amp;SetupR1Tabelle[Vorname]&amp;SetupR1Tabelle[Name]&amp;SetupR1Tabelle[Disziplin],0)),"-")</f>
        <v>-</v>
      </c>
      <c r="G19" s="274" t="str" cm="1">
        <f t="array" ref="G19">_xlfn.IFNA(INDEX(SetupR2Tabelle[Ringe],MATCH($A19&amp;$B19&amp;$C19&amp;$E19,SetupR2Tabelle[Verein]&amp;SetupR2Tabelle[Vorname]&amp;SetupR2Tabelle[Name]&amp;SetupR2Tabelle[Disziplin],0)),"-")</f>
        <v>-</v>
      </c>
      <c r="H19" s="274" t="str" cm="1">
        <f t="array" ref="H19">_xlfn.IFNA(INDEX(SetupR3Tabelle[Ringe],MATCH($A19&amp;$B19&amp;$C19&amp;$E19,SetupR3Tabelle[Verein]&amp;SetupR3Tabelle[Vorname]&amp;SetupR3Tabelle[Name]&amp;SetupR3Tabelle[Disziplin],0)),"-")</f>
        <v>-</v>
      </c>
      <c r="I19" s="275" t="str" cm="1">
        <f t="array" ref="I19">_xlfn.IFNA(INDEX(SetupR4Tabelle[Ringe],MATCH($A19&amp;$B19&amp;$C19&amp;$E19,SetupR4Tabelle[Verein]&amp;SetupR4Tabelle[Vorname]&amp;SetupR4Tabelle[Name]&amp;SetupR4Tabelle[Disziplin],0)),"-")</f>
        <v>-</v>
      </c>
      <c r="J19" s="276" cm="1">
        <f t="array" ref="J19">_xlfn.IFNA(INDEX(SetupR5Tabelle[Ringe],MATCH($A19&amp;$B19&amp;$C19&amp;$E19,SetupR5Tabelle[Verein]&amp;SetupR5Tabelle[Vorname]&amp;SetupR5Tabelle[Name]&amp;SetupR5Tabelle[Disziplin],0)),"-")</f>
        <v>136</v>
      </c>
      <c r="K19" s="276" cm="1">
        <f t="array" ref="K19">_xlfn.IFNA(INDEX(SetupR6Tabelle[Ringe],MATCH($A19&amp;$B19&amp;$C19&amp;$E19,SetupR6Tabelle[Verein]&amp;SetupR6Tabelle[Vorname]&amp;SetupR6Tabelle[Name]&amp;SetupR6Tabelle[Disziplin],0)),"-")</f>
        <v>112</v>
      </c>
      <c r="L19" s="276" cm="1">
        <f t="array" ref="L19">_xlfn.IFNA(INDEX(SetupR7Tabelle[Ringe],MATCH($A19&amp;$B19&amp;$C19&amp;$E19,SetupR7Tabelle[Verein]&amp;SetupR7Tabelle[Vorname]&amp;SetupR7Tabelle[Name]&amp;SetupR7Tabelle[Disziplin],0)),"-")</f>
        <v>136</v>
      </c>
      <c r="M19" s="276" cm="1">
        <f t="array" ref="M19">_xlfn.IFNA(INDEX(SetupR8Tabelle[Ringe],MATCH($A19&amp;$B19&amp;$C19&amp;$E19,SetupR8Tabelle[Verein]&amp;SetupR8Tabelle[Vorname]&amp;SetupR8Tabelle[Name]&amp;SetupR8Tabelle[Disziplin],0)),"-")</f>
        <v>142</v>
      </c>
      <c r="N19" s="276" t="str" cm="1">
        <f t="array" ref="N19">_xlfn.IFNA(INDEX(SetupR9Tabelle[Ringe],MATCH($A19&amp;$B19&amp;$C19&amp;$E19,SetupR9Tabelle[Verein]&amp;SetupR9Tabelle[Vorname]&amp;SetupR9Tabelle[Name]&amp;SetupR9Tabelle[Disziplin],0)),"-")</f>
        <v>-</v>
      </c>
      <c r="O19" s="276" cm="1">
        <f t="array" ref="O19">_xlfn.IFNA(INDEX(SetupR10Tabelle[Ringe],MATCH($A19&amp;$B19&amp;$C19&amp;$E19,SetupR10Tabelle[Verein]&amp;SetupR10Tabelle[Vorname]&amp;SetupR10Tabelle[Name]&amp;SetupR10Tabelle[Disziplin],0)),"-")</f>
        <v>140</v>
      </c>
      <c r="P19" s="275" cm="1">
        <f t="array" ref="P19">_xlfn.IFNA(INDEX(SetupR11Tabelle[Ringe],MATCH($A19&amp;$B19&amp;$C19&amp;$E19,SetupR11Tabelle[Verein]&amp;SetupR11Tabelle[Vorname]&amp;SetupR11Tabelle[Name]&amp;SetupR11Tabelle[Disziplin],0)),"-")</f>
        <v>139</v>
      </c>
      <c r="Q19" s="274">
        <f>IF(JUN[[#This Row],[1]]="","",SUM(JUN[[#This Row],[1]:[11]]))</f>
        <v>805</v>
      </c>
      <c r="R19" s="263">
        <f>IF(JUN[[#This Row],[Summe]]="","",AVERAGE(Q19/S19))</f>
        <v>134.16666666666666</v>
      </c>
      <c r="S19" s="261">
        <f>IF(JUN[[#This Row],[1]]="","",COUNT(F19:P19))</f>
        <v>6</v>
      </c>
    </row>
    <row r="20" spans="1:19" ht="15.95" customHeight="1">
      <c r="A20" s="197" t="s">
        <v>29</v>
      </c>
      <c r="B20" s="197" t="s">
        <v>479</v>
      </c>
      <c r="C20" s="197" t="s">
        <v>378</v>
      </c>
      <c r="D20" s="279" t="s">
        <v>210</v>
      </c>
      <c r="E20" s="197" t="s">
        <v>11</v>
      </c>
      <c r="F20" s="274" cm="1">
        <f t="array" ref="F20">_xlfn.IFNA(INDEX(SetupR1Tabelle[Ringe],MATCH($A20&amp;$B20&amp;$C20&amp;$E20,SetupR1Tabelle[Verein]&amp;SetupR1Tabelle[Vorname]&amp;SetupR1Tabelle[Name]&amp;SetupR1Tabelle[Disziplin],0)),"-")</f>
        <v>85</v>
      </c>
      <c r="G20" s="274" cm="1">
        <f t="array" ref="G20">_xlfn.IFNA(INDEX(SetupR2Tabelle[Ringe],MATCH($A20&amp;$B20&amp;$C20&amp;$E20,SetupR2Tabelle[Verein]&amp;SetupR2Tabelle[Vorname]&amp;SetupR2Tabelle[Name]&amp;SetupR2Tabelle[Disziplin],0)),"-")</f>
        <v>139</v>
      </c>
      <c r="H20" s="274" cm="1">
        <f t="array" ref="H20">_xlfn.IFNA(INDEX(SetupR3Tabelle[Ringe],MATCH($A20&amp;$B20&amp;$C20&amp;$E20,SetupR3Tabelle[Verein]&amp;SetupR3Tabelle[Vorname]&amp;SetupR3Tabelle[Name]&amp;SetupR3Tabelle[Disziplin],0)),"-")</f>
        <v>129</v>
      </c>
      <c r="I20" s="275" t="str" cm="1">
        <f t="array" ref="I20">_xlfn.IFNA(INDEX(SetupR4Tabelle[Ringe],MATCH($A20&amp;$B20&amp;$C20&amp;$E20,SetupR4Tabelle[Verein]&amp;SetupR4Tabelle[Vorname]&amp;SetupR4Tabelle[Name]&amp;SetupR4Tabelle[Disziplin],0)),"-")</f>
        <v>-</v>
      </c>
      <c r="J20" s="276" cm="1">
        <f t="array" ref="J20">_xlfn.IFNA(INDEX(SetupR5Tabelle[Ringe],MATCH($A20&amp;$B20&amp;$C20&amp;$E20,SetupR5Tabelle[Verein]&amp;SetupR5Tabelle[Vorname]&amp;SetupR5Tabelle[Name]&amp;SetupR5Tabelle[Disziplin],0)),"-")</f>
        <v>120</v>
      </c>
      <c r="K20" s="276" t="str" cm="1">
        <f t="array" ref="K20">_xlfn.IFNA(INDEX(SetupR6Tabelle[Ringe],MATCH($A20&amp;$B20&amp;$C20&amp;$E20,SetupR6Tabelle[Verein]&amp;SetupR6Tabelle[Vorname]&amp;SetupR6Tabelle[Name]&amp;SetupR6Tabelle[Disziplin],0)),"-")</f>
        <v>-</v>
      </c>
      <c r="L20" s="276" t="str" cm="1">
        <f t="array" ref="L20">_xlfn.IFNA(INDEX(SetupR7Tabelle[Ringe],MATCH($A20&amp;$B20&amp;$C20&amp;$E20,SetupR7Tabelle[Verein]&amp;SetupR7Tabelle[Vorname]&amp;SetupR7Tabelle[Name]&amp;SetupR7Tabelle[Disziplin],0)),"-")</f>
        <v>-</v>
      </c>
      <c r="M20" s="276" t="str" cm="1">
        <f t="array" ref="M20">_xlfn.IFNA(INDEX(SetupR8Tabelle[Ringe],MATCH($A20&amp;$B20&amp;$C20&amp;$E20,SetupR8Tabelle[Verein]&amp;SetupR8Tabelle[Vorname]&amp;SetupR8Tabelle[Name]&amp;SetupR8Tabelle[Disziplin],0)),"-")</f>
        <v>-</v>
      </c>
      <c r="N20" s="276" cm="1">
        <f t="array" ref="N20">_xlfn.IFNA(INDEX(SetupR9Tabelle[Ringe],MATCH($A20&amp;$B20&amp;$C20&amp;$E20,SetupR9Tabelle[Verein]&amp;SetupR9Tabelle[Vorname]&amp;SetupR9Tabelle[Name]&amp;SetupR9Tabelle[Disziplin],0)),"-")</f>
        <v>110</v>
      </c>
      <c r="O20" s="276" t="str" cm="1">
        <f t="array" ref="O20">_xlfn.IFNA(INDEX(SetupR10Tabelle[Ringe],MATCH($A20&amp;$B20&amp;$C20&amp;$E20,SetupR10Tabelle[Verein]&amp;SetupR10Tabelle[Vorname]&amp;SetupR10Tabelle[Name]&amp;SetupR10Tabelle[Disziplin],0)),"-")</f>
        <v>-</v>
      </c>
      <c r="P20" s="275" cm="1">
        <f t="array" ref="P20">_xlfn.IFNA(INDEX(SetupR11Tabelle[Ringe],MATCH($A20&amp;$B20&amp;$C20&amp;$E20,SetupR11Tabelle[Verein]&amp;SetupR11Tabelle[Vorname]&amp;SetupR11Tabelle[Name]&amp;SetupR11Tabelle[Disziplin],0)),"-")</f>
        <v>126</v>
      </c>
      <c r="Q20" s="274">
        <f>IF(JUN[[#This Row],[1]]="","",SUM(JUN[[#This Row],[1]:[11]]))</f>
        <v>709</v>
      </c>
      <c r="R20" s="263">
        <f>IF(JUN[[#This Row],[Summe]]="","",AVERAGE(Q20/S20))</f>
        <v>118.16666666666667</v>
      </c>
      <c r="S20" s="261">
        <f>IF(JUN[[#This Row],[1]]="","",COUNT(F20:P20))</f>
        <v>6</v>
      </c>
    </row>
    <row r="21" spans="1:19" ht="15.95" customHeight="1">
      <c r="A21" s="197" t="s">
        <v>26</v>
      </c>
      <c r="B21" s="197" t="s">
        <v>338</v>
      </c>
      <c r="C21" s="197" t="s">
        <v>588</v>
      </c>
      <c r="D21" s="279" t="s">
        <v>210</v>
      </c>
      <c r="E21" s="197" t="s">
        <v>11</v>
      </c>
      <c r="F21" s="274" t="str" cm="1">
        <f t="array" ref="F21">_xlfn.IFNA(INDEX(SetupR1Tabelle[Ringe],MATCH($A21&amp;$B21&amp;$C21&amp;$E21,SetupR1Tabelle[Verein]&amp;SetupR1Tabelle[Vorname]&amp;SetupR1Tabelle[Name]&amp;SetupR1Tabelle[Disziplin],0)),"-")</f>
        <v>-</v>
      </c>
      <c r="G21" s="274" t="str" cm="1">
        <f t="array" ref="G21">_xlfn.IFNA(INDEX(SetupR2Tabelle[Ringe],MATCH($A21&amp;$B21&amp;$C21&amp;$E21,SetupR2Tabelle[Verein]&amp;SetupR2Tabelle[Vorname]&amp;SetupR2Tabelle[Name]&amp;SetupR2Tabelle[Disziplin],0)),"-")</f>
        <v>-</v>
      </c>
      <c r="H21" s="274" t="str" cm="1">
        <f t="array" ref="H21">_xlfn.IFNA(INDEX(SetupR3Tabelle[Ringe],MATCH($A21&amp;$B21&amp;$C21&amp;$E21,SetupR3Tabelle[Verein]&amp;SetupR3Tabelle[Vorname]&amp;SetupR3Tabelle[Name]&amp;SetupR3Tabelle[Disziplin],0)),"-")</f>
        <v>-</v>
      </c>
      <c r="I21" s="275" cm="1">
        <f t="array" ref="I21">_xlfn.IFNA(INDEX(SetupR4Tabelle[Ringe],MATCH($A21&amp;$B21&amp;$C21&amp;$E21,SetupR4Tabelle[Verein]&amp;SetupR4Tabelle[Vorname]&amp;SetupR4Tabelle[Name]&amp;SetupR4Tabelle[Disziplin],0)),"-")</f>
        <v>167</v>
      </c>
      <c r="J21" s="276" cm="1">
        <f t="array" ref="J21">_xlfn.IFNA(INDEX(SetupR5Tabelle[Ringe],MATCH($A21&amp;$B21&amp;$C21&amp;$E21,SetupR5Tabelle[Verein]&amp;SetupR5Tabelle[Vorname]&amp;SetupR5Tabelle[Name]&amp;SetupR5Tabelle[Disziplin],0)),"-")</f>
        <v>170</v>
      </c>
      <c r="K21" s="276" t="str" cm="1">
        <f t="array" ref="K21">_xlfn.IFNA(INDEX(SetupR6Tabelle[Ringe],MATCH($A21&amp;$B21&amp;$C21&amp;$E21,SetupR6Tabelle[Verein]&amp;SetupR6Tabelle[Vorname]&amp;SetupR6Tabelle[Name]&amp;SetupR6Tabelle[Disziplin],0)),"-")</f>
        <v>-</v>
      </c>
      <c r="L21" s="276" t="str" cm="1">
        <f t="array" ref="L21">_xlfn.IFNA(INDEX(SetupR7Tabelle[Ringe],MATCH($A21&amp;$B21&amp;$C21&amp;$E21,SetupR7Tabelle[Verein]&amp;SetupR7Tabelle[Vorname]&amp;SetupR7Tabelle[Name]&amp;SetupR7Tabelle[Disziplin],0)),"-")</f>
        <v>-</v>
      </c>
      <c r="M21" s="276" t="str" cm="1">
        <f t="array" ref="M21">_xlfn.IFNA(INDEX(SetupR8Tabelle[Ringe],MATCH($A21&amp;$B21&amp;$C21&amp;$E21,SetupR8Tabelle[Verein]&amp;SetupR8Tabelle[Vorname]&amp;SetupR8Tabelle[Name]&amp;SetupR8Tabelle[Disziplin],0)),"-")</f>
        <v>-</v>
      </c>
      <c r="N21" s="276" t="str" cm="1">
        <f t="array" ref="N21">_xlfn.IFNA(INDEX(SetupR9Tabelle[Ringe],MATCH($A21&amp;$B21&amp;$C21&amp;$E21,SetupR9Tabelle[Verein]&amp;SetupR9Tabelle[Vorname]&amp;SetupR9Tabelle[Name]&amp;SetupR9Tabelle[Disziplin],0)),"-")</f>
        <v>-</v>
      </c>
      <c r="O21" s="276" cm="1">
        <f t="array" ref="O21">_xlfn.IFNA(INDEX(SetupR10Tabelle[Ringe],MATCH($A21&amp;$B21&amp;$C21&amp;$E21,SetupR10Tabelle[Verein]&amp;SetupR10Tabelle[Vorname]&amp;SetupR10Tabelle[Name]&amp;SetupR10Tabelle[Disziplin],0)),"-")</f>
        <v>172</v>
      </c>
      <c r="P21" s="275" cm="1">
        <f t="array" ref="P21">_xlfn.IFNA(INDEX(SetupR11Tabelle[Ringe],MATCH($A21&amp;$B21&amp;$C21&amp;$E21,SetupR11Tabelle[Verein]&amp;SetupR11Tabelle[Vorname]&amp;SetupR11Tabelle[Name]&amp;SetupR11Tabelle[Disziplin],0)),"-")</f>
        <v>177</v>
      </c>
      <c r="Q21" s="274">
        <f>IF(JUN[[#This Row],[1]]="","",SUM(JUN[[#This Row],[1]:[11]]))</f>
        <v>686</v>
      </c>
      <c r="R21" s="263">
        <f>IF(JUN[[#This Row],[Summe]]="","",AVERAGE(Q21/S21))</f>
        <v>171.5</v>
      </c>
      <c r="S21" s="261">
        <f>IF(JUN[[#This Row],[1]]="","",COUNT(F21:P21))</f>
        <v>4</v>
      </c>
    </row>
    <row r="22" spans="1:19" ht="15.95" customHeight="1">
      <c r="A22" s="197" t="s">
        <v>26</v>
      </c>
      <c r="B22" s="197" t="s">
        <v>310</v>
      </c>
      <c r="C22" s="197" t="s">
        <v>589</v>
      </c>
      <c r="D22" s="197" t="s">
        <v>210</v>
      </c>
      <c r="E22" s="197" t="s">
        <v>11</v>
      </c>
      <c r="F22" s="274" t="str" cm="1">
        <f t="array" ref="F22">_xlfn.IFNA(INDEX(SetupR1Tabelle[Ringe],MATCH($A22&amp;$B22&amp;$C22&amp;$E22,SetupR1Tabelle[Verein]&amp;SetupR1Tabelle[Vorname]&amp;SetupR1Tabelle[Name]&amp;SetupR1Tabelle[Disziplin],0)),"-")</f>
        <v>-</v>
      </c>
      <c r="G22" s="274" t="str" cm="1">
        <f t="array" ref="G22">_xlfn.IFNA(INDEX(SetupR2Tabelle[Ringe],MATCH($A22&amp;$B22&amp;$C22&amp;$E22,SetupR2Tabelle[Verein]&amp;SetupR2Tabelle[Vorname]&amp;SetupR2Tabelle[Name]&amp;SetupR2Tabelle[Disziplin],0)),"-")</f>
        <v>-</v>
      </c>
      <c r="H22" s="274" cm="1">
        <f t="array" ref="H22">_xlfn.IFNA(INDEX(SetupR3Tabelle[Ringe],MATCH($A22&amp;$B22&amp;$C22&amp;$E22,SetupR3Tabelle[Verein]&amp;SetupR3Tabelle[Vorname]&amp;SetupR3Tabelle[Name]&amp;SetupR3Tabelle[Disziplin],0)),"-")</f>
        <v>145</v>
      </c>
      <c r="I22" s="275" cm="1">
        <f t="array" ref="I22">_xlfn.IFNA(INDEX(SetupR4Tabelle[Ringe],MATCH($A22&amp;$B22&amp;$C22&amp;$E22,SetupR4Tabelle[Verein]&amp;SetupR4Tabelle[Vorname]&amp;SetupR4Tabelle[Name]&amp;SetupR4Tabelle[Disziplin],0)),"-")</f>
        <v>147</v>
      </c>
      <c r="J22" s="276" cm="1">
        <f t="array" ref="J22">_xlfn.IFNA(INDEX(SetupR5Tabelle[Ringe],MATCH($A22&amp;$B22&amp;$C22&amp;$E22,SetupR5Tabelle[Verein]&amp;SetupR5Tabelle[Vorname]&amp;SetupR5Tabelle[Name]&amp;SetupR5Tabelle[Disziplin],0)),"-")</f>
        <v>141</v>
      </c>
      <c r="K22" s="276" t="str" cm="1">
        <f t="array" ref="K22">_xlfn.IFNA(INDEX(SetupR6Tabelle[Ringe],MATCH($A22&amp;$B22&amp;$C22&amp;$E22,SetupR6Tabelle[Verein]&amp;SetupR6Tabelle[Vorname]&amp;SetupR6Tabelle[Name]&amp;SetupR6Tabelle[Disziplin],0)),"-")</f>
        <v>-</v>
      </c>
      <c r="L22" s="276" t="str" cm="1">
        <f t="array" ref="L22">_xlfn.IFNA(INDEX(SetupR7Tabelle[Ringe],MATCH($A22&amp;$B22&amp;$C22&amp;$E22,SetupR7Tabelle[Verein]&amp;SetupR7Tabelle[Vorname]&amp;SetupR7Tabelle[Name]&amp;SetupR7Tabelle[Disziplin],0)),"-")</f>
        <v>-</v>
      </c>
      <c r="M22" s="276" t="str" cm="1">
        <f t="array" ref="M22">_xlfn.IFNA(INDEX(SetupR8Tabelle[Ringe],MATCH($A22&amp;$B22&amp;$C22&amp;$E22,SetupR8Tabelle[Verein]&amp;SetupR8Tabelle[Vorname]&amp;SetupR8Tabelle[Name]&amp;SetupR8Tabelle[Disziplin],0)),"-")</f>
        <v>-</v>
      </c>
      <c r="N22" s="276" t="str" cm="1">
        <f t="array" ref="N22">_xlfn.IFNA(INDEX(SetupR9Tabelle[Ringe],MATCH($A22&amp;$B22&amp;$C22&amp;$E22,SetupR9Tabelle[Verein]&amp;SetupR9Tabelle[Vorname]&amp;SetupR9Tabelle[Name]&amp;SetupR9Tabelle[Disziplin],0)),"-")</f>
        <v>-</v>
      </c>
      <c r="O22" s="276" t="str" cm="1">
        <f t="array" ref="O22">_xlfn.IFNA(INDEX(SetupR10Tabelle[Ringe],MATCH($A22&amp;$B22&amp;$C22&amp;$E22,SetupR10Tabelle[Verein]&amp;SetupR10Tabelle[Vorname]&amp;SetupR10Tabelle[Name]&amp;SetupR10Tabelle[Disziplin],0)),"-")</f>
        <v>-</v>
      </c>
      <c r="P22" s="275" t="str" cm="1">
        <f t="array" ref="P22">_xlfn.IFNA(INDEX(SetupR11Tabelle[Ringe],MATCH($A22&amp;$B22&amp;$C22&amp;$E22,SetupR11Tabelle[Verein]&amp;SetupR11Tabelle[Vorname]&amp;SetupR11Tabelle[Name]&amp;SetupR11Tabelle[Disziplin],0)),"-")</f>
        <v>-</v>
      </c>
      <c r="Q22" s="274">
        <f>IF(JUN[[#This Row],[1]]="","",SUM(JUN[[#This Row],[1]:[11]]))</f>
        <v>433</v>
      </c>
      <c r="R22" s="263">
        <f>IF(JUN[[#This Row],[Summe]]="","",AVERAGE(Q22/S22))</f>
        <v>144.33333333333334</v>
      </c>
      <c r="S22" s="261">
        <f>IF(JUN[[#This Row],[1]]="","",COUNT(F22:P22))</f>
        <v>3</v>
      </c>
    </row>
    <row r="23" spans="1:19" ht="15.75" customHeight="1">
      <c r="A23" s="197" t="s">
        <v>28</v>
      </c>
      <c r="B23" s="197" t="s">
        <v>205</v>
      </c>
      <c r="C23" s="197" t="s">
        <v>180</v>
      </c>
      <c r="D23" s="279" t="s">
        <v>210</v>
      </c>
      <c r="E23" s="197" t="s">
        <v>11</v>
      </c>
      <c r="F23" s="274" t="str" cm="1">
        <f t="array" ref="F23">_xlfn.IFNA(INDEX(SetupR1Tabelle[Ringe],MATCH($A23&amp;$B23&amp;$C23&amp;$E23,SetupR1Tabelle[Verein]&amp;SetupR1Tabelle[Vorname]&amp;SetupR1Tabelle[Name]&amp;SetupR1Tabelle[Disziplin],0)),"-")</f>
        <v>-</v>
      </c>
      <c r="G23" s="274" t="str" cm="1">
        <f t="array" ref="G23">_xlfn.IFNA(INDEX(SetupR2Tabelle[Ringe],MATCH($A23&amp;$B23&amp;$C23&amp;$E23,SetupR2Tabelle[Verein]&amp;SetupR2Tabelle[Vorname]&amp;SetupR2Tabelle[Name]&amp;SetupR2Tabelle[Disziplin],0)),"-")</f>
        <v>-</v>
      </c>
      <c r="H23" s="274" t="str" cm="1">
        <f t="array" ref="H23">_xlfn.IFNA(INDEX(SetupR3Tabelle[Ringe],MATCH($A23&amp;$B23&amp;$C23&amp;$E23,SetupR3Tabelle[Verein]&amp;SetupR3Tabelle[Vorname]&amp;SetupR3Tabelle[Name]&amp;SetupR3Tabelle[Disziplin],0)),"-")</f>
        <v>-</v>
      </c>
      <c r="I23" s="275" t="str" cm="1">
        <f t="array" ref="I23">_xlfn.IFNA(INDEX(SetupR4Tabelle[Ringe],MATCH($A23&amp;$B23&amp;$C23&amp;$E23,SetupR4Tabelle[Verein]&amp;SetupR4Tabelle[Vorname]&amp;SetupR4Tabelle[Name]&amp;SetupR4Tabelle[Disziplin],0)),"-")</f>
        <v>-</v>
      </c>
      <c r="J23" s="276" t="str" cm="1">
        <f t="array" ref="J23">_xlfn.IFNA(INDEX(SetupR5Tabelle[Ringe],MATCH($A23&amp;$B23&amp;$C23&amp;$E23,SetupR5Tabelle[Verein]&amp;SetupR5Tabelle[Vorname]&amp;SetupR5Tabelle[Name]&amp;SetupR5Tabelle[Disziplin],0)),"-")</f>
        <v>-</v>
      </c>
      <c r="K23" s="276" t="str" cm="1">
        <f t="array" ref="K23">_xlfn.IFNA(INDEX(SetupR6Tabelle[Ringe],MATCH($A23&amp;$B23&amp;$C23&amp;$E23,SetupR6Tabelle[Verein]&amp;SetupR6Tabelle[Vorname]&amp;SetupR6Tabelle[Name]&amp;SetupR6Tabelle[Disziplin],0)),"-")</f>
        <v>-</v>
      </c>
      <c r="L23" s="276" cm="1">
        <f t="array" ref="L23">_xlfn.IFNA(INDEX(SetupR7Tabelle[Ringe],MATCH($A23&amp;$B23&amp;$C23&amp;$E23,SetupR7Tabelle[Verein]&amp;SetupR7Tabelle[Vorname]&amp;SetupR7Tabelle[Name]&amp;SetupR7Tabelle[Disziplin],0)),"-")</f>
        <v>104</v>
      </c>
      <c r="M23" s="276" t="str" cm="1">
        <f t="array" ref="M23">_xlfn.IFNA(INDEX(SetupR8Tabelle[Ringe],MATCH($A23&amp;$B23&amp;$C23&amp;$E23,SetupR8Tabelle[Verein]&amp;SetupR8Tabelle[Vorname]&amp;SetupR8Tabelle[Name]&amp;SetupR8Tabelle[Disziplin],0)),"-")</f>
        <v>-</v>
      </c>
      <c r="N23" s="276" t="str" cm="1">
        <f t="array" ref="N23">_xlfn.IFNA(INDEX(SetupR9Tabelle[Ringe],MATCH($A23&amp;$B23&amp;$C23&amp;$E23,SetupR9Tabelle[Verein]&amp;SetupR9Tabelle[Vorname]&amp;SetupR9Tabelle[Name]&amp;SetupR9Tabelle[Disziplin],0)),"-")</f>
        <v>-</v>
      </c>
      <c r="O23" s="276" cm="1">
        <f t="array" ref="O23">_xlfn.IFNA(INDEX(SetupR10Tabelle[Ringe],MATCH($A23&amp;$B23&amp;$C23&amp;$E23,SetupR10Tabelle[Verein]&amp;SetupR10Tabelle[Vorname]&amp;SetupR10Tabelle[Name]&amp;SetupR10Tabelle[Disziplin],0)),"-")</f>
        <v>142</v>
      </c>
      <c r="P23" s="275" cm="1">
        <f t="array" ref="P23">_xlfn.IFNA(INDEX(SetupR11Tabelle[Ringe],MATCH($A23&amp;$B23&amp;$C23&amp;$E23,SetupR11Tabelle[Verein]&amp;SetupR11Tabelle[Vorname]&amp;SetupR11Tabelle[Name]&amp;SetupR11Tabelle[Disziplin],0)),"-")</f>
        <v>135</v>
      </c>
      <c r="Q23" s="274">
        <f>IF(JUN[[#This Row],[1]]="","",SUM(JUN[[#This Row],[1]:[11]]))</f>
        <v>381</v>
      </c>
      <c r="R23" s="263">
        <f>IF(JUN[[#This Row],[Summe]]="","",AVERAGE(Q23/S23))</f>
        <v>127</v>
      </c>
      <c r="S23" s="261">
        <f>IF(JUN[[#This Row],[1]]="","",COUNT(F23:P23))</f>
        <v>3</v>
      </c>
    </row>
    <row r="24" spans="1:19" ht="15.75" customHeight="1">
      <c r="A24" s="197" t="s">
        <v>28</v>
      </c>
      <c r="B24" s="197" t="s">
        <v>592</v>
      </c>
      <c r="C24" s="197" t="s">
        <v>315</v>
      </c>
      <c r="D24" s="279" t="s">
        <v>210</v>
      </c>
      <c r="E24" s="197" t="s">
        <v>11</v>
      </c>
      <c r="F24" s="274" t="str" cm="1">
        <f t="array" ref="F24">_xlfn.IFNA(INDEX(SetupR1Tabelle[Ringe],MATCH($A24&amp;$B24&amp;$C24&amp;$E24,SetupR1Tabelle[Verein]&amp;SetupR1Tabelle[Vorname]&amp;SetupR1Tabelle[Name]&amp;SetupR1Tabelle[Disziplin],0)),"-")</f>
        <v>-</v>
      </c>
      <c r="G24" s="274" t="str" cm="1">
        <f t="array" ref="G24">_xlfn.IFNA(INDEX(SetupR2Tabelle[Ringe],MATCH($A24&amp;$B24&amp;$C24&amp;$E24,SetupR2Tabelle[Verein]&amp;SetupR2Tabelle[Vorname]&amp;SetupR2Tabelle[Name]&amp;SetupR2Tabelle[Disziplin],0)),"-")</f>
        <v>-</v>
      </c>
      <c r="H24" s="274" t="str" cm="1">
        <f t="array" ref="H24">_xlfn.IFNA(INDEX(SetupR3Tabelle[Ringe],MATCH($A24&amp;$B24&amp;$C24&amp;$E24,SetupR3Tabelle[Verein]&amp;SetupR3Tabelle[Vorname]&amp;SetupR3Tabelle[Name]&amp;SetupR3Tabelle[Disziplin],0)),"-")</f>
        <v>-</v>
      </c>
      <c r="I24" s="275" t="str" cm="1">
        <f t="array" ref="I24">_xlfn.IFNA(INDEX(SetupR4Tabelle[Ringe],MATCH($A24&amp;$B24&amp;$C24&amp;$E24,SetupR4Tabelle[Verein]&amp;SetupR4Tabelle[Vorname]&amp;SetupR4Tabelle[Name]&amp;SetupR4Tabelle[Disziplin],0)),"-")</f>
        <v>-</v>
      </c>
      <c r="J24" s="276" cm="1">
        <f t="array" ref="J24">_xlfn.IFNA(INDEX(SetupR5Tabelle[Ringe],MATCH($A24&amp;$B24&amp;$C24&amp;$E24,SetupR5Tabelle[Verein]&amp;SetupR5Tabelle[Vorname]&amp;SetupR5Tabelle[Name]&amp;SetupR5Tabelle[Disziplin],0)),"-")</f>
        <v>157</v>
      </c>
      <c r="K24" s="276" t="str" cm="1">
        <f t="array" ref="K24">_xlfn.IFNA(INDEX(SetupR6Tabelle[Ringe],MATCH($A24&amp;$B24&amp;$C24&amp;$E24,SetupR6Tabelle[Verein]&amp;SetupR6Tabelle[Vorname]&amp;SetupR6Tabelle[Name]&amp;SetupR6Tabelle[Disziplin],0)),"-")</f>
        <v>-</v>
      </c>
      <c r="L24" s="276" t="str" cm="1">
        <f t="array" ref="L24">_xlfn.IFNA(INDEX(SetupR7Tabelle[Ringe],MATCH($A24&amp;$B24&amp;$C24&amp;$E24,SetupR7Tabelle[Verein]&amp;SetupR7Tabelle[Vorname]&amp;SetupR7Tabelle[Name]&amp;SetupR7Tabelle[Disziplin],0)),"-")</f>
        <v>-</v>
      </c>
      <c r="M24" s="276" cm="1">
        <f t="array" ref="M24">_xlfn.IFNA(INDEX(SetupR8Tabelle[Ringe],MATCH($A24&amp;$B24&amp;$C24&amp;$E24,SetupR8Tabelle[Verein]&amp;SetupR8Tabelle[Vorname]&amp;SetupR8Tabelle[Name]&amp;SetupR8Tabelle[Disziplin],0)),"-")</f>
        <v>123</v>
      </c>
      <c r="N24" s="276" t="str" cm="1">
        <f t="array" ref="N24">_xlfn.IFNA(INDEX(SetupR9Tabelle[Ringe],MATCH($A24&amp;$B24&amp;$C24&amp;$E24,SetupR9Tabelle[Verein]&amp;SetupR9Tabelle[Vorname]&amp;SetupR9Tabelle[Name]&amp;SetupR9Tabelle[Disziplin],0)),"-")</f>
        <v>-</v>
      </c>
      <c r="O24" s="276" t="str" cm="1">
        <f t="array" ref="O24">_xlfn.IFNA(INDEX(SetupR10Tabelle[Ringe],MATCH($A24&amp;$B24&amp;$C24&amp;$E24,SetupR10Tabelle[Verein]&amp;SetupR10Tabelle[Vorname]&amp;SetupR10Tabelle[Name]&amp;SetupR10Tabelle[Disziplin],0)),"-")</f>
        <v>-</v>
      </c>
      <c r="P24" s="275" t="str" cm="1">
        <f t="array" ref="P24">_xlfn.IFNA(INDEX(SetupR11Tabelle[Ringe],MATCH($A24&amp;$B24&amp;$C24&amp;$E24,SetupR11Tabelle[Verein]&amp;SetupR11Tabelle[Vorname]&amp;SetupR11Tabelle[Name]&amp;SetupR11Tabelle[Disziplin],0)),"-")</f>
        <v>-</v>
      </c>
      <c r="Q24" s="274">
        <f>IF(JUN[[#This Row],[1]]="","",SUM(JUN[[#This Row],[1]:[11]]))</f>
        <v>280</v>
      </c>
      <c r="R24" s="263">
        <f>IF(JUN[[#This Row],[Summe]]="","",AVERAGE(Q24/S24))</f>
        <v>140</v>
      </c>
      <c r="S24" s="261">
        <f>IF(JUN[[#This Row],[1]]="","",COUNT(F24:P24))</f>
        <v>2</v>
      </c>
    </row>
    <row r="25" spans="1:19" ht="15.75" customHeight="1">
      <c r="A25" s="197" t="s">
        <v>26</v>
      </c>
      <c r="B25" s="197" t="s">
        <v>473</v>
      </c>
      <c r="C25" s="197" t="s">
        <v>471</v>
      </c>
      <c r="D25" s="197" t="s">
        <v>210</v>
      </c>
      <c r="E25" s="197" t="s">
        <v>11</v>
      </c>
      <c r="F25" s="274" cm="1">
        <f t="array" ref="F25">_xlfn.IFNA(INDEX(SetupR1Tabelle[Ringe],MATCH($A25&amp;$B25&amp;$C25&amp;$E25,SetupR1Tabelle[Verein]&amp;SetupR1Tabelle[Vorname]&amp;SetupR1Tabelle[Name]&amp;SetupR1Tabelle[Disziplin],0)),"-")</f>
        <v>141</v>
      </c>
      <c r="G25" s="274" t="str" cm="1">
        <f t="array" ref="G25">_xlfn.IFNA(INDEX(SetupR2Tabelle[Ringe],MATCH($A25&amp;$B25&amp;$C25&amp;$E25,SetupR2Tabelle[Verein]&amp;SetupR2Tabelle[Vorname]&amp;SetupR2Tabelle[Name]&amp;SetupR2Tabelle[Disziplin],0)),"-")</f>
        <v>-</v>
      </c>
      <c r="H25" s="274" t="str" cm="1">
        <f t="array" ref="H25">_xlfn.IFNA(INDEX(SetupR3Tabelle[Ringe],MATCH($A25&amp;$B25&amp;$C25&amp;$E25,SetupR3Tabelle[Verein]&amp;SetupR3Tabelle[Vorname]&amp;SetupR3Tabelle[Name]&amp;SetupR3Tabelle[Disziplin],0)),"-")</f>
        <v>-</v>
      </c>
      <c r="I25" s="275" t="str" cm="1">
        <f t="array" ref="I25">_xlfn.IFNA(INDEX(SetupR4Tabelle[Ringe],MATCH($A25&amp;$B25&amp;$C25&amp;$E25,SetupR4Tabelle[Verein]&amp;SetupR4Tabelle[Vorname]&amp;SetupR4Tabelle[Name]&amp;SetupR4Tabelle[Disziplin],0)),"-")</f>
        <v>-</v>
      </c>
      <c r="J25" s="276" t="str" cm="1">
        <f t="array" ref="J25">_xlfn.IFNA(INDEX(SetupR5Tabelle[Ringe],MATCH($A25&amp;$B25&amp;$C25&amp;$E25,SetupR5Tabelle[Verein]&amp;SetupR5Tabelle[Vorname]&amp;SetupR5Tabelle[Name]&amp;SetupR5Tabelle[Disziplin],0)),"-")</f>
        <v>-</v>
      </c>
      <c r="K25" s="276" t="str" cm="1">
        <f t="array" ref="K25">_xlfn.IFNA(INDEX(SetupR6Tabelle[Ringe],MATCH($A25&amp;$B25&amp;$C25&amp;$E25,SetupR6Tabelle[Verein]&amp;SetupR6Tabelle[Vorname]&amp;SetupR6Tabelle[Name]&amp;SetupR6Tabelle[Disziplin],0)),"-")</f>
        <v>-</v>
      </c>
      <c r="L25" s="276" t="str" cm="1">
        <f t="array" ref="L25">_xlfn.IFNA(INDEX(SetupR7Tabelle[Ringe],MATCH($A25&amp;$B25&amp;$C25&amp;$E25,SetupR7Tabelle[Verein]&amp;SetupR7Tabelle[Vorname]&amp;SetupR7Tabelle[Name]&amp;SetupR7Tabelle[Disziplin],0)),"-")</f>
        <v>-</v>
      </c>
      <c r="M25" s="276" t="str" cm="1">
        <f t="array" ref="M25">_xlfn.IFNA(INDEX(SetupR8Tabelle[Ringe],MATCH($A25&amp;$B25&amp;$C25&amp;$E25,SetupR8Tabelle[Verein]&amp;SetupR8Tabelle[Vorname]&amp;SetupR8Tabelle[Name]&amp;SetupR8Tabelle[Disziplin],0)),"-")</f>
        <v>-</v>
      </c>
      <c r="N25" s="276" t="str" cm="1">
        <f t="array" ref="N25">_xlfn.IFNA(INDEX(SetupR9Tabelle[Ringe],MATCH($A25&amp;$B25&amp;$C25&amp;$E25,SetupR9Tabelle[Verein]&amp;SetupR9Tabelle[Vorname]&amp;SetupR9Tabelle[Name]&amp;SetupR9Tabelle[Disziplin],0)),"-")</f>
        <v>-</v>
      </c>
      <c r="O25" s="276" cm="1">
        <f t="array" ref="O25">_xlfn.IFNA(INDEX(SetupR10Tabelle[Ringe],MATCH($A25&amp;$B25&amp;$C25&amp;$E25,SetupR10Tabelle[Verein]&amp;SetupR10Tabelle[Vorname]&amp;SetupR10Tabelle[Name]&amp;SetupR10Tabelle[Disziplin],0)),"-")</f>
        <v>118</v>
      </c>
      <c r="P25" s="275" t="str" cm="1">
        <f t="array" ref="P25">_xlfn.IFNA(INDEX(SetupR11Tabelle[Ringe],MATCH($A25&amp;$B25&amp;$C25&amp;$E25,SetupR11Tabelle[Verein]&amp;SetupR11Tabelle[Vorname]&amp;SetupR11Tabelle[Name]&amp;SetupR11Tabelle[Disziplin],0)),"-")</f>
        <v>-</v>
      </c>
      <c r="Q25" s="274">
        <f>IF(JUN[[#This Row],[1]]="","",SUM(JUN[[#This Row],[1]:[11]]))</f>
        <v>259</v>
      </c>
      <c r="R25" s="263">
        <f>IF(JUN[[#This Row],[Summe]]="","",AVERAGE(Q25/S25))</f>
        <v>129.5</v>
      </c>
      <c r="S25" s="261">
        <f>IF(JUN[[#This Row],[1]]="","",COUNT(F25:P25))</f>
        <v>2</v>
      </c>
    </row>
    <row r="26" spans="1:19" ht="15.75" customHeight="1">
      <c r="A26" s="197" t="s">
        <v>21</v>
      </c>
      <c r="B26" s="197" t="s">
        <v>620</v>
      </c>
      <c r="C26" s="197" t="s">
        <v>192</v>
      </c>
      <c r="D26" s="279" t="s">
        <v>210</v>
      </c>
      <c r="E26" s="197" t="s">
        <v>11</v>
      </c>
      <c r="F26" s="274" t="str" cm="1">
        <f t="array" ref="F26">_xlfn.IFNA(INDEX(SetupR1Tabelle[Ringe],MATCH($A26&amp;$B26&amp;$C26&amp;$E26,SetupR1Tabelle[Verein]&amp;SetupR1Tabelle[Vorname]&amp;SetupR1Tabelle[Name]&amp;SetupR1Tabelle[Disziplin],0)),"-")</f>
        <v>-</v>
      </c>
      <c r="G26" s="274" t="str" cm="1">
        <f t="array" ref="G26">_xlfn.IFNA(INDEX(SetupR2Tabelle[Ringe],MATCH($A26&amp;$B26&amp;$C26&amp;$E26,SetupR2Tabelle[Verein]&amp;SetupR2Tabelle[Vorname]&amp;SetupR2Tabelle[Name]&amp;SetupR2Tabelle[Disziplin],0)),"-")</f>
        <v>-</v>
      </c>
      <c r="H26" s="274" t="str" cm="1">
        <f t="array" ref="H26">_xlfn.IFNA(INDEX(SetupR3Tabelle[Ringe],MATCH($A26&amp;$B26&amp;$C26&amp;$E26,SetupR3Tabelle[Verein]&amp;SetupR3Tabelle[Vorname]&amp;SetupR3Tabelle[Name]&amp;SetupR3Tabelle[Disziplin],0)),"-")</f>
        <v>-</v>
      </c>
      <c r="I26" s="275" t="str" cm="1">
        <f t="array" ref="I26">_xlfn.IFNA(INDEX(SetupR4Tabelle[Ringe],MATCH($A26&amp;$B26&amp;$C26&amp;$E26,SetupR4Tabelle[Verein]&amp;SetupR4Tabelle[Vorname]&amp;SetupR4Tabelle[Name]&amp;SetupR4Tabelle[Disziplin],0)),"-")</f>
        <v>-</v>
      </c>
      <c r="J26" s="276" t="str" cm="1">
        <f t="array" ref="J26">_xlfn.IFNA(INDEX(SetupR5Tabelle[Ringe],MATCH($A26&amp;$B26&amp;$C26&amp;$E26,SetupR5Tabelle[Verein]&amp;SetupR5Tabelle[Vorname]&amp;SetupR5Tabelle[Name]&amp;SetupR5Tabelle[Disziplin],0)),"-")</f>
        <v>-</v>
      </c>
      <c r="K26" s="276" t="str" cm="1">
        <f t="array" ref="K26">_xlfn.IFNA(INDEX(SetupR6Tabelle[Ringe],MATCH($A26&amp;$B26&amp;$C26&amp;$E26,SetupR6Tabelle[Verein]&amp;SetupR6Tabelle[Vorname]&amp;SetupR6Tabelle[Name]&amp;SetupR6Tabelle[Disziplin],0)),"-")</f>
        <v>-</v>
      </c>
      <c r="L26" s="276" t="str" cm="1">
        <f t="array" ref="L26">_xlfn.IFNA(INDEX(SetupR7Tabelle[Ringe],MATCH($A26&amp;$B26&amp;$C26&amp;$E26,SetupR7Tabelle[Verein]&amp;SetupR7Tabelle[Vorname]&amp;SetupR7Tabelle[Name]&amp;SetupR7Tabelle[Disziplin],0)),"-")</f>
        <v>-</v>
      </c>
      <c r="M26" s="276" t="str" cm="1">
        <f t="array" ref="M26">_xlfn.IFNA(INDEX(SetupR8Tabelle[Ringe],MATCH($A26&amp;$B26&amp;$C26&amp;$E26,SetupR8Tabelle[Verein]&amp;SetupR8Tabelle[Vorname]&amp;SetupR8Tabelle[Name]&amp;SetupR8Tabelle[Disziplin],0)),"-")</f>
        <v>-</v>
      </c>
      <c r="N26" s="276" t="str" cm="1">
        <f t="array" ref="N26">_xlfn.IFNA(INDEX(SetupR9Tabelle[Ringe],MATCH($A26&amp;$B26&amp;$C26&amp;$E26,SetupR9Tabelle[Verein]&amp;SetupR9Tabelle[Vorname]&amp;SetupR9Tabelle[Name]&amp;SetupR9Tabelle[Disziplin],0)),"-")</f>
        <v>-</v>
      </c>
      <c r="O26" s="276" t="str" cm="1">
        <f t="array" ref="O26">_xlfn.IFNA(INDEX(SetupR10Tabelle[Ringe],MATCH($A26&amp;$B26&amp;$C26&amp;$E26,SetupR10Tabelle[Verein]&amp;SetupR10Tabelle[Vorname]&amp;SetupR10Tabelle[Name]&amp;SetupR10Tabelle[Disziplin],0)),"-")</f>
        <v>-</v>
      </c>
      <c r="P26" s="275" cm="1">
        <f t="array" ref="P26">_xlfn.IFNA(INDEX(SetupR11Tabelle[Ringe],MATCH($A26&amp;$B26&amp;$C26&amp;$E26,SetupR11Tabelle[Verein]&amp;SetupR11Tabelle[Vorname]&amp;SetupR11Tabelle[Name]&amp;SetupR11Tabelle[Disziplin],0)),"-")</f>
        <v>157</v>
      </c>
      <c r="Q26" s="274">
        <f>IF(JUN[[#This Row],[1]]="","",SUM(JUN[[#This Row],[1]:[11]]))</f>
        <v>157</v>
      </c>
      <c r="R26" s="263">
        <f>IF(JUN[[#This Row],[Summe]]="","",AVERAGE(Q26/S26))</f>
        <v>157</v>
      </c>
      <c r="S26" s="261">
        <f>IF(JUN[[#This Row],[1]]="","",COUNT(F26:P26))</f>
        <v>1</v>
      </c>
    </row>
    <row r="27" spans="1:19" ht="15.75" customHeight="1">
      <c r="A27" s="197" t="s">
        <v>6</v>
      </c>
      <c r="B27" s="197" t="s">
        <v>572</v>
      </c>
      <c r="C27" s="197" t="s">
        <v>573</v>
      </c>
      <c r="D27" s="197" t="s">
        <v>210</v>
      </c>
      <c r="E27" s="197" t="s">
        <v>11</v>
      </c>
      <c r="F27" s="274" t="str" cm="1">
        <f t="array" ref="F27">_xlfn.IFNA(INDEX(SetupR1Tabelle[Ringe],MATCH($A27&amp;$B27&amp;$C27&amp;$E27,SetupR1Tabelle[Verein]&amp;SetupR1Tabelle[Vorname]&amp;SetupR1Tabelle[Name]&amp;SetupR1Tabelle[Disziplin],0)),"-")</f>
        <v>-</v>
      </c>
      <c r="G27" s="274" t="str" cm="1">
        <f t="array" ref="G27">_xlfn.IFNA(INDEX(SetupR2Tabelle[Ringe],MATCH($A27&amp;$B27&amp;$C27&amp;$E27,SetupR2Tabelle[Verein]&amp;SetupR2Tabelle[Vorname]&amp;SetupR2Tabelle[Name]&amp;SetupR2Tabelle[Disziplin],0)),"-")</f>
        <v>-</v>
      </c>
      <c r="H27" s="274" t="str" cm="1">
        <f t="array" ref="H27">_xlfn.IFNA(INDEX(SetupR3Tabelle[Ringe],MATCH($A27&amp;$B27&amp;$C27&amp;$E27,SetupR3Tabelle[Verein]&amp;SetupR3Tabelle[Vorname]&amp;SetupR3Tabelle[Name]&amp;SetupR3Tabelle[Disziplin],0)),"-")</f>
        <v>-</v>
      </c>
      <c r="I27" s="275" cm="1">
        <f t="array" ref="I27">_xlfn.IFNA(INDEX(SetupR4Tabelle[Ringe],MATCH($A27&amp;$B27&amp;$C27&amp;$E27,SetupR4Tabelle[Verein]&amp;SetupR4Tabelle[Vorname]&amp;SetupR4Tabelle[Name]&amp;SetupR4Tabelle[Disziplin],0)),"-")</f>
        <v>147</v>
      </c>
      <c r="J27" s="276" t="str" cm="1">
        <f t="array" ref="J27">_xlfn.IFNA(INDEX(SetupR5Tabelle[Ringe],MATCH($A27&amp;$B27&amp;$C27&amp;$E27,SetupR5Tabelle[Verein]&amp;SetupR5Tabelle[Vorname]&amp;SetupR5Tabelle[Name]&amp;SetupR5Tabelle[Disziplin],0)),"-")</f>
        <v>-</v>
      </c>
      <c r="K27" s="276" t="str" cm="1">
        <f t="array" ref="K27">_xlfn.IFNA(INDEX(SetupR6Tabelle[Ringe],MATCH($A27&amp;$B27&amp;$C27&amp;$E27,SetupR6Tabelle[Verein]&amp;SetupR6Tabelle[Vorname]&amp;SetupR6Tabelle[Name]&amp;SetupR6Tabelle[Disziplin],0)),"-")</f>
        <v>-</v>
      </c>
      <c r="L27" s="276" t="str" cm="1">
        <f t="array" ref="L27">_xlfn.IFNA(INDEX(SetupR7Tabelle[Ringe],MATCH($A27&amp;$B27&amp;$C27&amp;$E27,SetupR7Tabelle[Verein]&amp;SetupR7Tabelle[Vorname]&amp;SetupR7Tabelle[Name]&amp;SetupR7Tabelle[Disziplin],0)),"-")</f>
        <v>-</v>
      </c>
      <c r="M27" s="276" t="str" cm="1">
        <f t="array" ref="M27">_xlfn.IFNA(INDEX(SetupR8Tabelle[Ringe],MATCH($A27&amp;$B27&amp;$C27&amp;$E27,SetupR8Tabelle[Verein]&amp;SetupR8Tabelle[Vorname]&amp;SetupR8Tabelle[Name]&amp;SetupR8Tabelle[Disziplin],0)),"-")</f>
        <v>-</v>
      </c>
      <c r="N27" s="276" t="str" cm="1">
        <f t="array" ref="N27">_xlfn.IFNA(INDEX(SetupR9Tabelle[Ringe],MATCH($A27&amp;$B27&amp;$C27&amp;$E27,SetupR9Tabelle[Verein]&amp;SetupR9Tabelle[Vorname]&amp;SetupR9Tabelle[Name]&amp;SetupR9Tabelle[Disziplin],0)),"-")</f>
        <v>-</v>
      </c>
      <c r="O27" s="276" t="str" cm="1">
        <f t="array" ref="O27">_xlfn.IFNA(INDEX(SetupR10Tabelle[Ringe],MATCH($A27&amp;$B27&amp;$C27&amp;$E27,SetupR10Tabelle[Verein]&amp;SetupR10Tabelle[Vorname]&amp;SetupR10Tabelle[Name]&amp;SetupR10Tabelle[Disziplin],0)),"-")</f>
        <v>-</v>
      </c>
      <c r="P27" s="275" t="str" cm="1">
        <f t="array" ref="P27">_xlfn.IFNA(INDEX(SetupR11Tabelle[Ringe],MATCH($A27&amp;$B27&amp;$C27&amp;$E27,SetupR11Tabelle[Verein]&amp;SetupR11Tabelle[Vorname]&amp;SetupR11Tabelle[Name]&amp;SetupR11Tabelle[Disziplin],0)),"-")</f>
        <v>-</v>
      </c>
      <c r="Q27" s="274">
        <f>IF(JUN[[#This Row],[1]]="","",SUM(JUN[[#This Row],[1]:[11]]))</f>
        <v>147</v>
      </c>
      <c r="R27" s="263">
        <f>IF(JUN[[#This Row],[Summe]]="","",AVERAGE(Q27/S27))</f>
        <v>147</v>
      </c>
      <c r="S27" s="261">
        <f>IF(JUN[[#This Row],[1]]="","",COUNT(F27:P27))</f>
        <v>1</v>
      </c>
    </row>
    <row r="28" spans="1:19" ht="15.6" customHeight="1">
      <c r="A28" s="197" t="s">
        <v>33</v>
      </c>
      <c r="B28" s="197" t="s">
        <v>603</v>
      </c>
      <c r="C28" s="197" t="s">
        <v>527</v>
      </c>
      <c r="D28" s="279" t="s">
        <v>210</v>
      </c>
      <c r="E28" s="197" t="s">
        <v>11</v>
      </c>
      <c r="F28" s="274" t="str" cm="1">
        <f t="array" ref="F28">_xlfn.IFNA(INDEX(SetupR1Tabelle[Ringe],MATCH($A28&amp;$B28&amp;$C28&amp;$E28,SetupR1Tabelle[Verein]&amp;SetupR1Tabelle[Vorname]&amp;SetupR1Tabelle[Name]&amp;SetupR1Tabelle[Disziplin],0)),"-")</f>
        <v>-</v>
      </c>
      <c r="G28" s="274" t="str" cm="1">
        <f t="array" ref="G28">_xlfn.IFNA(INDEX(SetupR2Tabelle[Ringe],MATCH($A28&amp;$B28&amp;$C28&amp;$E28,SetupR2Tabelle[Verein]&amp;SetupR2Tabelle[Vorname]&amp;SetupR2Tabelle[Name]&amp;SetupR2Tabelle[Disziplin],0)),"-")</f>
        <v>-</v>
      </c>
      <c r="H28" s="274" t="str" cm="1">
        <f t="array" ref="H28">_xlfn.IFNA(INDEX(SetupR3Tabelle[Ringe],MATCH($A28&amp;$B28&amp;$C28&amp;$E28,SetupR3Tabelle[Verein]&amp;SetupR3Tabelle[Vorname]&amp;SetupR3Tabelle[Name]&amp;SetupR3Tabelle[Disziplin],0)),"-")</f>
        <v>-</v>
      </c>
      <c r="I28" s="275" t="str" cm="1">
        <f t="array" ref="I28">_xlfn.IFNA(INDEX(SetupR4Tabelle[Ringe],MATCH($A28&amp;$B28&amp;$C28&amp;$E28,SetupR4Tabelle[Verein]&amp;SetupR4Tabelle[Vorname]&amp;SetupR4Tabelle[Name]&amp;SetupR4Tabelle[Disziplin],0)),"-")</f>
        <v>-</v>
      </c>
      <c r="J28" s="276" cm="1">
        <f t="array" ref="J28">_xlfn.IFNA(INDEX(SetupR5Tabelle[Ringe],MATCH($A28&amp;$B28&amp;$C28&amp;$E28,SetupR5Tabelle[Verein]&amp;SetupR5Tabelle[Vorname]&amp;SetupR5Tabelle[Name]&amp;SetupR5Tabelle[Disziplin],0)),"-")</f>
        <v>88</v>
      </c>
      <c r="K28" s="276" t="str" cm="1">
        <f t="array" ref="K28">_xlfn.IFNA(INDEX(SetupR6Tabelle[Ringe],MATCH($A28&amp;$B28&amp;$C28&amp;$E28,SetupR6Tabelle[Verein]&amp;SetupR6Tabelle[Vorname]&amp;SetupR6Tabelle[Name]&amp;SetupR6Tabelle[Disziplin],0)),"-")</f>
        <v>-</v>
      </c>
      <c r="L28" s="276" t="str" cm="1">
        <f t="array" ref="L28">_xlfn.IFNA(INDEX(SetupR7Tabelle[Ringe],MATCH($A28&amp;$B28&amp;$C28&amp;$E28,SetupR7Tabelle[Verein]&amp;SetupR7Tabelle[Vorname]&amp;SetupR7Tabelle[Name]&amp;SetupR7Tabelle[Disziplin],0)),"-")</f>
        <v>-</v>
      </c>
      <c r="M28" s="276" t="str" cm="1">
        <f t="array" ref="M28">_xlfn.IFNA(INDEX(SetupR8Tabelle[Ringe],MATCH($A28&amp;$B28&amp;$C28&amp;$E28,SetupR8Tabelle[Verein]&amp;SetupR8Tabelle[Vorname]&amp;SetupR8Tabelle[Name]&amp;SetupR8Tabelle[Disziplin],0)),"-")</f>
        <v>-</v>
      </c>
      <c r="N28" s="276" t="str" cm="1">
        <f t="array" ref="N28">_xlfn.IFNA(INDEX(SetupR9Tabelle[Ringe],MATCH($A28&amp;$B28&amp;$C28&amp;$E28,SetupR9Tabelle[Verein]&amp;SetupR9Tabelle[Vorname]&amp;SetupR9Tabelle[Name]&amp;SetupR9Tabelle[Disziplin],0)),"-")</f>
        <v>-</v>
      </c>
      <c r="O28" s="276" t="str" cm="1">
        <f t="array" ref="O28">_xlfn.IFNA(INDEX(SetupR10Tabelle[Ringe],MATCH($A28&amp;$B28&amp;$C28&amp;$E28,SetupR10Tabelle[Verein]&amp;SetupR10Tabelle[Vorname]&amp;SetupR10Tabelle[Name]&amp;SetupR10Tabelle[Disziplin],0)),"-")</f>
        <v>-</v>
      </c>
      <c r="P28" s="275" t="str" cm="1">
        <f t="array" ref="P28">_xlfn.IFNA(INDEX(SetupR11Tabelle[Ringe],MATCH($A28&amp;$B28&amp;$C28&amp;$E28,SetupR11Tabelle[Verein]&amp;SetupR11Tabelle[Vorname]&amp;SetupR11Tabelle[Name]&amp;SetupR11Tabelle[Disziplin],0)),"-")</f>
        <v>-</v>
      </c>
      <c r="Q28" s="274">
        <f>IF(JUN[[#This Row],[1]]="","",SUM(JUN[[#This Row],[1]:[11]]))</f>
        <v>88</v>
      </c>
      <c r="R28" s="263">
        <f>IF(JUN[[#This Row],[Summe]]="","",AVERAGE(Q28/S28))</f>
        <v>88</v>
      </c>
      <c r="S28" s="261">
        <f>IF(JUN[[#This Row],[1]]="","",COUNT(F28:P28))</f>
        <v>1</v>
      </c>
    </row>
    <row r="29" spans="1:19" ht="15.6" hidden="1" customHeight="1">
      <c r="A29" s="22"/>
      <c r="B29" s="22"/>
      <c r="C29" s="22"/>
      <c r="D29" s="22"/>
      <c r="E29" s="22"/>
      <c r="F29" s="274" cm="1">
        <f t="array" ref="F29">_xlfn.IFNA(INDEX(SetupR1Tabelle[Ringe],MATCH($A29&amp;$B29&amp;$C29&amp;$E29,SetupR1Tabelle[Verein]&amp;SetupR1Tabelle[Vorname]&amp;SetupR1Tabelle[Name]&amp;SetupR1Tabelle[Disziplin],0)),"-")</f>
        <v>0</v>
      </c>
      <c r="G29" s="274" cm="1">
        <f t="array" ref="G29">_xlfn.IFNA(INDEX(SetupR2Tabelle[Ringe],MATCH($A29&amp;$B29&amp;$C29&amp;$E29,SetupR2Tabelle[Verein]&amp;SetupR2Tabelle[Vorname]&amp;SetupR2Tabelle[Name]&amp;SetupR2Tabelle[Disziplin],0)),"-")</f>
        <v>0</v>
      </c>
      <c r="H29" s="274" cm="1">
        <f t="array" ref="H29">_xlfn.IFNA(INDEX(SetupR3Tabelle[Ringe],MATCH($A29&amp;$B29&amp;$C29&amp;$E29,SetupR3Tabelle[Verein]&amp;SetupR3Tabelle[Vorname]&amp;SetupR3Tabelle[Name]&amp;SetupR3Tabelle[Disziplin],0)),"-")</f>
        <v>0</v>
      </c>
      <c r="I29" s="275" t="str" cm="1">
        <f t="array" ref="I29">_xlfn.IFNA(INDEX(SetupR4Tabelle[Ringe],MATCH($A29&amp;$B29&amp;$C29&amp;$E29,SetupR4Tabelle[Verein]&amp;SetupR4Tabelle[Vorname]&amp;SetupR4Tabelle[Name]&amp;SetupR4Tabelle[Disziplin],0)),"-")</f>
        <v>-</v>
      </c>
      <c r="J29" s="276" t="str" cm="1">
        <f t="array" ref="J29">_xlfn.IFNA(INDEX(SetupR5Tabelle[Ringe],MATCH($A29&amp;$B29&amp;$C29&amp;$E29,SetupR5Tabelle[Verein]&amp;SetupR5Tabelle[Vorname]&amp;SetupR5Tabelle[Name]&amp;SetupR5Tabelle[Disziplin],0)),"-")</f>
        <v>-</v>
      </c>
      <c r="K29" s="276" cm="1">
        <f t="array" ref="K29">_xlfn.IFNA(INDEX(SetupR6Tabelle[Ringe],MATCH($A29&amp;$B29&amp;$C29&amp;$E29,SetupR6Tabelle[Verein]&amp;SetupR6Tabelle[Vorname]&amp;SetupR6Tabelle[Name]&amp;SetupR6Tabelle[Disziplin],0)),"-")</f>
        <v>0</v>
      </c>
      <c r="L29" s="276" cm="1">
        <f t="array" ref="L29">_xlfn.IFNA(INDEX(SetupR7Tabelle[Ringe],MATCH($A29&amp;$B29&amp;$C29&amp;$E29,SetupR7Tabelle[Verein]&amp;SetupR7Tabelle[Vorname]&amp;SetupR7Tabelle[Name]&amp;SetupR7Tabelle[Disziplin],0)),"-")</f>
        <v>0</v>
      </c>
      <c r="M29" s="276" cm="1">
        <f t="array" ref="M29">_xlfn.IFNA(INDEX(SetupR8Tabelle[Ringe],MATCH($A29&amp;$B29&amp;$C29&amp;$E29,SetupR8Tabelle[Verein]&amp;SetupR8Tabelle[Vorname]&amp;SetupR8Tabelle[Name]&amp;SetupR8Tabelle[Disziplin],0)),"-")</f>
        <v>0</v>
      </c>
      <c r="N29" s="276" cm="1">
        <f t="array" ref="N29">_xlfn.IFNA(INDEX(SetupR9Tabelle[Ringe],MATCH($A29&amp;$B29&amp;$C29&amp;$E29,SetupR9Tabelle[Verein]&amp;SetupR9Tabelle[Vorname]&amp;SetupR9Tabelle[Name]&amp;SetupR9Tabelle[Disziplin],0)),"-")</f>
        <v>0</v>
      </c>
      <c r="O29" s="276" cm="1">
        <f t="array" ref="O29">_xlfn.IFNA(INDEX(SetupR10Tabelle[Ringe],MATCH($A29&amp;$B29&amp;$C29&amp;$E29,SetupR10Tabelle[Verein]&amp;SetupR10Tabelle[Vorname]&amp;SetupR10Tabelle[Name]&amp;SetupR10Tabelle[Disziplin],0)),"-")</f>
        <v>0</v>
      </c>
      <c r="P29" s="275" cm="1">
        <f t="array" ref="P29">_xlfn.IFNA(INDEX(SetupR11Tabelle[Ringe],MATCH($A29&amp;$B29&amp;$C29&amp;$E29,SetupR11Tabelle[Verein]&amp;SetupR11Tabelle[Vorname]&amp;SetupR11Tabelle[Name]&amp;SetupR11Tabelle[Disziplin],0)),"-")</f>
        <v>0</v>
      </c>
      <c r="Q29" s="274">
        <f>IF(JUN[[#This Row],[1]]="","",SUM(JUN[[#This Row],[1]:[11]]))</f>
        <v>0</v>
      </c>
      <c r="R29" s="263">
        <f>IF(JUN[[#This Row],[Summe]]="","",AVERAGE(Q29/S29))</f>
        <v>0</v>
      </c>
      <c r="S29" s="261">
        <f>IF(JUN[[#This Row],[1]]="","",COUNT(F29:P29))</f>
        <v>9</v>
      </c>
    </row>
    <row r="30" spans="1:19" ht="15.75" customHeight="1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</row>
    <row r="31" spans="1:19" ht="15.75" customHeight="1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</row>
    <row r="32" spans="1:19" ht="15.75" customHeight="1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</row>
    <row r="33" spans="1:19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</row>
    <row r="34" spans="1:19" ht="15.75" customHeight="1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</row>
    <row r="35" spans="1:19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</row>
    <row r="36" spans="1:19" ht="15.75" customHeight="1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</row>
    <row r="37" spans="1:19" ht="15.75" customHeight="1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</row>
    <row r="38" spans="1:19" ht="15.75" customHeight="1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</row>
    <row r="39" spans="1:19" ht="15.75" customHeight="1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</row>
    <row r="40" spans="1:19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</row>
    <row r="41" spans="1:19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</row>
    <row r="42" spans="1:19" ht="15.75" customHeight="1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</row>
    <row r="43" spans="1:19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</row>
    <row r="44" spans="1:19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</row>
    <row r="45" spans="1:19" ht="15.75" customHeight="1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</row>
    <row r="46" spans="1:19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</row>
    <row r="47" spans="1:19" ht="15.75" customHeight="1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</row>
    <row r="48" spans="1:19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</row>
    <row r="49" spans="1:19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</row>
    <row r="50" spans="1:19" ht="15.75" customHeight="1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</row>
    <row r="51" spans="1:19" ht="15.75" customHeight="1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</row>
    <row r="52" spans="1:19" ht="15.75" customHeight="1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</row>
    <row r="53" spans="1:19" ht="15.75" customHeight="1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</row>
    <row r="54" spans="1:19" ht="15.75" customHeight="1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</row>
    <row r="55" spans="1:19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</row>
    <row r="56" spans="1:19" ht="15.75" customHeight="1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</row>
    <row r="57" spans="1:19" ht="15.75" customHeight="1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</row>
    <row r="58" spans="1:19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</row>
    <row r="59" spans="1:19" ht="15.75" customHeight="1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</row>
    <row r="60" spans="1:19" ht="15.75" customHeight="1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</row>
    <row r="61" spans="1:19" ht="15.75" customHeight="1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</row>
    <row r="62" spans="1:19" ht="15.75" customHeight="1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</row>
    <row r="63" spans="1:19" ht="15.75" customHeight="1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</row>
    <row r="64" spans="1:19" ht="15.75" customHeight="1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</row>
    <row r="65" spans="1:19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</row>
    <row r="66" spans="1:19" ht="15.75" customHeight="1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</row>
    <row r="67" spans="1:19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</row>
    <row r="68" spans="1:19" ht="15.75" customHeight="1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</row>
    <row r="69" spans="1:19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</row>
    <row r="70" spans="1:19" ht="15.75" customHeight="1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</row>
    <row r="71" spans="1:19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</row>
    <row r="72" spans="1:19" ht="15.75" customHeight="1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</row>
    <row r="73" spans="1:19" ht="15.75" customHeight="1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</row>
    <row r="74" spans="1:19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</row>
    <row r="75" spans="1:19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</row>
    <row r="76" spans="1:19" ht="15.75" customHeight="1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</row>
    <row r="77" spans="1:19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</row>
    <row r="78" spans="1:19" ht="15.75" customHeight="1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</row>
    <row r="79" spans="1:19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</row>
    <row r="80" spans="1:19" ht="15.75" customHeight="1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</row>
    <row r="81" spans="1:19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</row>
    <row r="82" spans="1:19" ht="15.75" customHeight="1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</row>
    <row r="83" spans="1:19" ht="15.75" customHeight="1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</row>
    <row r="84" spans="1:19" ht="15.75" customHeight="1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</row>
    <row r="85" spans="1:19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</row>
    <row r="86" spans="1:19" ht="15.75" customHeight="1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</row>
    <row r="87" spans="1:19" ht="14.25" customHeight="1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</row>
    <row r="88" spans="1:19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</row>
    <row r="89" spans="1:19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</row>
    <row r="90" spans="1:19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</row>
    <row r="91" spans="1:19" ht="15.75" customHeight="1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</row>
    <row r="92" spans="1:19" ht="15.75" customHeight="1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</row>
    <row r="93" spans="1:19" ht="15.75" customHeight="1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</row>
    <row r="94" spans="1:19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</row>
    <row r="95" spans="1:19" ht="15.75" customHeight="1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</row>
    <row r="96" spans="1:19" ht="14.25" customHeight="1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</row>
    <row r="97" spans="1:19" ht="14.25" customHeight="1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</row>
    <row r="98" spans="1:19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</row>
    <row r="99" spans="1:19" ht="15.75" customHeight="1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</row>
    <row r="100" spans="1:19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</row>
    <row r="101" spans="1:19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</row>
    <row r="102" spans="1:19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</row>
    <row r="103" spans="1:19" ht="15.75" customHeight="1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</row>
    <row r="104" spans="1:19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</row>
    <row r="105" spans="1:19" ht="15.75" customHeight="1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</row>
    <row r="106" spans="1:19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</row>
    <row r="107" spans="1:19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</row>
    <row r="108" spans="1:19" ht="15.75" customHeight="1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</row>
    <row r="109" spans="1:19" ht="15.75" customHeight="1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</row>
    <row r="110" spans="1:19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</row>
    <row r="111" spans="1:19" ht="14.25" customHeight="1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</row>
    <row r="112" spans="1:19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</row>
    <row r="113" spans="1:19" ht="14.25" customHeight="1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</row>
    <row r="114" spans="1:19" ht="15.75" customHeight="1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</row>
    <row r="115" spans="1:19" ht="15.75" customHeight="1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</row>
    <row r="116" spans="1:19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</row>
    <row r="117" spans="1:19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</row>
    <row r="118" spans="1:19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</row>
    <row r="119" spans="1:19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</row>
    <row r="120" spans="1:19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</row>
    <row r="121" spans="1:19" ht="15.75" customHeight="1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</row>
    <row r="122" spans="1:19" ht="15.75" customHeight="1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</row>
    <row r="123" spans="1:19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</row>
    <row r="124" spans="1:19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</row>
    <row r="125" spans="1:19" ht="15.75" customHeight="1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</row>
    <row r="126" spans="1:19" ht="15.75" customHeight="1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</row>
    <row r="127" spans="1:19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</row>
    <row r="128" spans="1:19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</row>
    <row r="129" spans="1:19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</row>
    <row r="130" spans="1:19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</row>
    <row r="131" spans="1:19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</row>
    <row r="132" spans="1:19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</row>
    <row r="133" spans="1:19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</row>
    <row r="134" spans="1:19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</row>
    <row r="135" spans="1:19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</row>
    <row r="136" spans="1:19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</row>
    <row r="137" spans="1:19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</row>
    <row r="138" spans="1:19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</row>
    <row r="139" spans="1:19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</row>
    <row r="140" spans="1:19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</row>
    <row r="141" spans="1:19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</row>
    <row r="142" spans="1:19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</row>
    <row r="143" spans="1:19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</row>
    <row r="144" spans="1:19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</row>
    <row r="145" spans="1:19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</row>
    <row r="146" spans="1:19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</row>
    <row r="147" spans="1:19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</row>
    <row r="148" spans="1:19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</row>
    <row r="149" spans="1:19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</row>
    <row r="150" spans="1:19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</row>
    <row r="151" spans="1:19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</row>
    <row r="152" spans="1:19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</row>
    <row r="153" spans="1:19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</row>
    <row r="154" spans="1:19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</row>
    <row r="155" spans="1:19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</row>
    <row r="156" spans="1:19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</row>
    <row r="157" spans="1:19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</row>
    <row r="158" spans="1:19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</row>
    <row r="159" spans="1:19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</row>
    <row r="160" spans="1:19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</row>
    <row r="161" spans="1:19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</row>
    <row r="162" spans="1:19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</row>
    <row r="163" spans="1:19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</row>
    <row r="164" spans="1:19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</row>
    <row r="165" spans="1:19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</row>
    <row r="166" spans="1:19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</row>
    <row r="167" spans="1:19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</row>
    <row r="168" spans="1:19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</row>
    <row r="169" spans="1:19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</row>
    <row r="170" spans="1:19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</row>
    <row r="171" spans="1:19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</row>
    <row r="172" spans="1:19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</row>
    <row r="173" spans="1:19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</row>
    <row r="174" spans="1:19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</row>
    <row r="175" spans="1:19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</row>
    <row r="176" spans="1:19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</row>
    <row r="177" spans="1:19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</row>
    <row r="178" spans="1:19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</row>
    <row r="179" spans="1:19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</row>
    <row r="180" spans="1:19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</row>
    <row r="181" spans="1:19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</row>
    <row r="182" spans="1:19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</row>
    <row r="183" spans="1:19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</row>
    <row r="184" spans="1:19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</row>
    <row r="185" spans="1:19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</row>
    <row r="186" spans="1:19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</row>
    <row r="187" spans="1:19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</row>
    <row r="188" spans="1:19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</row>
    <row r="189" spans="1:19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</row>
    <row r="190" spans="1:19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</row>
    <row r="191" spans="1:19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</row>
    <row r="192" spans="1:19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</row>
    <row r="193" spans="1:19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</row>
    <row r="194" spans="1:19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</row>
    <row r="195" spans="1:19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</row>
    <row r="196" spans="1:19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</row>
    <row r="197" spans="1:19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</row>
    <row r="198" spans="1:19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</row>
    <row r="199" spans="1:19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</row>
    <row r="200" spans="1:19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</row>
    <row r="201" spans="1:19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</row>
    <row r="202" spans="1:19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</row>
    <row r="203" spans="1:19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</row>
    <row r="204" spans="1:19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</row>
    <row r="205" spans="1:19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</row>
    <row r="206" spans="1:19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</row>
    <row r="207" spans="1:19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</row>
    <row r="208" spans="1:19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</row>
    <row r="209" spans="1:19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</row>
    <row r="210" spans="1:19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</row>
    <row r="211" spans="1:19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</row>
    <row r="212" spans="1:19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</row>
    <row r="213" spans="1:19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</row>
    <row r="214" spans="1:19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</row>
    <row r="215" spans="1:19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</row>
    <row r="216" spans="1:19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</row>
    <row r="217" spans="1:19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</row>
    <row r="218" spans="1:19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</row>
    <row r="219" spans="1:19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</row>
    <row r="220" spans="1:19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</row>
    <row r="221" spans="1:19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</row>
    <row r="222" spans="1:19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</row>
    <row r="223" spans="1:19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</row>
    <row r="224" spans="1:19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</row>
    <row r="225" spans="1:19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</row>
    <row r="226" spans="1:19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</row>
    <row r="227" spans="1:19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</row>
    <row r="228" spans="1:19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</row>
    <row r="229" spans="1:19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</row>
    <row r="230" spans="1:19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</row>
    <row r="231" spans="1:19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</row>
    <row r="232" spans="1:19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</row>
    <row r="233" spans="1:19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</row>
    <row r="234" spans="1:19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</row>
    <row r="235" spans="1:19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</row>
    <row r="236" spans="1:19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</row>
    <row r="237" spans="1:19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</row>
    <row r="238" spans="1:19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</row>
    <row r="239" spans="1:19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</row>
    <row r="240" spans="1:19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</row>
    <row r="241" spans="1:19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</row>
    <row r="242" spans="1:19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</row>
    <row r="243" spans="1:19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</row>
    <row r="244" spans="1:19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</row>
    <row r="245" spans="1:19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</row>
    <row r="246" spans="1:19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</row>
    <row r="247" spans="1:19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</row>
    <row r="248" spans="1:19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</row>
    <row r="249" spans="1:19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</row>
    <row r="250" spans="1:19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</row>
    <row r="251" spans="1:19">
      <c r="A251" s="22"/>
      <c r="B251" s="22"/>
      <c r="C251" s="22"/>
      <c r="D251" s="22"/>
      <c r="E251" s="22"/>
    </row>
    <row r="252" spans="1:19">
      <c r="A252" s="22"/>
      <c r="B252" s="22"/>
      <c r="C252" s="22"/>
      <c r="D252" s="22"/>
      <c r="E252" s="22"/>
    </row>
    <row r="253" spans="1:19">
      <c r="A253" s="22"/>
      <c r="B253" s="22"/>
      <c r="C253" s="22"/>
      <c r="D253" s="22"/>
      <c r="E253" s="22"/>
    </row>
    <row r="254" spans="1:19">
      <c r="A254" s="22"/>
      <c r="B254" s="22"/>
      <c r="C254" s="22"/>
      <c r="D254" s="22"/>
      <c r="E254" s="22"/>
    </row>
    <row r="255" spans="1:19">
      <c r="A255" s="22"/>
      <c r="B255" s="22"/>
      <c r="C255" s="22"/>
      <c r="D255" s="22"/>
      <c r="E255" s="22"/>
    </row>
    <row r="256" spans="1:19">
      <c r="A256" s="22"/>
      <c r="B256" s="22"/>
      <c r="C256" s="22"/>
      <c r="D256" s="22"/>
      <c r="E256" s="22"/>
    </row>
    <row r="257" spans="1:5">
      <c r="A257" s="22"/>
      <c r="B257" s="22"/>
      <c r="C257" s="22"/>
      <c r="D257" s="22"/>
      <c r="E257" s="22"/>
    </row>
    <row r="258" spans="1:5">
      <c r="A258" s="22"/>
      <c r="B258" s="22"/>
      <c r="C258" s="22"/>
      <c r="D258" s="22"/>
      <c r="E258" s="22"/>
    </row>
    <row r="259" spans="1:5">
      <c r="A259" s="22"/>
      <c r="B259" s="22"/>
      <c r="C259" s="22"/>
      <c r="D259" s="22"/>
      <c r="E259" s="22"/>
    </row>
    <row r="260" spans="1:5">
      <c r="A260" s="22"/>
      <c r="B260" s="22"/>
      <c r="C260" s="22"/>
      <c r="D260" s="22"/>
      <c r="E260" s="22"/>
    </row>
    <row r="261" spans="1:5">
      <c r="A261" s="22"/>
      <c r="B261" s="22"/>
      <c r="C261" s="22"/>
      <c r="D261" s="22"/>
      <c r="E261" s="22"/>
    </row>
    <row r="262" spans="1:5">
      <c r="A262" s="22"/>
      <c r="B262" s="22"/>
      <c r="C262" s="22"/>
      <c r="D262" s="22"/>
      <c r="E262" s="22"/>
    </row>
    <row r="263" spans="1:5">
      <c r="A263" s="22"/>
      <c r="B263" s="22"/>
      <c r="C263" s="22"/>
      <c r="D263" s="22"/>
      <c r="E263" s="22"/>
    </row>
    <row r="264" spans="1:5">
      <c r="A264" s="22"/>
      <c r="B264" s="22"/>
      <c r="C264" s="22"/>
      <c r="D264" s="22"/>
      <c r="E264" s="22"/>
    </row>
    <row r="265" spans="1:5">
      <c r="A265" s="22"/>
      <c r="B265" s="22"/>
      <c r="C265" s="22"/>
      <c r="D265" s="22"/>
      <c r="E265" s="22"/>
    </row>
    <row r="266" spans="1:5">
      <c r="A266" s="22"/>
      <c r="B266" s="22"/>
      <c r="C266" s="22"/>
      <c r="D266" s="22"/>
      <c r="E266" s="22"/>
    </row>
    <row r="267" spans="1:5">
      <c r="A267" s="22"/>
      <c r="B267" s="22"/>
      <c r="C267" s="22"/>
      <c r="D267" s="22"/>
      <c r="E267" s="22"/>
    </row>
    <row r="268" spans="1:5">
      <c r="A268" s="22"/>
      <c r="B268" s="22"/>
      <c r="C268" s="22"/>
      <c r="D268" s="22"/>
      <c r="E268" s="22"/>
    </row>
    <row r="269" spans="1:5">
      <c r="A269" s="22"/>
      <c r="B269" s="22"/>
      <c r="C269" s="22"/>
      <c r="D269" s="22"/>
      <c r="E269" s="22"/>
    </row>
    <row r="270" spans="1:5">
      <c r="A270" s="22"/>
      <c r="B270" s="22"/>
      <c r="C270" s="22"/>
      <c r="D270" s="22"/>
      <c r="E270" s="22"/>
    </row>
    <row r="271" spans="1:5">
      <c r="A271" s="22"/>
      <c r="B271" s="22"/>
      <c r="C271" s="22"/>
      <c r="D271" s="22"/>
      <c r="E271" s="22"/>
    </row>
    <row r="272" spans="1:5">
      <c r="A272" s="22"/>
      <c r="B272" s="22"/>
      <c r="C272" s="22"/>
      <c r="D272" s="22"/>
      <c r="E272" s="22"/>
    </row>
    <row r="273" spans="1:5">
      <c r="A273" s="22"/>
      <c r="B273" s="22"/>
      <c r="C273" s="22"/>
      <c r="D273" s="22"/>
      <c r="E273" s="22"/>
    </row>
    <row r="274" spans="1:5">
      <c r="A274" s="22"/>
      <c r="B274" s="22"/>
      <c r="C274" s="22"/>
      <c r="D274" s="22"/>
      <c r="E274" s="22"/>
    </row>
    <row r="275" spans="1:5">
      <c r="A275" s="22"/>
      <c r="B275" s="22"/>
      <c r="C275" s="22"/>
      <c r="D275" s="22"/>
      <c r="E275" s="22"/>
    </row>
    <row r="276" spans="1:5">
      <c r="A276" s="22"/>
      <c r="B276" s="22"/>
      <c r="C276" s="22"/>
      <c r="D276" s="22"/>
      <c r="E276" s="22"/>
    </row>
    <row r="277" spans="1:5">
      <c r="A277" s="22"/>
      <c r="B277" s="22"/>
      <c r="C277" s="22"/>
      <c r="D277" s="22"/>
      <c r="E277" s="22"/>
    </row>
    <row r="278" spans="1:5">
      <c r="A278" s="22"/>
      <c r="B278" s="22"/>
      <c r="C278" s="22"/>
      <c r="D278" s="22"/>
      <c r="E278" s="22"/>
    </row>
    <row r="279" spans="1:5">
      <c r="A279" s="22"/>
      <c r="B279" s="22"/>
      <c r="C279" s="22"/>
      <c r="D279" s="22"/>
      <c r="E279" s="22"/>
    </row>
    <row r="280" spans="1:5">
      <c r="A280" s="22"/>
      <c r="B280" s="22"/>
      <c r="C280" s="22"/>
      <c r="D280" s="22"/>
      <c r="E280" s="22"/>
    </row>
    <row r="281" spans="1:5">
      <c r="A281" s="22"/>
      <c r="B281" s="22"/>
      <c r="C281" s="22"/>
      <c r="D281" s="22"/>
      <c r="E281" s="22"/>
    </row>
    <row r="282" spans="1:5">
      <c r="A282" s="22"/>
      <c r="B282" s="22"/>
      <c r="C282" s="22"/>
      <c r="D282" s="22"/>
      <c r="E282" s="22"/>
    </row>
    <row r="283" spans="1:5">
      <c r="A283" s="22"/>
      <c r="B283" s="22"/>
      <c r="C283" s="22"/>
      <c r="D283" s="22"/>
      <c r="E283" s="22"/>
    </row>
    <row r="284" spans="1:5">
      <c r="A284" s="22"/>
      <c r="B284" s="22"/>
      <c r="C284" s="22"/>
      <c r="D284" s="22"/>
      <c r="E284" s="22"/>
    </row>
    <row r="285" spans="1:5">
      <c r="A285" s="22"/>
      <c r="B285" s="22"/>
      <c r="C285" s="22"/>
      <c r="D285" s="22"/>
      <c r="E285" s="22"/>
    </row>
    <row r="286" spans="1:5">
      <c r="A286" s="22"/>
      <c r="B286" s="22"/>
      <c r="C286" s="22"/>
      <c r="D286" s="22"/>
      <c r="E286" s="22"/>
    </row>
    <row r="287" spans="1:5">
      <c r="A287" s="22"/>
      <c r="B287" s="22"/>
      <c r="C287" s="22"/>
      <c r="D287" s="22"/>
      <c r="E287" s="22"/>
    </row>
    <row r="288" spans="1:5">
      <c r="A288" s="22"/>
      <c r="B288" s="22"/>
      <c r="C288" s="22"/>
      <c r="D288" s="22"/>
      <c r="E288" s="22"/>
    </row>
    <row r="289" spans="1:5">
      <c r="A289" s="22"/>
      <c r="B289" s="22"/>
      <c r="C289" s="22"/>
      <c r="D289" s="22"/>
      <c r="E289" s="22"/>
    </row>
    <row r="290" spans="1:5">
      <c r="A290" s="22"/>
      <c r="B290" s="22"/>
      <c r="C290" s="22"/>
      <c r="D290" s="22"/>
      <c r="E290" s="22"/>
    </row>
    <row r="291" spans="1:5">
      <c r="A291" s="22"/>
      <c r="B291" s="22"/>
      <c r="C291" s="22"/>
      <c r="D291" s="22"/>
      <c r="E291" s="22"/>
    </row>
    <row r="292" spans="1:5">
      <c r="A292" s="22"/>
      <c r="B292" s="22"/>
      <c r="C292" s="22"/>
      <c r="D292" s="22"/>
      <c r="E292" s="22"/>
    </row>
    <row r="293" spans="1:5">
      <c r="A293" s="22"/>
      <c r="B293" s="22"/>
      <c r="C293" s="22"/>
      <c r="D293" s="22"/>
      <c r="E293" s="22"/>
    </row>
    <row r="294" spans="1:5">
      <c r="A294" s="22"/>
      <c r="B294" s="22"/>
      <c r="C294" s="22"/>
      <c r="D294" s="22"/>
      <c r="E294" s="22"/>
    </row>
    <row r="295" spans="1:5">
      <c r="A295" s="22"/>
      <c r="B295" s="22"/>
      <c r="C295" s="22"/>
      <c r="D295" s="22"/>
      <c r="E295" s="22"/>
    </row>
    <row r="296" spans="1:5">
      <c r="A296" s="22"/>
      <c r="B296" s="22"/>
      <c r="C296" s="22"/>
      <c r="D296" s="22"/>
      <c r="E296" s="22"/>
    </row>
    <row r="297" spans="1:5">
      <c r="A297" s="22"/>
      <c r="B297" s="22"/>
      <c r="C297" s="22"/>
      <c r="D297" s="22"/>
      <c r="E297" s="22"/>
    </row>
    <row r="298" spans="1:5">
      <c r="A298" s="22"/>
      <c r="B298" s="22"/>
      <c r="C298" s="22"/>
      <c r="D298" s="22"/>
      <c r="E298" s="22"/>
    </row>
    <row r="299" spans="1:5">
      <c r="A299" s="22"/>
      <c r="B299" s="22"/>
      <c r="C299" s="22"/>
      <c r="D299" s="22"/>
      <c r="E299" s="22"/>
    </row>
    <row r="300" spans="1:5">
      <c r="A300" s="22"/>
      <c r="B300" s="22"/>
      <c r="C300" s="22"/>
      <c r="D300" s="22"/>
      <c r="E300" s="22"/>
    </row>
    <row r="301" spans="1:5">
      <c r="A301" s="22"/>
      <c r="B301" s="22"/>
      <c r="C301" s="22"/>
      <c r="D301" s="22"/>
      <c r="E301" s="22"/>
    </row>
    <row r="302" spans="1:5">
      <c r="A302" s="22"/>
      <c r="B302" s="22"/>
      <c r="C302" s="22"/>
      <c r="D302" s="22"/>
      <c r="E302" s="22"/>
    </row>
    <row r="303" spans="1:5">
      <c r="A303" s="22"/>
      <c r="B303" s="22"/>
      <c r="C303" s="22"/>
      <c r="D303" s="22"/>
      <c r="E303" s="22"/>
    </row>
    <row r="304" spans="1:5">
      <c r="A304" s="22"/>
      <c r="B304" s="22"/>
      <c r="C304" s="22"/>
      <c r="D304" s="22"/>
      <c r="E304" s="22"/>
    </row>
    <row r="305" spans="1:5">
      <c r="A305" s="22"/>
      <c r="B305" s="22"/>
      <c r="C305" s="22"/>
      <c r="D305" s="22"/>
      <c r="E305" s="22"/>
    </row>
    <row r="306" spans="1:5">
      <c r="A306" s="22"/>
      <c r="B306" s="22"/>
      <c r="C306" s="22"/>
      <c r="D306" s="22"/>
      <c r="E306" s="22"/>
    </row>
    <row r="307" spans="1:5">
      <c r="A307" s="22"/>
      <c r="B307" s="22"/>
      <c r="C307" s="22"/>
      <c r="D307" s="22"/>
      <c r="E307" s="22"/>
    </row>
    <row r="308" spans="1:5">
      <c r="A308" s="22"/>
      <c r="B308" s="22"/>
      <c r="C308" s="22"/>
      <c r="D308" s="22"/>
      <c r="E308" s="22"/>
    </row>
    <row r="309" spans="1:5">
      <c r="A309" s="22"/>
      <c r="B309" s="22"/>
      <c r="C309" s="22"/>
      <c r="D309" s="22"/>
      <c r="E309" s="22"/>
    </row>
    <row r="310" spans="1:5">
      <c r="A310" s="22"/>
      <c r="B310" s="22"/>
      <c r="C310" s="22"/>
      <c r="D310" s="22"/>
      <c r="E310" s="22"/>
    </row>
    <row r="311" spans="1:5">
      <c r="A311" s="22"/>
      <c r="B311" s="22"/>
      <c r="C311" s="22"/>
      <c r="D311" s="22"/>
      <c r="E311" s="22"/>
    </row>
    <row r="312" spans="1:5">
      <c r="A312" s="22"/>
      <c r="B312" s="22"/>
      <c r="C312" s="22"/>
      <c r="D312" s="22"/>
      <c r="E312" s="22"/>
    </row>
    <row r="313" spans="1:5">
      <c r="A313" s="22"/>
      <c r="B313" s="22"/>
      <c r="C313" s="22"/>
      <c r="D313" s="22"/>
      <c r="E313" s="22"/>
    </row>
    <row r="314" spans="1:5">
      <c r="A314" s="22"/>
      <c r="B314" s="22"/>
      <c r="C314" s="22"/>
      <c r="D314" s="22"/>
      <c r="E314" s="22"/>
    </row>
    <row r="315" spans="1:5">
      <c r="A315" s="22"/>
      <c r="B315" s="22"/>
      <c r="C315" s="22"/>
      <c r="D315" s="22"/>
      <c r="E315" s="22"/>
    </row>
    <row r="316" spans="1:5">
      <c r="A316" s="22"/>
      <c r="B316" s="22"/>
      <c r="C316" s="22"/>
      <c r="D316" s="22"/>
      <c r="E316" s="22"/>
    </row>
    <row r="317" spans="1:5">
      <c r="A317" s="22"/>
      <c r="B317" s="22"/>
      <c r="C317" s="22"/>
      <c r="D317" s="22"/>
      <c r="E317" s="22"/>
    </row>
    <row r="318" spans="1:5">
      <c r="A318" s="22"/>
      <c r="B318" s="22"/>
      <c r="C318" s="22"/>
      <c r="D318" s="22"/>
      <c r="E318" s="22"/>
    </row>
    <row r="319" spans="1:5">
      <c r="A319" s="22"/>
      <c r="B319" s="22"/>
      <c r="C319" s="22"/>
      <c r="D319" s="22"/>
      <c r="E319" s="22"/>
    </row>
    <row r="320" spans="1:5">
      <c r="A320" s="22"/>
      <c r="B320" s="22"/>
      <c r="C320" s="22"/>
      <c r="D320" s="22"/>
      <c r="E320" s="22"/>
    </row>
    <row r="321" spans="1:5">
      <c r="A321" s="22"/>
      <c r="B321" s="22"/>
      <c r="C321" s="22"/>
      <c r="D321" s="22"/>
      <c r="E321" s="22"/>
    </row>
    <row r="322" spans="1:5">
      <c r="A322" s="22"/>
      <c r="B322" s="22"/>
      <c r="C322" s="22"/>
      <c r="D322" s="22"/>
      <c r="E322" s="22"/>
    </row>
    <row r="323" spans="1:5">
      <c r="A323" s="22"/>
      <c r="B323" s="22"/>
      <c r="C323" s="22"/>
      <c r="D323" s="22"/>
      <c r="E323" s="22"/>
    </row>
    <row r="324" spans="1:5">
      <c r="A324" s="22"/>
      <c r="B324" s="22"/>
      <c r="C324" s="22"/>
      <c r="D324" s="22"/>
      <c r="E324" s="22"/>
    </row>
    <row r="325" spans="1:5">
      <c r="A325" s="22"/>
      <c r="B325" s="22"/>
      <c r="C325" s="22"/>
      <c r="D325" s="22"/>
      <c r="E325" s="22"/>
    </row>
    <row r="326" spans="1:5">
      <c r="A326" s="22"/>
      <c r="B326" s="22"/>
      <c r="C326" s="22"/>
      <c r="D326" s="22"/>
      <c r="E326" s="22"/>
    </row>
    <row r="327" spans="1:5">
      <c r="A327" s="22"/>
      <c r="B327" s="22"/>
      <c r="C327" s="22"/>
      <c r="D327" s="22"/>
      <c r="E327" s="22"/>
    </row>
    <row r="328" spans="1:5">
      <c r="A328" s="22"/>
      <c r="B328" s="22"/>
      <c r="C328" s="22"/>
      <c r="D328" s="22"/>
      <c r="E328" s="22"/>
    </row>
    <row r="329" spans="1:5">
      <c r="A329" s="22"/>
      <c r="B329" s="22"/>
      <c r="C329" s="22"/>
      <c r="D329" s="22"/>
      <c r="E329" s="22"/>
    </row>
    <row r="330" spans="1:5">
      <c r="A330" s="22"/>
      <c r="B330" s="22"/>
      <c r="C330" s="22"/>
      <c r="D330" s="22"/>
      <c r="E330" s="22"/>
    </row>
    <row r="331" spans="1:5">
      <c r="A331" s="22"/>
      <c r="B331" s="22"/>
      <c r="C331" s="22"/>
      <c r="D331" s="22"/>
      <c r="E331" s="22"/>
    </row>
    <row r="332" spans="1:5">
      <c r="A332" s="22"/>
      <c r="B332" s="22"/>
      <c r="C332" s="22"/>
      <c r="D332" s="22"/>
      <c r="E332" s="22"/>
    </row>
    <row r="333" spans="1:5">
      <c r="A333" s="22"/>
      <c r="B333" s="22"/>
      <c r="C333" s="22"/>
      <c r="D333" s="22"/>
      <c r="E333" s="22"/>
    </row>
    <row r="334" spans="1:5">
      <c r="A334" s="22"/>
      <c r="B334" s="22"/>
      <c r="C334" s="22"/>
      <c r="D334" s="22"/>
      <c r="E334" s="22"/>
    </row>
    <row r="335" spans="1:5">
      <c r="A335" s="22"/>
      <c r="B335" s="22"/>
      <c r="C335" s="22"/>
      <c r="D335" s="22"/>
      <c r="E335" s="22"/>
    </row>
    <row r="336" spans="1:5">
      <c r="A336" s="22"/>
      <c r="B336" s="22"/>
      <c r="C336" s="22"/>
      <c r="D336" s="22"/>
      <c r="E336" s="22"/>
    </row>
    <row r="337" spans="1:5">
      <c r="A337" s="22"/>
      <c r="B337" s="22"/>
      <c r="C337" s="22"/>
      <c r="D337" s="22"/>
      <c r="E337" s="22"/>
    </row>
    <row r="338" spans="1:5">
      <c r="A338" s="22"/>
      <c r="B338" s="22"/>
      <c r="C338" s="22"/>
      <c r="D338" s="22"/>
      <c r="E338" s="22"/>
    </row>
    <row r="339" spans="1:5">
      <c r="A339" s="22"/>
      <c r="B339" s="22"/>
      <c r="C339" s="22"/>
      <c r="D339" s="22"/>
      <c r="E339" s="22"/>
    </row>
    <row r="340" spans="1:5">
      <c r="A340" s="22"/>
      <c r="B340" s="22"/>
      <c r="C340" s="22"/>
      <c r="D340" s="22"/>
      <c r="E340" s="22"/>
    </row>
    <row r="341" spans="1:5">
      <c r="A341" s="22"/>
      <c r="B341" s="22"/>
      <c r="C341" s="22"/>
      <c r="D341" s="22"/>
      <c r="E341" s="22"/>
    </row>
    <row r="342" spans="1:5">
      <c r="A342" s="22"/>
      <c r="B342" s="22"/>
      <c r="C342" s="22"/>
      <c r="D342" s="22"/>
      <c r="E342" s="22"/>
    </row>
    <row r="343" spans="1:5">
      <c r="A343" s="22"/>
      <c r="B343" s="22"/>
      <c r="C343" s="22"/>
      <c r="D343" s="22"/>
      <c r="E343" s="22"/>
    </row>
    <row r="344" spans="1:5">
      <c r="A344" s="22"/>
      <c r="B344" s="22"/>
      <c r="C344" s="22"/>
      <c r="D344" s="22"/>
      <c r="E344" s="22"/>
    </row>
    <row r="345" spans="1:5">
      <c r="A345" s="22"/>
      <c r="B345" s="22"/>
      <c r="C345" s="22"/>
      <c r="D345" s="22"/>
      <c r="E345" s="22"/>
    </row>
    <row r="346" spans="1:5">
      <c r="A346" s="22"/>
      <c r="B346" s="22"/>
      <c r="C346" s="22"/>
      <c r="D346" s="22"/>
      <c r="E346" s="22"/>
    </row>
    <row r="347" spans="1:5">
      <c r="A347" s="22"/>
      <c r="B347" s="22"/>
      <c r="C347" s="22"/>
      <c r="D347" s="22"/>
      <c r="E347" s="22"/>
    </row>
    <row r="348" spans="1:5">
      <c r="A348" s="22"/>
      <c r="B348" s="22"/>
      <c r="C348" s="22"/>
      <c r="D348" s="22"/>
      <c r="E348" s="22"/>
    </row>
    <row r="349" spans="1:5">
      <c r="A349" s="22"/>
      <c r="B349" s="22"/>
      <c r="C349" s="22"/>
      <c r="D349" s="22"/>
      <c r="E349" s="22"/>
    </row>
    <row r="350" spans="1:5">
      <c r="A350" s="22"/>
      <c r="B350" s="22"/>
      <c r="C350" s="22"/>
      <c r="D350" s="22"/>
      <c r="E350" s="22"/>
    </row>
    <row r="351" spans="1:5">
      <c r="A351" s="22"/>
      <c r="B351" s="22"/>
      <c r="C351" s="22"/>
      <c r="D351" s="22"/>
      <c r="E351" s="22"/>
    </row>
    <row r="352" spans="1:5">
      <c r="A352" s="22"/>
      <c r="B352" s="22"/>
      <c r="C352" s="22"/>
      <c r="D352" s="22"/>
      <c r="E352" s="22"/>
    </row>
    <row r="353" spans="1:5">
      <c r="A353" s="22"/>
      <c r="B353" s="22"/>
      <c r="C353" s="22"/>
      <c r="D353" s="22"/>
      <c r="E353" s="22"/>
    </row>
    <row r="354" spans="1:5">
      <c r="A354" s="22"/>
      <c r="B354" s="22"/>
      <c r="C354" s="22"/>
      <c r="D354" s="22"/>
      <c r="E354" s="22"/>
    </row>
    <row r="355" spans="1:5">
      <c r="A355" s="22"/>
      <c r="B355" s="22"/>
      <c r="C355" s="22"/>
      <c r="D355" s="22"/>
      <c r="E355" s="22"/>
    </row>
    <row r="356" spans="1:5">
      <c r="A356" s="22"/>
      <c r="B356" s="22"/>
      <c r="C356" s="22"/>
      <c r="D356" s="22"/>
      <c r="E356" s="22"/>
    </row>
    <row r="357" spans="1:5">
      <c r="A357" s="22"/>
      <c r="B357" s="22"/>
      <c r="C357" s="22"/>
      <c r="D357" s="22"/>
      <c r="E357" s="22"/>
    </row>
    <row r="358" spans="1:5">
      <c r="A358" s="22"/>
      <c r="B358" s="22"/>
      <c r="C358" s="22"/>
      <c r="D358" s="22"/>
      <c r="E358" s="22"/>
    </row>
    <row r="359" spans="1:5">
      <c r="A359" s="22"/>
      <c r="B359" s="22"/>
      <c r="C359" s="22"/>
      <c r="D359" s="22"/>
      <c r="E359" s="22"/>
    </row>
    <row r="360" spans="1:5">
      <c r="A360" s="22"/>
      <c r="B360" s="22"/>
      <c r="C360" s="22"/>
      <c r="D360" s="22"/>
      <c r="E360" s="22"/>
    </row>
    <row r="361" spans="1:5">
      <c r="A361" s="22"/>
      <c r="B361" s="22"/>
      <c r="C361" s="22"/>
      <c r="D361" s="22"/>
      <c r="E361" s="22"/>
    </row>
    <row r="362" spans="1:5">
      <c r="A362" s="22"/>
      <c r="B362" s="22"/>
      <c r="C362" s="22"/>
      <c r="D362" s="22"/>
      <c r="E362" s="22"/>
    </row>
    <row r="363" spans="1:5">
      <c r="A363" s="22"/>
      <c r="B363" s="22"/>
      <c r="C363" s="22"/>
      <c r="D363" s="22"/>
      <c r="E363" s="22"/>
    </row>
    <row r="364" spans="1:5">
      <c r="A364" s="22"/>
      <c r="B364" s="22"/>
      <c r="C364" s="22"/>
      <c r="D364" s="22"/>
      <c r="E364" s="22"/>
    </row>
    <row r="365" spans="1:5">
      <c r="A365" s="22"/>
      <c r="B365" s="22"/>
      <c r="C365" s="22"/>
      <c r="D365" s="22"/>
      <c r="E365" s="22"/>
    </row>
    <row r="366" spans="1:5">
      <c r="A366" s="22"/>
      <c r="B366" s="22"/>
      <c r="C366" s="22"/>
      <c r="D366" s="22"/>
      <c r="E366" s="22"/>
    </row>
    <row r="367" spans="1:5">
      <c r="A367" s="22"/>
      <c r="B367" s="22"/>
      <c r="C367" s="22"/>
      <c r="D367" s="22"/>
      <c r="E367" s="22"/>
    </row>
    <row r="368" spans="1:5">
      <c r="A368" s="22"/>
      <c r="B368" s="22"/>
      <c r="C368" s="22"/>
      <c r="D368" s="22"/>
      <c r="E368" s="22"/>
    </row>
    <row r="369" spans="1:5">
      <c r="A369" s="22"/>
      <c r="B369" s="22"/>
      <c r="C369" s="22"/>
      <c r="D369" s="22"/>
      <c r="E369" s="22"/>
    </row>
    <row r="370" spans="1:5">
      <c r="A370" s="22"/>
      <c r="B370" s="22"/>
      <c r="C370" s="22"/>
      <c r="D370" s="22"/>
      <c r="E370" s="22"/>
    </row>
    <row r="371" spans="1:5">
      <c r="A371" s="22"/>
      <c r="B371" s="22"/>
      <c r="C371" s="22"/>
      <c r="D371" s="22"/>
      <c r="E371" s="22"/>
    </row>
    <row r="372" spans="1:5">
      <c r="A372" s="22"/>
      <c r="B372" s="22"/>
      <c r="C372" s="22"/>
      <c r="D372" s="22"/>
      <c r="E372" s="22"/>
    </row>
    <row r="373" spans="1:5">
      <c r="A373" s="22"/>
      <c r="B373" s="22"/>
      <c r="C373" s="22"/>
      <c r="D373" s="22"/>
      <c r="E373" s="22"/>
    </row>
    <row r="374" spans="1:5">
      <c r="A374" s="22"/>
      <c r="B374" s="22"/>
      <c r="C374" s="22"/>
      <c r="D374" s="22"/>
      <c r="E374" s="22"/>
    </row>
    <row r="375" spans="1:5">
      <c r="A375" s="22"/>
      <c r="B375" s="22"/>
      <c r="C375" s="22"/>
      <c r="D375" s="22"/>
      <c r="E375" s="22"/>
    </row>
    <row r="376" spans="1:5">
      <c r="A376" s="22"/>
      <c r="B376" s="22"/>
      <c r="C376" s="22"/>
      <c r="D376" s="22"/>
      <c r="E376" s="22"/>
    </row>
    <row r="377" spans="1:5">
      <c r="A377" s="22"/>
      <c r="B377" s="22"/>
      <c r="C377" s="22"/>
      <c r="D377" s="22"/>
      <c r="E377" s="22"/>
    </row>
    <row r="378" spans="1:5">
      <c r="A378" s="22"/>
      <c r="B378" s="22"/>
      <c r="C378" s="22"/>
      <c r="D378" s="22"/>
      <c r="E378" s="22"/>
    </row>
    <row r="379" spans="1:5">
      <c r="A379" s="22"/>
      <c r="B379" s="22"/>
      <c r="C379" s="22"/>
      <c r="D379" s="22"/>
      <c r="E379" s="22"/>
    </row>
    <row r="380" spans="1:5">
      <c r="A380" s="22"/>
      <c r="B380" s="22"/>
      <c r="C380" s="22"/>
      <c r="D380" s="22"/>
      <c r="E380" s="22"/>
    </row>
    <row r="381" spans="1:5">
      <c r="A381" s="22"/>
      <c r="B381" s="22"/>
      <c r="C381" s="22"/>
      <c r="D381" s="22"/>
      <c r="E381" s="22"/>
    </row>
    <row r="382" spans="1:5">
      <c r="A382" s="22"/>
      <c r="B382" s="22"/>
      <c r="C382" s="22"/>
      <c r="D382" s="22"/>
      <c r="E382" s="22"/>
    </row>
    <row r="383" spans="1:5">
      <c r="A383" s="22"/>
      <c r="B383" s="22"/>
      <c r="C383" s="22"/>
      <c r="D383" s="22"/>
      <c r="E383" s="22"/>
    </row>
    <row r="384" spans="1:5">
      <c r="A384" s="22"/>
      <c r="B384" s="22"/>
      <c r="C384" s="22"/>
      <c r="D384" s="22"/>
      <c r="E384" s="22"/>
    </row>
    <row r="385" spans="1:5">
      <c r="A385" s="22"/>
      <c r="B385" s="22"/>
      <c r="C385" s="22"/>
      <c r="D385" s="22"/>
      <c r="E385" s="22"/>
    </row>
    <row r="386" spans="1:5">
      <c r="A386" s="22"/>
      <c r="B386" s="22"/>
      <c r="C386" s="22"/>
      <c r="D386" s="22"/>
      <c r="E386" s="22"/>
    </row>
    <row r="387" spans="1:5">
      <c r="A387" s="22"/>
      <c r="B387" s="22"/>
      <c r="C387" s="22"/>
      <c r="D387" s="22"/>
      <c r="E387" s="22"/>
    </row>
    <row r="388" spans="1:5">
      <c r="A388" s="22"/>
      <c r="B388" s="22"/>
      <c r="C388" s="22"/>
      <c r="D388" s="22"/>
      <c r="E388" s="22"/>
    </row>
    <row r="389" spans="1:5">
      <c r="A389" s="22"/>
      <c r="B389" s="22"/>
      <c r="C389" s="22"/>
      <c r="D389" s="22"/>
      <c r="E389" s="22"/>
    </row>
    <row r="390" spans="1:5">
      <c r="A390" s="22"/>
      <c r="B390" s="22"/>
      <c r="C390" s="22"/>
      <c r="D390" s="22"/>
      <c r="E390" s="22"/>
    </row>
    <row r="391" spans="1:5">
      <c r="A391" s="22"/>
      <c r="B391" s="22"/>
      <c r="C391" s="22"/>
      <c r="D391" s="22"/>
      <c r="E391" s="22"/>
    </row>
    <row r="392" spans="1:5">
      <c r="A392" s="22"/>
      <c r="B392" s="22"/>
      <c r="C392" s="22"/>
      <c r="D392" s="22"/>
      <c r="E392" s="22"/>
    </row>
    <row r="393" spans="1:5">
      <c r="A393" s="22"/>
      <c r="B393" s="22"/>
      <c r="C393" s="22"/>
      <c r="D393" s="22"/>
      <c r="E393" s="22"/>
    </row>
    <row r="394" spans="1:5">
      <c r="A394" s="22"/>
      <c r="B394" s="22"/>
      <c r="C394" s="22"/>
      <c r="D394" s="22"/>
      <c r="E394" s="22"/>
    </row>
    <row r="395" spans="1:5">
      <c r="A395" s="22"/>
      <c r="B395" s="22"/>
      <c r="C395" s="22"/>
      <c r="D395" s="22"/>
      <c r="E395" s="22"/>
    </row>
    <row r="396" spans="1:5">
      <c r="A396" s="22"/>
      <c r="B396" s="22"/>
      <c r="C396" s="22"/>
      <c r="D396" s="22"/>
      <c r="E396" s="22"/>
    </row>
    <row r="397" spans="1:5">
      <c r="A397" s="22"/>
      <c r="B397" s="22"/>
      <c r="C397" s="22"/>
      <c r="D397" s="22"/>
      <c r="E397" s="22"/>
    </row>
    <row r="398" spans="1:5">
      <c r="A398" s="22"/>
      <c r="B398" s="22"/>
      <c r="C398" s="22"/>
      <c r="D398" s="22"/>
      <c r="E398" s="22"/>
    </row>
    <row r="399" spans="1:5">
      <c r="A399" s="22"/>
      <c r="B399" s="22"/>
      <c r="C399" s="22"/>
      <c r="D399" s="22"/>
      <c r="E399" s="22"/>
    </row>
    <row r="400" spans="1:5">
      <c r="A400" s="22"/>
      <c r="B400" s="22"/>
      <c r="C400" s="22"/>
      <c r="D400" s="22"/>
      <c r="E400" s="22"/>
    </row>
    <row r="401" spans="1:5">
      <c r="A401" s="22"/>
      <c r="B401" s="22"/>
      <c r="C401" s="22"/>
      <c r="D401" s="22"/>
      <c r="E401" s="22"/>
    </row>
    <row r="402" spans="1:5">
      <c r="A402" s="22"/>
      <c r="B402" s="22"/>
      <c r="C402" s="22"/>
      <c r="D402" s="22"/>
      <c r="E402" s="22"/>
    </row>
    <row r="403" spans="1:5">
      <c r="A403" s="22"/>
      <c r="B403" s="22"/>
      <c r="C403" s="22"/>
      <c r="D403" s="22"/>
      <c r="E403" s="22"/>
    </row>
    <row r="404" spans="1:5">
      <c r="A404" s="22"/>
      <c r="B404" s="22"/>
      <c r="C404" s="22"/>
      <c r="D404" s="22"/>
      <c r="E404" s="22"/>
    </row>
    <row r="405" spans="1:5">
      <c r="A405" s="22"/>
      <c r="B405" s="22"/>
      <c r="C405" s="22"/>
      <c r="D405" s="22"/>
      <c r="E405" s="22"/>
    </row>
    <row r="406" spans="1:5">
      <c r="A406" s="22"/>
      <c r="B406" s="22"/>
      <c r="C406" s="22"/>
      <c r="D406" s="22"/>
      <c r="E406" s="22"/>
    </row>
    <row r="407" spans="1:5">
      <c r="A407" s="22"/>
      <c r="B407" s="22"/>
      <c r="C407" s="22"/>
      <c r="D407" s="22"/>
      <c r="E407" s="22"/>
    </row>
    <row r="408" spans="1:5">
      <c r="A408" s="22"/>
      <c r="B408" s="22"/>
      <c r="C408" s="22"/>
      <c r="D408" s="22"/>
      <c r="E408" s="22"/>
    </row>
    <row r="409" spans="1:5">
      <c r="A409" s="22"/>
      <c r="B409" s="22"/>
      <c r="C409" s="22"/>
      <c r="D409" s="22"/>
      <c r="E409" s="22"/>
    </row>
    <row r="410" spans="1:5">
      <c r="A410" s="22"/>
      <c r="B410" s="22"/>
      <c r="C410" s="22"/>
      <c r="D410" s="22"/>
      <c r="E410" s="22"/>
    </row>
    <row r="411" spans="1:5">
      <c r="A411" s="22"/>
      <c r="B411" s="22"/>
      <c r="C411" s="22"/>
      <c r="D411" s="22"/>
      <c r="E411" s="22"/>
    </row>
    <row r="412" spans="1:5">
      <c r="A412" s="22"/>
      <c r="B412" s="22"/>
      <c r="C412" s="22"/>
      <c r="D412" s="22"/>
      <c r="E412" s="22"/>
    </row>
    <row r="413" spans="1:5">
      <c r="A413" s="22"/>
      <c r="B413" s="22"/>
      <c r="C413" s="22"/>
      <c r="D413" s="22"/>
      <c r="E413" s="22"/>
    </row>
    <row r="414" spans="1:5">
      <c r="A414" s="22"/>
      <c r="B414" s="22"/>
      <c r="C414" s="22"/>
      <c r="D414" s="22"/>
      <c r="E414" s="22"/>
    </row>
    <row r="415" spans="1:5">
      <c r="A415" s="22"/>
      <c r="B415" s="22"/>
      <c r="C415" s="22"/>
      <c r="D415" s="22"/>
      <c r="E415" s="22"/>
    </row>
    <row r="416" spans="1:5">
      <c r="A416" s="22"/>
      <c r="B416" s="22"/>
      <c r="C416" s="22"/>
      <c r="D416" s="22"/>
      <c r="E416" s="22"/>
    </row>
    <row r="417" spans="1:5">
      <c r="A417" s="22"/>
      <c r="B417" s="22"/>
      <c r="C417" s="22"/>
      <c r="D417" s="22"/>
      <c r="E417" s="22"/>
    </row>
    <row r="418" spans="1:5">
      <c r="A418" s="22"/>
      <c r="B418" s="22"/>
      <c r="C418" s="22"/>
      <c r="D418" s="22"/>
      <c r="E418" s="22"/>
    </row>
    <row r="419" spans="1:5">
      <c r="A419" s="22"/>
      <c r="B419" s="22"/>
      <c r="C419" s="22"/>
      <c r="D419" s="22"/>
      <c r="E419" s="22"/>
    </row>
    <row r="420" spans="1:5">
      <c r="A420" s="22"/>
      <c r="B420" s="22"/>
      <c r="C420" s="22"/>
      <c r="D420" s="22"/>
      <c r="E420" s="22"/>
    </row>
    <row r="421" spans="1:5">
      <c r="A421" s="22"/>
      <c r="B421" s="22"/>
      <c r="C421" s="22"/>
      <c r="D421" s="22"/>
      <c r="E421" s="22"/>
    </row>
    <row r="422" spans="1:5">
      <c r="A422" s="22"/>
      <c r="B422" s="22"/>
      <c r="C422" s="22"/>
      <c r="D422" s="22"/>
      <c r="E422" s="22"/>
    </row>
    <row r="423" spans="1:5">
      <c r="A423" s="22"/>
      <c r="B423" s="22"/>
      <c r="C423" s="22"/>
      <c r="D423" s="22"/>
      <c r="E423" s="22"/>
    </row>
    <row r="424" spans="1:5">
      <c r="A424" s="22"/>
      <c r="B424" s="22"/>
      <c r="C424" s="22"/>
      <c r="D424" s="22"/>
      <c r="E424" s="22"/>
    </row>
    <row r="425" spans="1:5">
      <c r="A425" s="22"/>
      <c r="B425" s="22"/>
      <c r="C425" s="22"/>
      <c r="D425" s="22"/>
      <c r="E425" s="22"/>
    </row>
    <row r="426" spans="1:5">
      <c r="A426" s="22"/>
      <c r="B426" s="22"/>
      <c r="C426" s="22"/>
      <c r="D426" s="22"/>
      <c r="E426" s="22"/>
    </row>
    <row r="427" spans="1:5">
      <c r="A427" s="22"/>
      <c r="B427" s="22"/>
      <c r="C427" s="22"/>
      <c r="D427" s="22"/>
      <c r="E427" s="22"/>
    </row>
    <row r="428" spans="1:5">
      <c r="A428" s="22"/>
      <c r="B428" s="22"/>
      <c r="C428" s="22"/>
      <c r="D428" s="22"/>
      <c r="E428" s="22"/>
    </row>
    <row r="429" spans="1:5">
      <c r="A429" s="22"/>
      <c r="B429" s="22"/>
      <c r="C429" s="22"/>
      <c r="D429" s="22"/>
      <c r="E429" s="22"/>
    </row>
    <row r="430" spans="1:5">
      <c r="A430" s="22"/>
      <c r="B430" s="22"/>
      <c r="C430" s="22"/>
      <c r="D430" s="22"/>
      <c r="E430" s="22"/>
    </row>
    <row r="431" spans="1:5">
      <c r="A431" s="22"/>
      <c r="B431" s="22"/>
      <c r="C431" s="22"/>
      <c r="D431" s="22"/>
      <c r="E431" s="22"/>
    </row>
    <row r="432" spans="1:5">
      <c r="A432" s="22"/>
      <c r="B432" s="22"/>
      <c r="C432" s="22"/>
      <c r="D432" s="22"/>
      <c r="E432" s="22"/>
    </row>
    <row r="433" spans="1:5">
      <c r="A433" s="22"/>
      <c r="B433" s="22"/>
      <c r="C433" s="22"/>
      <c r="D433" s="22"/>
      <c r="E433" s="22"/>
    </row>
    <row r="434" spans="1:5">
      <c r="A434" s="22"/>
      <c r="B434" s="22"/>
      <c r="C434" s="22"/>
      <c r="D434" s="22"/>
      <c r="E434" s="22"/>
    </row>
    <row r="435" spans="1:5">
      <c r="A435" s="22"/>
      <c r="B435" s="22"/>
      <c r="C435" s="22"/>
      <c r="D435" s="22"/>
      <c r="E435" s="22"/>
    </row>
    <row r="436" spans="1:5">
      <c r="A436" s="22"/>
      <c r="B436" s="22"/>
      <c r="C436" s="22"/>
      <c r="D436" s="22"/>
      <c r="E436" s="22"/>
    </row>
    <row r="437" spans="1:5">
      <c r="A437" s="22"/>
      <c r="B437" s="22"/>
      <c r="C437" s="22"/>
      <c r="D437" s="22"/>
      <c r="E437" s="22"/>
    </row>
    <row r="438" spans="1:5">
      <c r="A438" s="22"/>
      <c r="B438" s="22"/>
      <c r="C438" s="22"/>
      <c r="D438" s="22"/>
      <c r="E438" s="22"/>
    </row>
    <row r="439" spans="1:5">
      <c r="A439" s="22"/>
      <c r="B439" s="22"/>
      <c r="C439" s="22"/>
      <c r="D439" s="22"/>
      <c r="E439" s="22"/>
    </row>
    <row r="440" spans="1:5">
      <c r="A440" s="22"/>
      <c r="B440" s="22"/>
      <c r="C440" s="22"/>
      <c r="D440" s="22"/>
      <c r="E440" s="22"/>
    </row>
    <row r="441" spans="1:5">
      <c r="A441" s="22"/>
      <c r="B441" s="22"/>
      <c r="C441" s="22"/>
      <c r="D441" s="22"/>
      <c r="E441" s="22"/>
    </row>
    <row r="442" spans="1:5">
      <c r="A442" s="22"/>
      <c r="B442" s="22"/>
      <c r="C442" s="22"/>
      <c r="D442" s="22"/>
      <c r="E442" s="22"/>
    </row>
    <row r="443" spans="1:5">
      <c r="A443" s="22"/>
      <c r="B443" s="22"/>
      <c r="C443" s="22"/>
      <c r="D443" s="22"/>
      <c r="E443" s="22"/>
    </row>
    <row r="444" spans="1:5">
      <c r="A444" s="22"/>
      <c r="B444" s="22"/>
      <c r="C444" s="22"/>
      <c r="D444" s="22"/>
      <c r="E444" s="22"/>
    </row>
    <row r="445" spans="1:5">
      <c r="A445" s="22"/>
      <c r="B445" s="22"/>
      <c r="C445" s="22"/>
      <c r="D445" s="22"/>
      <c r="E445" s="22"/>
    </row>
    <row r="446" spans="1:5">
      <c r="A446" s="22"/>
      <c r="B446" s="22"/>
      <c r="C446" s="22"/>
      <c r="D446" s="22"/>
      <c r="E446" s="22"/>
    </row>
    <row r="447" spans="1:5">
      <c r="A447" s="22"/>
      <c r="B447" s="22"/>
      <c r="C447" s="22"/>
      <c r="D447" s="22"/>
      <c r="E447" s="22"/>
    </row>
    <row r="448" spans="1:5">
      <c r="A448" s="22"/>
      <c r="B448" s="22"/>
      <c r="C448" s="22"/>
      <c r="D448" s="22"/>
      <c r="E448" s="22"/>
    </row>
    <row r="449" spans="1:5">
      <c r="A449" s="22"/>
      <c r="B449" s="22"/>
      <c r="C449" s="22"/>
      <c r="D449" s="22"/>
      <c r="E449" s="22"/>
    </row>
    <row r="450" spans="1:5">
      <c r="A450" s="22"/>
      <c r="B450" s="22"/>
      <c r="C450" s="22"/>
      <c r="D450" s="22"/>
      <c r="E450" s="22"/>
    </row>
    <row r="451" spans="1:5">
      <c r="A451" s="22"/>
      <c r="B451" s="22"/>
      <c r="C451" s="22"/>
      <c r="D451" s="22"/>
      <c r="E451" s="22"/>
    </row>
    <row r="452" spans="1:5">
      <c r="A452" s="22"/>
      <c r="B452" s="22"/>
      <c r="C452" s="22"/>
      <c r="D452" s="22"/>
      <c r="E452" s="22"/>
    </row>
    <row r="453" spans="1:5">
      <c r="A453" s="22"/>
      <c r="B453" s="22"/>
      <c r="C453" s="22"/>
      <c r="D453" s="22"/>
      <c r="E453" s="22"/>
    </row>
    <row r="454" spans="1:5">
      <c r="A454" s="22"/>
      <c r="B454" s="22"/>
      <c r="C454" s="22"/>
      <c r="D454" s="22"/>
      <c r="E454" s="22"/>
    </row>
    <row r="455" spans="1:5">
      <c r="A455" s="22"/>
      <c r="B455" s="22"/>
      <c r="C455" s="22"/>
      <c r="D455" s="22"/>
      <c r="E455" s="22"/>
    </row>
    <row r="456" spans="1:5">
      <c r="A456" s="22"/>
      <c r="B456" s="22"/>
      <c r="C456" s="22"/>
      <c r="D456" s="22"/>
      <c r="E456" s="22"/>
    </row>
    <row r="457" spans="1:5">
      <c r="A457" s="22"/>
      <c r="B457" s="22"/>
      <c r="C457" s="22"/>
      <c r="D457" s="22"/>
      <c r="E457" s="22"/>
    </row>
    <row r="458" spans="1:5">
      <c r="A458" s="22"/>
      <c r="B458" s="22"/>
      <c r="C458" s="22"/>
      <c r="D458" s="22"/>
      <c r="E458" s="22"/>
    </row>
    <row r="459" spans="1:5">
      <c r="A459" s="22"/>
      <c r="B459" s="22"/>
      <c r="C459" s="22"/>
      <c r="D459" s="22"/>
      <c r="E459" s="22"/>
    </row>
    <row r="460" spans="1:5">
      <c r="A460" s="22"/>
      <c r="B460" s="22"/>
      <c r="C460" s="22"/>
      <c r="D460" s="22"/>
      <c r="E460" s="22"/>
    </row>
    <row r="461" spans="1:5">
      <c r="A461" s="22"/>
      <c r="B461" s="22"/>
      <c r="C461" s="22"/>
      <c r="D461" s="22"/>
      <c r="E461" s="22"/>
    </row>
    <row r="462" spans="1:5">
      <c r="A462" s="22"/>
      <c r="B462" s="22"/>
      <c r="C462" s="22"/>
      <c r="D462" s="22"/>
      <c r="E462" s="22"/>
    </row>
    <row r="463" spans="1:5">
      <c r="A463" s="22"/>
      <c r="B463" s="22"/>
      <c r="C463" s="22"/>
      <c r="D463" s="22"/>
      <c r="E463" s="22"/>
    </row>
    <row r="464" spans="1:5">
      <c r="A464" s="22"/>
      <c r="B464" s="22"/>
      <c r="C464" s="22"/>
      <c r="D464" s="22"/>
      <c r="E464" s="22"/>
    </row>
    <row r="465" spans="1:5">
      <c r="A465" s="22"/>
      <c r="B465" s="22"/>
      <c r="C465" s="22"/>
      <c r="D465" s="22"/>
      <c r="E465" s="22"/>
    </row>
    <row r="466" spans="1:5">
      <c r="A466" s="22"/>
      <c r="B466" s="22"/>
      <c r="C466" s="22"/>
      <c r="D466" s="22"/>
      <c r="E466" s="22"/>
    </row>
    <row r="467" spans="1:5">
      <c r="A467" s="22"/>
      <c r="B467" s="22"/>
      <c r="C467" s="22"/>
      <c r="D467" s="22"/>
      <c r="E467" s="22"/>
    </row>
    <row r="468" spans="1:5">
      <c r="A468" s="22"/>
      <c r="B468" s="22"/>
      <c r="C468" s="22"/>
      <c r="D468" s="22"/>
      <c r="E468" s="22"/>
    </row>
    <row r="469" spans="1:5">
      <c r="A469" s="22"/>
      <c r="B469" s="22"/>
      <c r="C469" s="22"/>
      <c r="D469" s="22"/>
      <c r="E469" s="22"/>
    </row>
    <row r="470" spans="1:5">
      <c r="A470" s="22"/>
      <c r="B470" s="22"/>
      <c r="C470" s="22"/>
      <c r="D470" s="22"/>
      <c r="E470" s="22"/>
    </row>
    <row r="471" spans="1:5">
      <c r="A471" s="22"/>
      <c r="B471" s="22"/>
      <c r="C471" s="22"/>
      <c r="D471" s="22"/>
      <c r="E471" s="22"/>
    </row>
    <row r="472" spans="1:5">
      <c r="A472" s="22"/>
      <c r="B472" s="22"/>
      <c r="C472" s="22"/>
      <c r="D472" s="22"/>
      <c r="E472" s="22"/>
    </row>
    <row r="473" spans="1:5">
      <c r="A473" s="22"/>
      <c r="B473" s="22"/>
      <c r="C473" s="22"/>
      <c r="D473" s="22"/>
      <c r="E473" s="22"/>
    </row>
    <row r="474" spans="1:5">
      <c r="A474" s="22"/>
      <c r="B474" s="22"/>
      <c r="C474" s="22"/>
      <c r="D474" s="22"/>
      <c r="E474" s="22"/>
    </row>
    <row r="475" spans="1:5">
      <c r="A475" s="22"/>
      <c r="B475" s="22"/>
      <c r="C475" s="22"/>
      <c r="D475" s="22"/>
      <c r="E475" s="22"/>
    </row>
    <row r="476" spans="1:5">
      <c r="A476" s="22"/>
      <c r="B476" s="22"/>
      <c r="C476" s="22"/>
      <c r="D476" s="22"/>
      <c r="E476" s="22"/>
    </row>
    <row r="477" spans="1:5">
      <c r="A477" s="22"/>
      <c r="B477" s="22"/>
      <c r="C477" s="22"/>
      <c r="D477" s="22"/>
      <c r="E477" s="22"/>
    </row>
    <row r="478" spans="1:5">
      <c r="A478" s="22"/>
      <c r="B478" s="22"/>
      <c r="C478" s="22"/>
      <c r="D478" s="22"/>
      <c r="E478" s="22"/>
    </row>
    <row r="479" spans="1:5">
      <c r="A479" s="22"/>
      <c r="B479" s="22"/>
      <c r="C479" s="22"/>
      <c r="D479" s="22"/>
      <c r="E479" s="22"/>
    </row>
    <row r="480" spans="1:5">
      <c r="A480" s="22"/>
      <c r="B480" s="22"/>
      <c r="C480" s="22"/>
      <c r="D480" s="22"/>
      <c r="E480" s="22"/>
    </row>
    <row r="481" spans="1:5">
      <c r="A481" s="22"/>
      <c r="B481" s="22"/>
      <c r="C481" s="22"/>
      <c r="D481" s="22"/>
      <c r="E481" s="22"/>
    </row>
    <row r="482" spans="1:5">
      <c r="A482" s="22"/>
      <c r="B482" s="22"/>
      <c r="C482" s="22"/>
      <c r="D482" s="22"/>
      <c r="E482" s="22"/>
    </row>
    <row r="483" spans="1:5">
      <c r="A483" s="22"/>
      <c r="B483" s="22"/>
      <c r="C483" s="22"/>
      <c r="D483" s="22"/>
      <c r="E483" s="22"/>
    </row>
    <row r="484" spans="1:5">
      <c r="A484" s="22"/>
      <c r="B484" s="22"/>
      <c r="C484" s="22"/>
      <c r="D484" s="22"/>
      <c r="E484" s="22"/>
    </row>
    <row r="485" spans="1:5">
      <c r="A485" s="22"/>
      <c r="B485" s="22"/>
      <c r="C485" s="22"/>
      <c r="D485" s="22"/>
      <c r="E485" s="22"/>
    </row>
    <row r="486" spans="1:5">
      <c r="A486" s="22"/>
      <c r="B486" s="22"/>
      <c r="C486" s="22"/>
      <c r="D486" s="22"/>
      <c r="E486" s="22"/>
    </row>
    <row r="487" spans="1:5">
      <c r="A487" s="22"/>
      <c r="B487" s="22"/>
      <c r="C487" s="22"/>
      <c r="D487" s="22"/>
      <c r="E487" s="22"/>
    </row>
    <row r="488" spans="1:5">
      <c r="A488" s="22"/>
      <c r="B488" s="22"/>
      <c r="C488" s="22"/>
      <c r="D488" s="22"/>
      <c r="E488" s="22"/>
    </row>
    <row r="489" spans="1:5">
      <c r="A489" s="22"/>
      <c r="B489" s="22"/>
      <c r="C489" s="22"/>
      <c r="D489" s="22"/>
      <c r="E489" s="22"/>
    </row>
    <row r="490" spans="1:5">
      <c r="A490" s="22"/>
      <c r="B490" s="22"/>
      <c r="C490" s="22"/>
      <c r="D490" s="22"/>
      <c r="E490" s="22"/>
    </row>
    <row r="491" spans="1:5">
      <c r="A491" s="22"/>
      <c r="B491" s="22"/>
      <c r="C491" s="22"/>
      <c r="D491" s="22"/>
      <c r="E491" s="22"/>
    </row>
    <row r="492" spans="1:5">
      <c r="A492" s="22"/>
      <c r="B492" s="22"/>
      <c r="C492" s="22"/>
      <c r="D492" s="22"/>
      <c r="E492" s="22"/>
    </row>
    <row r="493" spans="1:5">
      <c r="A493" s="22"/>
      <c r="B493" s="22"/>
      <c r="C493" s="22"/>
      <c r="D493" s="22"/>
      <c r="E493" s="22"/>
    </row>
    <row r="494" spans="1:5">
      <c r="A494" s="22"/>
      <c r="B494" s="22"/>
      <c r="C494" s="22"/>
      <c r="D494" s="22"/>
      <c r="E494" s="22"/>
    </row>
    <row r="495" spans="1:5">
      <c r="A495" s="22"/>
      <c r="B495" s="22"/>
      <c r="C495" s="22"/>
      <c r="D495" s="22"/>
      <c r="E495" s="22"/>
    </row>
    <row r="496" spans="1:5">
      <c r="A496" s="22"/>
      <c r="B496" s="22"/>
      <c r="C496" s="22"/>
      <c r="D496" s="22"/>
      <c r="E496" s="22"/>
    </row>
    <row r="497" spans="1:5">
      <c r="A497" s="22"/>
      <c r="B497" s="22"/>
      <c r="C497" s="22"/>
      <c r="D497" s="22"/>
      <c r="E497" s="22"/>
    </row>
    <row r="498" spans="1:5">
      <c r="A498" s="22"/>
      <c r="B498" s="22"/>
      <c r="C498" s="22"/>
      <c r="D498" s="22"/>
      <c r="E498" s="22"/>
    </row>
    <row r="499" spans="1:5">
      <c r="A499" s="22"/>
      <c r="B499" s="22"/>
      <c r="C499" s="22"/>
      <c r="D499" s="22"/>
      <c r="E499" s="22"/>
    </row>
    <row r="500" spans="1:5">
      <c r="A500" s="22"/>
      <c r="B500" s="22"/>
      <c r="C500" s="22"/>
      <c r="D500" s="22"/>
      <c r="E500" s="22"/>
    </row>
    <row r="501" spans="1:5">
      <c r="A501" s="22"/>
      <c r="B501" s="22"/>
      <c r="C501" s="22"/>
      <c r="D501" s="22"/>
      <c r="E501" s="22"/>
    </row>
    <row r="502" spans="1:5">
      <c r="A502" s="22"/>
      <c r="B502" s="22"/>
      <c r="C502" s="22"/>
      <c r="D502" s="22"/>
      <c r="E502" s="22"/>
    </row>
    <row r="503" spans="1:5">
      <c r="A503" s="22"/>
      <c r="B503" s="22"/>
      <c r="C503" s="22"/>
      <c r="D503" s="22"/>
      <c r="E503" s="22"/>
    </row>
    <row r="504" spans="1:5">
      <c r="A504" s="22"/>
      <c r="B504" s="22"/>
      <c r="C504" s="22"/>
      <c r="D504" s="22"/>
      <c r="E504" s="22"/>
    </row>
    <row r="505" spans="1:5">
      <c r="A505" s="22"/>
      <c r="B505" s="22"/>
      <c r="C505" s="22"/>
      <c r="D505" s="22"/>
      <c r="E505" s="22"/>
    </row>
    <row r="506" spans="1:5">
      <c r="A506" s="22"/>
      <c r="B506" s="22"/>
      <c r="C506" s="22"/>
      <c r="D506" s="22"/>
      <c r="E506" s="22"/>
    </row>
    <row r="507" spans="1:5">
      <c r="A507" s="22"/>
      <c r="B507" s="22"/>
      <c r="C507" s="22"/>
      <c r="D507" s="22"/>
      <c r="E507" s="22"/>
    </row>
    <row r="508" spans="1:5">
      <c r="A508" s="22"/>
      <c r="B508" s="22"/>
      <c r="C508" s="22"/>
      <c r="D508" s="22"/>
      <c r="E508" s="22"/>
    </row>
    <row r="509" spans="1:5">
      <c r="A509" s="22"/>
      <c r="B509" s="22"/>
      <c r="C509" s="22"/>
      <c r="D509" s="22"/>
      <c r="E509" s="22"/>
    </row>
    <row r="510" spans="1:5">
      <c r="A510" s="22"/>
      <c r="B510" s="22"/>
      <c r="C510" s="22"/>
      <c r="D510" s="22"/>
      <c r="E510" s="22"/>
    </row>
    <row r="511" spans="1:5">
      <c r="A511" s="22"/>
      <c r="B511" s="22"/>
      <c r="C511" s="22"/>
      <c r="D511" s="22"/>
      <c r="E511" s="22"/>
    </row>
    <row r="512" spans="1:5">
      <c r="A512" s="22"/>
      <c r="B512" s="22"/>
      <c r="C512" s="22"/>
      <c r="D512" s="22"/>
      <c r="E512" s="22"/>
    </row>
    <row r="513" spans="1:5">
      <c r="A513" s="22"/>
      <c r="B513" s="22"/>
      <c r="C513" s="22"/>
      <c r="D513" s="22"/>
      <c r="E513" s="22"/>
    </row>
    <row r="514" spans="1:5">
      <c r="A514" s="22"/>
      <c r="B514" s="22"/>
      <c r="C514" s="22"/>
      <c r="D514" s="22"/>
      <c r="E514" s="22"/>
    </row>
    <row r="515" spans="1:5">
      <c r="A515" s="22"/>
      <c r="B515" s="22"/>
      <c r="C515" s="22"/>
      <c r="D515" s="22"/>
      <c r="E515" s="22"/>
    </row>
    <row r="516" spans="1:5">
      <c r="A516" s="22"/>
      <c r="B516" s="22"/>
      <c r="C516" s="22"/>
      <c r="D516" s="22"/>
      <c r="E516" s="22"/>
    </row>
    <row r="517" spans="1:5">
      <c r="A517" s="22"/>
      <c r="B517" s="22"/>
      <c r="C517" s="22"/>
      <c r="D517" s="22"/>
      <c r="E517" s="22"/>
    </row>
    <row r="518" spans="1:5">
      <c r="A518" s="22"/>
      <c r="B518" s="22"/>
      <c r="C518" s="22"/>
      <c r="D518" s="22"/>
      <c r="E518" s="22"/>
    </row>
    <row r="519" spans="1:5">
      <c r="A519" s="22"/>
      <c r="B519" s="22"/>
      <c r="C519" s="22"/>
      <c r="D519" s="22"/>
      <c r="E519" s="22"/>
    </row>
    <row r="520" spans="1:5">
      <c r="A520" s="22"/>
      <c r="B520" s="22"/>
      <c r="C520" s="22"/>
      <c r="D520" s="22"/>
      <c r="E520" s="22"/>
    </row>
    <row r="521" spans="1:5">
      <c r="A521" s="22"/>
      <c r="B521" s="22"/>
      <c r="C521" s="22"/>
      <c r="D521" s="22"/>
      <c r="E521" s="22"/>
    </row>
    <row r="522" spans="1:5">
      <c r="A522" s="22"/>
      <c r="B522" s="22"/>
      <c r="C522" s="22"/>
      <c r="D522" s="22"/>
      <c r="E522" s="22"/>
    </row>
    <row r="523" spans="1:5">
      <c r="A523" s="22"/>
      <c r="B523" s="22"/>
      <c r="C523" s="22"/>
      <c r="D523" s="22"/>
      <c r="E523" s="22"/>
    </row>
    <row r="524" spans="1:5">
      <c r="A524" s="22"/>
      <c r="B524" s="22"/>
      <c r="C524" s="22"/>
      <c r="D524" s="22"/>
      <c r="E524" s="22"/>
    </row>
    <row r="525" spans="1:5">
      <c r="A525" s="22"/>
      <c r="B525" s="22"/>
      <c r="C525" s="22"/>
      <c r="D525" s="22"/>
      <c r="E525" s="22"/>
    </row>
    <row r="526" spans="1:5">
      <c r="A526" s="22"/>
      <c r="B526" s="22"/>
      <c r="C526" s="22"/>
      <c r="D526" s="22"/>
      <c r="E526" s="22"/>
    </row>
    <row r="527" spans="1:5">
      <c r="A527" s="22"/>
      <c r="B527" s="22"/>
      <c r="C527" s="22"/>
      <c r="D527" s="22"/>
      <c r="E527" s="22"/>
    </row>
    <row r="528" spans="1:5">
      <c r="A528" s="22"/>
      <c r="B528" s="22"/>
      <c r="C528" s="22"/>
      <c r="D528" s="22"/>
      <c r="E528" s="22"/>
    </row>
    <row r="529" spans="1:5">
      <c r="A529" s="22"/>
      <c r="B529" s="22"/>
      <c r="C529" s="22"/>
      <c r="D529" s="22"/>
      <c r="E529" s="22"/>
    </row>
    <row r="530" spans="1:5">
      <c r="A530" s="22"/>
      <c r="B530" s="22"/>
      <c r="C530" s="22"/>
      <c r="D530" s="22"/>
      <c r="E530" s="22"/>
    </row>
    <row r="531" spans="1:5">
      <c r="A531" s="22"/>
      <c r="B531" s="22"/>
      <c r="C531" s="22"/>
      <c r="D531" s="22"/>
      <c r="E531" s="22"/>
    </row>
    <row r="532" spans="1:5">
      <c r="A532" s="22"/>
      <c r="B532" s="22"/>
      <c r="C532" s="22"/>
      <c r="D532" s="22"/>
      <c r="E532" s="22"/>
    </row>
    <row r="533" spans="1:5">
      <c r="A533" s="22"/>
      <c r="B533" s="22"/>
      <c r="C533" s="22"/>
      <c r="D533" s="22"/>
      <c r="E533" s="22"/>
    </row>
  </sheetData>
  <sortState xmlns:xlrd2="http://schemas.microsoft.com/office/spreadsheetml/2017/richdata2" ref="W5:AO15">
    <sortCondition descending="1" ref="AN5:AN15"/>
  </sortState>
  <mergeCells count="2">
    <mergeCell ref="C3:L3"/>
    <mergeCell ref="A3:B3"/>
  </mergeCells>
  <phoneticPr fontId="17" type="noConversion"/>
  <dataValidations count="9">
    <dataValidation type="list" allowBlank="1" showInputMessage="1" showErrorMessage="1" errorTitle="Falscher Vereinsname" error="Vereinsname stimmt nicht mit der Datenbank überein. Bitte Vereinsnamen überprüfen:_x000a__x000a_" promptTitle="Verein eingeben" prompt="Verein eingeben" sqref="A5" xr:uid="{415C03FA-A4BC-4259-9111-6DF6B4756937}">
      <formula1>$N$2:$N$10</formula1>
      <formula2>0</formula2>
    </dataValidation>
    <dataValidation type="list" allowBlank="1" showInputMessage="1" showErrorMessage="1" errorTitle="Disziplin eintragen" error="Falsche Disziplin angegeben._x000a__x000a_LG_x000a_LP_x000a_LG Auflage_x000a_ " promptTitle="Disziplin eintragen" prompt="Disziplin eintrage" sqref="E5" xr:uid="{4C69C97B-E664-42CB-B382-A3465B659C21}">
      <formula1>$P$2:$P$4</formula1>
      <formula2>0</formula2>
    </dataValidation>
    <dataValidation type="custom" allowBlank="1" showInputMessage="1" showErrorMessage="1" sqref="M3:P3" xr:uid="{96C79838-C94E-4594-B628-492185767310}">
      <formula1>NOT(CELL("Schutz",M5:Y532))</formula1>
    </dataValidation>
    <dataValidation type="custom" allowBlank="1" showInputMessage="1" showErrorMessage="1" sqref="Q3:S3" xr:uid="{9AF03F27-E568-4BC8-97A4-5A643EEEA1C6}">
      <formula1>NOT(CELL("Schutz",Q5:AB532))</formula1>
    </dataValidation>
    <dataValidation type="custom" allowBlank="1" showInputMessage="1" showErrorMessage="1" sqref="F1:F2" xr:uid="{1B47EEEE-3F3A-4A3A-B842-9BB5EA9C0477}">
      <formula1>NOT(CELL("Schutz",F4:S526))</formula1>
    </dataValidation>
    <dataValidation type="custom" allowBlank="1" showInputMessage="1" showErrorMessage="1" sqref="H2:P2 K1:P1" xr:uid="{9C3F6906-F92E-42AC-8FC3-A37A2AAF2E17}">
      <formula1>NOT(CELL("Schutz",H4:T530))</formula1>
    </dataValidation>
    <dataValidation type="custom" allowBlank="1" showInputMessage="1" showErrorMessage="1" sqref="G2" xr:uid="{A4510C46-36CC-4DF8-AF71-2E735EDCFBE6}">
      <formula1>NOT(CELL("Schutz",G5:S530))</formula1>
    </dataValidation>
    <dataValidation type="custom" allowBlank="1" showInputMessage="1" showErrorMessage="1" sqref="Q1:S2" xr:uid="{0CD082DC-DEDF-47BB-92E2-0441AF9F7FFF}">
      <formula1>NOT(CELL("Schutz",Q4:AB530))</formula1>
    </dataValidation>
    <dataValidation type="custom" allowBlank="1" showInputMessage="1" showErrorMessage="1" sqref="G1" xr:uid="{9FCA32E4-749C-48C2-B9CE-C96C667A0DC1}">
      <formula1>NOT(CELL("Schutz",H4:T530))</formula1>
    </dataValidation>
  </dataValidations>
  <pageMargins left="0.7" right="0.7" top="0.75" bottom="0.75" header="0.3" footer="0.3"/>
  <pageSetup paperSize="9" scale="66" firstPageNumber="0" orientation="landscape" horizontalDpi="300" verticalDpi="300" r:id="rId1"/>
  <headerFooter alignWithMargins="0">
    <oddHeader>&amp;R&amp;D</oddHeader>
  </headerFooter>
  <rowBreaks count="1" manualBreakCount="1">
    <brk id="51" max="16383" man="1"/>
  </rowBreaks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A8C5A-EAD0-44ED-AF72-E9F2E34A1BFF}">
  <sheetPr codeName="Tabelle21">
    <tabColor rgb="FF00B0F0"/>
    <pageSetUpPr fitToPage="1"/>
  </sheetPr>
  <dimension ref="A1:S504"/>
  <sheetViews>
    <sheetView tabSelected="1" topLeftCell="A18" zoomScaleNormal="100" workbookViewId="0">
      <selection activeCell="A5" sqref="A5"/>
    </sheetView>
  </sheetViews>
  <sheetFormatPr baseColWidth="10" defaultColWidth="11.42578125" defaultRowHeight="12.75"/>
  <cols>
    <col min="1" max="1" width="32.7109375" style="3" customWidth="1"/>
    <col min="2" max="3" width="17.7109375" style="3" customWidth="1"/>
    <col min="4" max="4" width="12" style="3" bestFit="1" customWidth="1"/>
    <col min="5" max="5" width="13.7109375" style="3" bestFit="1" customWidth="1"/>
    <col min="6" max="16" width="6.7109375" style="237" customWidth="1"/>
    <col min="17" max="18" width="11.7109375" style="237" customWidth="1"/>
    <col min="19" max="19" width="11.7109375" style="3" customWidth="1"/>
    <col min="20" max="16384" width="11.42578125" style="3"/>
  </cols>
  <sheetData>
    <row r="1" spans="1:19" s="15" customFormat="1" ht="15.6" customHeight="1">
      <c r="A1" s="285" t="str">
        <f>Tabellen!F1</f>
        <v>Runde 11</v>
      </c>
      <c r="B1" s="233"/>
      <c r="C1" s="12"/>
      <c r="D1" s="12"/>
      <c r="E1" s="12"/>
      <c r="F1" s="221"/>
      <c r="G1" s="234"/>
      <c r="H1" s="234"/>
      <c r="I1" s="234"/>
      <c r="J1" s="234"/>
      <c r="K1" s="221"/>
      <c r="L1" s="221"/>
      <c r="M1" s="221"/>
      <c r="N1" s="221"/>
      <c r="O1" s="221"/>
      <c r="P1" s="221"/>
      <c r="Q1" s="223"/>
      <c r="R1" s="224"/>
      <c r="S1" s="223"/>
    </row>
    <row r="2" spans="1:19" s="15" customFormat="1" ht="15" customHeight="1">
      <c r="A2" s="233"/>
      <c r="B2" s="233"/>
      <c r="C2" s="220"/>
      <c r="D2" s="220"/>
      <c r="E2" s="220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3"/>
      <c r="R2" s="224"/>
      <c r="S2" s="223"/>
    </row>
    <row r="3" spans="1:19" s="15" customFormat="1" ht="142.5" customHeight="1">
      <c r="A3" s="335" t="s">
        <v>454</v>
      </c>
      <c r="B3" s="335"/>
      <c r="C3" s="332" t="s">
        <v>86</v>
      </c>
      <c r="D3" s="332"/>
      <c r="E3" s="332"/>
      <c r="F3" s="332"/>
      <c r="G3" s="332"/>
      <c r="H3" s="332"/>
      <c r="I3" s="332"/>
      <c r="J3" s="332"/>
      <c r="K3" s="332"/>
      <c r="L3" s="332"/>
      <c r="M3" s="332"/>
      <c r="N3" s="221"/>
      <c r="O3" s="221"/>
      <c r="P3" s="221"/>
      <c r="Q3" s="225"/>
      <c r="R3" s="225"/>
      <c r="S3" s="225"/>
    </row>
    <row r="4" spans="1:19" s="236" customFormat="1" ht="34.5" customHeight="1">
      <c r="A4" s="235" t="s">
        <v>0</v>
      </c>
      <c r="B4" s="227" t="s">
        <v>2</v>
      </c>
      <c r="C4" s="228" t="s">
        <v>1</v>
      </c>
      <c r="D4" s="226" t="s">
        <v>3</v>
      </c>
      <c r="E4" s="226" t="s">
        <v>4</v>
      </c>
      <c r="F4" s="226" t="s">
        <v>68</v>
      </c>
      <c r="G4" s="226" t="s">
        <v>69</v>
      </c>
      <c r="H4" s="226" t="s">
        <v>70</v>
      </c>
      <c r="I4" s="226" t="s">
        <v>71</v>
      </c>
      <c r="J4" s="226" t="s">
        <v>72</v>
      </c>
      <c r="K4" s="226" t="s">
        <v>73</v>
      </c>
      <c r="L4" s="226" t="s">
        <v>74</v>
      </c>
      <c r="M4" s="226" t="s">
        <v>75</v>
      </c>
      <c r="N4" s="226" t="s">
        <v>76</v>
      </c>
      <c r="O4" s="226" t="s">
        <v>77</v>
      </c>
      <c r="P4" s="226" t="s">
        <v>168</v>
      </c>
      <c r="Q4" s="229" t="s">
        <v>82</v>
      </c>
      <c r="R4" s="226" t="s">
        <v>63</v>
      </c>
      <c r="S4" s="230" t="s">
        <v>62</v>
      </c>
    </row>
    <row r="5" spans="1:19" ht="15.95" customHeight="1">
      <c r="A5" s="197" t="s">
        <v>21</v>
      </c>
      <c r="B5" s="197" t="s">
        <v>262</v>
      </c>
      <c r="C5" s="197" t="s">
        <v>299</v>
      </c>
      <c r="D5" s="197" t="s">
        <v>16</v>
      </c>
      <c r="E5" s="197" t="s">
        <v>8</v>
      </c>
      <c r="F5" s="267" cm="1">
        <f t="array" ref="F5">_xlfn.IFNA(INDEX(SetupR1Tabelle[Ringe],MATCH($A5&amp;$B5&amp;$C5&amp;$E5,SetupR1Tabelle[Verein]&amp;SetupR1Tabelle[Vorname]&amp;SetupR1Tabelle[Name]&amp;SetupR1Tabelle[Disziplin],0)),"-")</f>
        <v>198</v>
      </c>
      <c r="G5" s="267" cm="1">
        <f t="array" ref="G5">_xlfn.IFNA(INDEX(SetupR2Tabelle[Ringe],MATCH($A5&amp;$B5&amp;$C5&amp;$E5,SetupR2Tabelle[Verein]&amp;SetupR2Tabelle[Vorname]&amp;SetupR2Tabelle[Name]&amp;SetupR2Tabelle[Disziplin],0)),"-")</f>
        <v>200</v>
      </c>
      <c r="H5" s="267" cm="1">
        <f t="array" ref="H5">_xlfn.IFNA(INDEX(SetupR3Tabelle[Ringe],MATCH($A5&amp;$B5&amp;$C5&amp;$E5,SetupR3Tabelle[Verein]&amp;SetupR3Tabelle[Vorname]&amp;SetupR3Tabelle[Name]&amp;SetupR3Tabelle[Disziplin],0)),"-")</f>
        <v>200</v>
      </c>
      <c r="I5" s="268" t="str" cm="1">
        <f t="array" ref="I5">_xlfn.IFNA(INDEX(SetupR4Tabelle[Ringe],MATCH($A5&amp;$B5&amp;$C5&amp;$E5,SetupR4Tabelle[Verein]&amp;SetupR4Tabelle[Vorname]&amp;SetupR4Tabelle[Name]&amp;SetupR4Tabelle[Disziplin],0)),"-")</f>
        <v>-</v>
      </c>
      <c r="J5" s="269" cm="1">
        <f t="array" ref="J5">_xlfn.IFNA(INDEX(SetupR5Tabelle[Ringe],MATCH($A5&amp;$B5&amp;$C5&amp;$E5,SetupR5Tabelle[Verein]&amp;SetupR5Tabelle[Vorname]&amp;SetupR5Tabelle[Name]&amp;SetupR5Tabelle[Disziplin],0)),"-")</f>
        <v>200</v>
      </c>
      <c r="K5" s="267" cm="1">
        <f t="array" ref="K5">_xlfn.IFNA(INDEX(SetupR6Tabelle[Ringe],MATCH($A5&amp;$B5&amp;$C5&amp;$E5,SetupR6Tabelle[Verein]&amp;SetupR6Tabelle[Vorname]&amp;SetupR6Tabelle[Name]&amp;SetupR6Tabelle[Disziplin],0)),"-")</f>
        <v>200</v>
      </c>
      <c r="L5" s="267" cm="1">
        <f t="array" ref="L5">_xlfn.IFNA(INDEX(SetupR7Tabelle[Ringe],MATCH($A5&amp;$B5&amp;$C5&amp;$E5,SetupR7Tabelle[Verein]&amp;SetupR7Tabelle[Vorname]&amp;SetupR7Tabelle[Name]&amp;SetupR7Tabelle[Disziplin],0)),"-")</f>
        <v>198</v>
      </c>
      <c r="M5" s="267" cm="1">
        <f t="array" ref="M5">_xlfn.IFNA(INDEX(SetupR8Tabelle[Ringe],MATCH($A5&amp;$B5&amp;$C5&amp;$E5,SetupR8Tabelle[Verein]&amp;SetupR8Tabelle[Vorname]&amp;SetupR8Tabelle[Name]&amp;SetupR8Tabelle[Disziplin],0)),"-")</f>
        <v>200</v>
      </c>
      <c r="N5" s="267" cm="1">
        <f t="array" ref="N5">_xlfn.IFNA(INDEX(SetupR9Tabelle[Ringe],MATCH($A5&amp;$B5&amp;$C5&amp;$E5,SetupR9Tabelle[Verein]&amp;SetupR9Tabelle[Vorname]&amp;SetupR9Tabelle[Name]&amp;SetupR9Tabelle[Disziplin],0)),"-")</f>
        <v>200</v>
      </c>
      <c r="O5" s="267" cm="1">
        <f t="array" ref="O5">_xlfn.IFNA(INDEX(SetupR10Tabelle[Ringe],MATCH($A5&amp;$B5&amp;$C5&amp;$E5,SetupR10Tabelle[Verein]&amp;SetupR10Tabelle[Vorname]&amp;SetupR10Tabelle[Name]&amp;SetupR10Tabelle[Disziplin],0)),"-")</f>
        <v>200</v>
      </c>
      <c r="P5" s="269" cm="1">
        <f t="array" ref="P5">_xlfn.IFNA(INDEX(SetupR11Tabelle[Ringe],MATCH($A5&amp;$B5&amp;$C5&amp;$E5,SetupR11Tabelle[Verein]&amp;SetupR11Tabelle[Vorname]&amp;SetupR11Tabelle[Name]&amp;SetupR11Tabelle[Disziplin],0)),"-")</f>
        <v>198</v>
      </c>
      <c r="Q5" s="267">
        <f>IF(LGA[[#This Row],[1]]="","",SUM(LGA[[#This Row],[1]:[11]]))</f>
        <v>1994</v>
      </c>
      <c r="R5" s="270">
        <f>IF(LGA[[#This Row],[Summe]]="","",AVERAGE(Q5/S5))</f>
        <v>199.4</v>
      </c>
      <c r="S5" s="271">
        <f>IF(LGA[[#This Row],[1]]="","",COUNT(F5:P5))</f>
        <v>10</v>
      </c>
    </row>
    <row r="6" spans="1:19" ht="15.95" customHeight="1">
      <c r="A6" s="197" t="s">
        <v>21</v>
      </c>
      <c r="B6" s="197" t="s">
        <v>300</v>
      </c>
      <c r="C6" s="197" t="s">
        <v>181</v>
      </c>
      <c r="D6" s="197" t="s">
        <v>16</v>
      </c>
      <c r="E6" s="197" t="s">
        <v>8</v>
      </c>
      <c r="F6" s="271" cm="1">
        <f t="array" ref="F6">_xlfn.IFNA(INDEX(SetupR1Tabelle[Ringe],MATCH($A6&amp;$B6&amp;$C6&amp;$E6,SetupR1Tabelle[Verein]&amp;SetupR1Tabelle[Vorname]&amp;SetupR1Tabelle[Name]&amp;SetupR1Tabelle[Disziplin],0)),"-")</f>
        <v>195</v>
      </c>
      <c r="G6" s="271" cm="1">
        <f t="array" ref="G6">_xlfn.IFNA(INDEX(SetupR2Tabelle[Ringe],MATCH($A6&amp;$B6&amp;$C6&amp;$E6,SetupR2Tabelle[Verein]&amp;SetupR2Tabelle[Vorname]&amp;SetupR2Tabelle[Name]&amp;SetupR2Tabelle[Disziplin],0)),"-")</f>
        <v>198</v>
      </c>
      <c r="H6" s="271" cm="1">
        <f t="array" ref="H6">_xlfn.IFNA(INDEX(SetupR3Tabelle[Ringe],MATCH($A6&amp;$B6&amp;$C6&amp;$E6,SetupR3Tabelle[Verein]&amp;SetupR3Tabelle[Vorname]&amp;SetupR3Tabelle[Name]&amp;SetupR3Tabelle[Disziplin],0)),"-")</f>
        <v>200</v>
      </c>
      <c r="I6" s="272" t="str" cm="1">
        <f t="array" ref="I6">_xlfn.IFNA(INDEX(SetupR4Tabelle[Ringe],MATCH($A6&amp;$B6&amp;$C6&amp;$E6,SetupR4Tabelle[Verein]&amp;SetupR4Tabelle[Vorname]&amp;SetupR4Tabelle[Name]&amp;SetupR4Tabelle[Disziplin],0)),"-")</f>
        <v>-</v>
      </c>
      <c r="J6" s="271" cm="1">
        <f t="array" ref="J6">_xlfn.IFNA(INDEX(SetupR5Tabelle[Ringe],MATCH($A6&amp;$B6&amp;$C6&amp;$E6,SetupR5Tabelle[Verein]&amp;SetupR5Tabelle[Vorname]&amp;SetupR5Tabelle[Name]&amp;SetupR5Tabelle[Disziplin],0)),"-")</f>
        <v>200</v>
      </c>
      <c r="K6" s="271" cm="1">
        <f t="array" ref="K6">_xlfn.IFNA(INDEX(SetupR6Tabelle[Ringe],MATCH($A6&amp;$B6&amp;$C6&amp;$E6,SetupR6Tabelle[Verein]&amp;SetupR6Tabelle[Vorname]&amp;SetupR6Tabelle[Name]&amp;SetupR6Tabelle[Disziplin],0)),"-")</f>
        <v>199</v>
      </c>
      <c r="L6" s="271" cm="1">
        <f t="array" ref="L6">_xlfn.IFNA(INDEX(SetupR7Tabelle[Ringe],MATCH($A6&amp;$B6&amp;$C6&amp;$E6,SetupR7Tabelle[Verein]&amp;SetupR7Tabelle[Vorname]&amp;SetupR7Tabelle[Name]&amp;SetupR7Tabelle[Disziplin],0)),"-")</f>
        <v>200</v>
      </c>
      <c r="M6" s="271" cm="1">
        <f t="array" ref="M6">_xlfn.IFNA(INDEX(SetupR8Tabelle[Ringe],MATCH($A6&amp;$B6&amp;$C6&amp;$E6,SetupR8Tabelle[Verein]&amp;SetupR8Tabelle[Vorname]&amp;SetupR8Tabelle[Name]&amp;SetupR8Tabelle[Disziplin],0)),"-")</f>
        <v>200</v>
      </c>
      <c r="N6" s="271" cm="1">
        <f t="array" ref="N6">_xlfn.IFNA(INDEX(SetupR9Tabelle[Ringe],MATCH($A6&amp;$B6&amp;$C6&amp;$E6,SetupR9Tabelle[Verein]&amp;SetupR9Tabelle[Vorname]&amp;SetupR9Tabelle[Name]&amp;SetupR9Tabelle[Disziplin],0)),"-")</f>
        <v>200</v>
      </c>
      <c r="O6" s="271" cm="1">
        <f t="array" ref="O6">_xlfn.IFNA(INDEX(SetupR10Tabelle[Ringe],MATCH($A6&amp;$B6&amp;$C6&amp;$E6,SetupR10Tabelle[Verein]&amp;SetupR10Tabelle[Vorname]&amp;SetupR10Tabelle[Name]&amp;SetupR10Tabelle[Disziplin],0)),"-")</f>
        <v>200</v>
      </c>
      <c r="P6" s="271" cm="1">
        <f t="array" ref="P6">_xlfn.IFNA(INDEX(SetupR11Tabelle[Ringe],MATCH($A6&amp;$B6&amp;$C6&amp;$E6,SetupR11Tabelle[Verein]&amp;SetupR11Tabelle[Vorname]&amp;SetupR11Tabelle[Name]&amp;SetupR11Tabelle[Disziplin],0)),"-")</f>
        <v>199</v>
      </c>
      <c r="Q6" s="271">
        <f>IF(LGA[[#This Row],[1]]="","",SUM(LGA[[#This Row],[1]:[11]]))</f>
        <v>1991</v>
      </c>
      <c r="R6" s="270">
        <f>IF(LGA[[#This Row],[Summe]]="","",AVERAGE(Q6/S6))</f>
        <v>199.1</v>
      </c>
      <c r="S6" s="271">
        <f>IF(LGA[[#This Row],[1]]="","",COUNT(F6:P6))</f>
        <v>10</v>
      </c>
    </row>
    <row r="7" spans="1:19" ht="15.95" customHeight="1">
      <c r="A7" s="197" t="s">
        <v>6</v>
      </c>
      <c r="B7" s="197" t="s">
        <v>260</v>
      </c>
      <c r="C7" s="197" t="s">
        <v>261</v>
      </c>
      <c r="D7" s="197" t="s">
        <v>38</v>
      </c>
      <c r="E7" s="197" t="s">
        <v>8</v>
      </c>
      <c r="F7" s="267" cm="1">
        <f t="array" ref="F7">_xlfn.IFNA(INDEX(SetupR1Tabelle[Ringe],MATCH($A7&amp;$B7&amp;$C7&amp;$E7,SetupR1Tabelle[Verein]&amp;SetupR1Tabelle[Vorname]&amp;SetupR1Tabelle[Name]&amp;SetupR1Tabelle[Disziplin],0)),"-")</f>
        <v>196</v>
      </c>
      <c r="G7" s="267" cm="1">
        <f t="array" ref="G7">_xlfn.IFNA(INDEX(SetupR2Tabelle[Ringe],MATCH($A7&amp;$B7&amp;$C7&amp;$E7,SetupR2Tabelle[Verein]&amp;SetupR2Tabelle[Vorname]&amp;SetupR2Tabelle[Name]&amp;SetupR2Tabelle[Disziplin],0)),"-")</f>
        <v>200</v>
      </c>
      <c r="H7" s="267" t="str" cm="1">
        <f t="array" ref="H7">_xlfn.IFNA(INDEX(SetupR3Tabelle[Ringe],MATCH($A7&amp;$B7&amp;$C7&amp;$E7,SetupR3Tabelle[Verein]&amp;SetupR3Tabelle[Vorname]&amp;SetupR3Tabelle[Name]&amp;SetupR3Tabelle[Disziplin],0)),"-")</f>
        <v>-</v>
      </c>
      <c r="I7" s="268" cm="1">
        <f t="array" ref="I7">_xlfn.IFNA(INDEX(SetupR4Tabelle[Ringe],MATCH($A7&amp;$B7&amp;$C7&amp;$E7,SetupR4Tabelle[Verein]&amp;SetupR4Tabelle[Vorname]&amp;SetupR4Tabelle[Name]&amp;SetupR4Tabelle[Disziplin],0)),"-")</f>
        <v>199</v>
      </c>
      <c r="J7" s="269" cm="1">
        <f t="array" ref="J7">_xlfn.IFNA(INDEX(SetupR5Tabelle[Ringe],MATCH($A7&amp;$B7&amp;$C7&amp;$E7,SetupR5Tabelle[Verein]&amp;SetupR5Tabelle[Vorname]&amp;SetupR5Tabelle[Name]&amp;SetupR5Tabelle[Disziplin],0)),"-")</f>
        <v>200</v>
      </c>
      <c r="K7" s="267" cm="1">
        <f t="array" ref="K7">_xlfn.IFNA(INDEX(SetupR6Tabelle[Ringe],MATCH($A7&amp;$B7&amp;$C7&amp;$E7,SetupR6Tabelle[Verein]&amp;SetupR6Tabelle[Vorname]&amp;SetupR6Tabelle[Name]&amp;SetupR6Tabelle[Disziplin],0)),"-")</f>
        <v>199</v>
      </c>
      <c r="L7" s="267" cm="1">
        <f t="array" ref="L7">_xlfn.IFNA(INDEX(SetupR7Tabelle[Ringe],MATCH($A7&amp;$B7&amp;$C7&amp;$E7,SetupR7Tabelle[Verein]&amp;SetupR7Tabelle[Vorname]&amp;SetupR7Tabelle[Name]&amp;SetupR7Tabelle[Disziplin],0)),"-")</f>
        <v>199</v>
      </c>
      <c r="M7" s="267" cm="1">
        <f t="array" ref="M7">_xlfn.IFNA(INDEX(SetupR8Tabelle[Ringe],MATCH($A7&amp;$B7&amp;$C7&amp;$E7,SetupR8Tabelle[Verein]&amp;SetupR8Tabelle[Vorname]&amp;SetupR8Tabelle[Name]&amp;SetupR8Tabelle[Disziplin],0)),"-")</f>
        <v>197</v>
      </c>
      <c r="N7" s="267" cm="1">
        <f t="array" ref="N7">_xlfn.IFNA(INDEX(SetupR9Tabelle[Ringe],MATCH($A7&amp;$B7&amp;$C7&amp;$E7,SetupR9Tabelle[Verein]&amp;SetupR9Tabelle[Vorname]&amp;SetupR9Tabelle[Name]&amp;SetupR9Tabelle[Disziplin],0)),"-")</f>
        <v>200</v>
      </c>
      <c r="O7" s="267" cm="1">
        <f t="array" ref="O7">_xlfn.IFNA(INDEX(SetupR10Tabelle[Ringe],MATCH($A7&amp;$B7&amp;$C7&amp;$E7,SetupR10Tabelle[Verein]&amp;SetupR10Tabelle[Vorname]&amp;SetupR10Tabelle[Name]&amp;SetupR10Tabelle[Disziplin],0)),"-")</f>
        <v>199</v>
      </c>
      <c r="P7" s="269" cm="1">
        <f t="array" ref="P7">_xlfn.IFNA(INDEX(SetupR11Tabelle[Ringe],MATCH($A7&amp;$B7&amp;$C7&amp;$E7,SetupR11Tabelle[Verein]&amp;SetupR11Tabelle[Vorname]&amp;SetupR11Tabelle[Name]&amp;SetupR11Tabelle[Disziplin],0)),"-")</f>
        <v>199</v>
      </c>
      <c r="Q7" s="267">
        <f>IF(LGA[[#This Row],[1]]="","",SUM(LGA[[#This Row],[1]:[11]]))</f>
        <v>1988</v>
      </c>
      <c r="R7" s="270">
        <f>IF(LGA[[#This Row],[Summe]]="","",AVERAGE(Q7/S7))</f>
        <v>198.8</v>
      </c>
      <c r="S7" s="271">
        <f>IF(LGA[[#This Row],[1]]="","",COUNT(F7:P7))</f>
        <v>10</v>
      </c>
    </row>
    <row r="8" spans="1:19" ht="15.95" customHeight="1">
      <c r="A8" s="197" t="s">
        <v>21</v>
      </c>
      <c r="B8" s="197" t="s">
        <v>176</v>
      </c>
      <c r="C8" s="197" t="s">
        <v>301</v>
      </c>
      <c r="D8" s="197" t="s">
        <v>16</v>
      </c>
      <c r="E8" s="197" t="s">
        <v>8</v>
      </c>
      <c r="F8" s="271" cm="1">
        <f t="array" ref="F8">_xlfn.IFNA(INDEX(SetupR1Tabelle[Ringe],MATCH($A8&amp;$B8&amp;$C8&amp;$E8,SetupR1Tabelle[Verein]&amp;SetupR1Tabelle[Vorname]&amp;SetupR1Tabelle[Name]&amp;SetupR1Tabelle[Disziplin],0)),"-")</f>
        <v>199</v>
      </c>
      <c r="G8" s="271" cm="1">
        <f t="array" ref="G8">_xlfn.IFNA(INDEX(SetupR2Tabelle[Ringe],MATCH($A8&amp;$B8&amp;$C8&amp;$E8,SetupR2Tabelle[Verein]&amp;SetupR2Tabelle[Vorname]&amp;SetupR2Tabelle[Name]&amp;SetupR2Tabelle[Disziplin],0)),"-")</f>
        <v>196</v>
      </c>
      <c r="H8" s="271" cm="1">
        <f t="array" ref="H8">_xlfn.IFNA(INDEX(SetupR3Tabelle[Ringe],MATCH($A8&amp;$B8&amp;$C8&amp;$E8,SetupR3Tabelle[Verein]&amp;SetupR3Tabelle[Vorname]&amp;SetupR3Tabelle[Name]&amp;SetupR3Tabelle[Disziplin],0)),"-")</f>
        <v>197</v>
      </c>
      <c r="I8" s="272" t="str" cm="1">
        <f t="array" ref="I8">_xlfn.IFNA(INDEX(SetupR4Tabelle[Ringe],MATCH($A8&amp;$B8&amp;$C8&amp;$E8,SetupR4Tabelle[Verein]&amp;SetupR4Tabelle[Vorname]&amp;SetupR4Tabelle[Name]&amp;SetupR4Tabelle[Disziplin],0)),"-")</f>
        <v>-</v>
      </c>
      <c r="J8" s="271" cm="1">
        <f t="array" ref="J8">_xlfn.IFNA(INDEX(SetupR5Tabelle[Ringe],MATCH($A8&amp;$B8&amp;$C8&amp;$E8,SetupR5Tabelle[Verein]&amp;SetupR5Tabelle[Vorname]&amp;SetupR5Tabelle[Name]&amp;SetupR5Tabelle[Disziplin],0)),"-")</f>
        <v>197</v>
      </c>
      <c r="K8" s="271" cm="1">
        <f t="array" ref="K8">_xlfn.IFNA(INDEX(SetupR6Tabelle[Ringe],MATCH($A8&amp;$B8&amp;$C8&amp;$E8,SetupR6Tabelle[Verein]&amp;SetupR6Tabelle[Vorname]&amp;SetupR6Tabelle[Name]&amp;SetupR6Tabelle[Disziplin],0)),"-")</f>
        <v>197</v>
      </c>
      <c r="L8" s="271" cm="1">
        <f t="array" ref="L8">_xlfn.IFNA(INDEX(SetupR7Tabelle[Ringe],MATCH($A8&amp;$B8&amp;$C8&amp;$E8,SetupR7Tabelle[Verein]&amp;SetupR7Tabelle[Vorname]&amp;SetupR7Tabelle[Name]&amp;SetupR7Tabelle[Disziplin],0)),"-")</f>
        <v>197</v>
      </c>
      <c r="M8" s="271" cm="1">
        <f t="array" ref="M8">_xlfn.IFNA(INDEX(SetupR8Tabelle[Ringe],MATCH($A8&amp;$B8&amp;$C8&amp;$E8,SetupR8Tabelle[Verein]&amp;SetupR8Tabelle[Vorname]&amp;SetupR8Tabelle[Name]&amp;SetupR8Tabelle[Disziplin],0)),"-")</f>
        <v>198</v>
      </c>
      <c r="N8" s="271" cm="1">
        <f t="array" ref="N8">_xlfn.IFNA(INDEX(SetupR9Tabelle[Ringe],MATCH($A8&amp;$B8&amp;$C8&amp;$E8,SetupR9Tabelle[Verein]&amp;SetupR9Tabelle[Vorname]&amp;SetupR9Tabelle[Name]&amp;SetupR9Tabelle[Disziplin],0)),"-")</f>
        <v>199</v>
      </c>
      <c r="O8" s="271" cm="1">
        <f t="array" ref="O8">_xlfn.IFNA(INDEX(SetupR10Tabelle[Ringe],MATCH($A8&amp;$B8&amp;$C8&amp;$E8,SetupR10Tabelle[Verein]&amp;SetupR10Tabelle[Vorname]&amp;SetupR10Tabelle[Name]&amp;SetupR10Tabelle[Disziplin],0)),"-")</f>
        <v>200</v>
      </c>
      <c r="P8" s="271" cm="1">
        <f t="array" ref="P8">_xlfn.IFNA(INDEX(SetupR11Tabelle[Ringe],MATCH($A8&amp;$B8&amp;$C8&amp;$E8,SetupR11Tabelle[Verein]&amp;SetupR11Tabelle[Vorname]&amp;SetupR11Tabelle[Name]&amp;SetupR11Tabelle[Disziplin],0)),"-")</f>
        <v>200</v>
      </c>
      <c r="Q8" s="271">
        <f>IF(LGA[[#This Row],[1]]="","",SUM(LGA[[#This Row],[1]:[11]]))</f>
        <v>1980</v>
      </c>
      <c r="R8" s="270">
        <f>IF(LGA[[#This Row],[Summe]]="","",AVERAGE(Q8/S8))</f>
        <v>198</v>
      </c>
      <c r="S8" s="271">
        <f>IF(LGA[[#This Row],[1]]="","",COUNT(F8:P8))</f>
        <v>10</v>
      </c>
    </row>
    <row r="9" spans="1:19" ht="15.95" customHeight="1">
      <c r="A9" s="197" t="s">
        <v>6</v>
      </c>
      <c r="B9" s="197" t="s">
        <v>262</v>
      </c>
      <c r="C9" s="197" t="s">
        <v>261</v>
      </c>
      <c r="D9" s="197" t="s">
        <v>16</v>
      </c>
      <c r="E9" s="197" t="s">
        <v>8</v>
      </c>
      <c r="F9" s="267" cm="1">
        <f t="array" ref="F9">_xlfn.IFNA(INDEX(SetupR1Tabelle[Ringe],MATCH($A9&amp;$B9&amp;$C9&amp;$E9,SetupR1Tabelle[Verein]&amp;SetupR1Tabelle[Vorname]&amp;SetupR1Tabelle[Name]&amp;SetupR1Tabelle[Disziplin],0)),"-")</f>
        <v>197</v>
      </c>
      <c r="G9" s="267" cm="1">
        <f t="array" ref="G9">_xlfn.IFNA(INDEX(SetupR2Tabelle[Ringe],MATCH($A9&amp;$B9&amp;$C9&amp;$E9,SetupR2Tabelle[Verein]&amp;SetupR2Tabelle[Vorname]&amp;SetupR2Tabelle[Name]&amp;SetupR2Tabelle[Disziplin],0)),"-")</f>
        <v>197</v>
      </c>
      <c r="H9" s="267" t="str" cm="1">
        <f t="array" ref="H9">_xlfn.IFNA(INDEX(SetupR3Tabelle[Ringe],MATCH($A9&amp;$B9&amp;$C9&amp;$E9,SetupR3Tabelle[Verein]&amp;SetupR3Tabelle[Vorname]&amp;SetupR3Tabelle[Name]&amp;SetupR3Tabelle[Disziplin],0)),"-")</f>
        <v>-</v>
      </c>
      <c r="I9" s="268" cm="1">
        <f t="array" ref="I9">_xlfn.IFNA(INDEX(SetupR4Tabelle[Ringe],MATCH($A9&amp;$B9&amp;$C9&amp;$E9,SetupR4Tabelle[Verein]&amp;SetupR4Tabelle[Vorname]&amp;SetupR4Tabelle[Name]&amp;SetupR4Tabelle[Disziplin],0)),"-")</f>
        <v>195</v>
      </c>
      <c r="J9" s="269" cm="1">
        <f t="array" ref="J9">_xlfn.IFNA(INDEX(SetupR5Tabelle[Ringe],MATCH($A9&amp;$B9&amp;$C9&amp;$E9,SetupR5Tabelle[Verein]&amp;SetupR5Tabelle[Vorname]&amp;SetupR5Tabelle[Name]&amp;SetupR5Tabelle[Disziplin],0)),"-")</f>
        <v>199</v>
      </c>
      <c r="K9" s="267" cm="1">
        <f t="array" ref="K9">_xlfn.IFNA(INDEX(SetupR6Tabelle[Ringe],MATCH($A9&amp;$B9&amp;$C9&amp;$E9,SetupR6Tabelle[Verein]&amp;SetupR6Tabelle[Vorname]&amp;SetupR6Tabelle[Name]&amp;SetupR6Tabelle[Disziplin],0)),"-")</f>
        <v>198</v>
      </c>
      <c r="L9" s="267" cm="1">
        <f t="array" ref="L9">_xlfn.IFNA(INDEX(SetupR7Tabelle[Ringe],MATCH($A9&amp;$B9&amp;$C9&amp;$E9,SetupR7Tabelle[Verein]&amp;SetupR7Tabelle[Vorname]&amp;SetupR7Tabelle[Name]&amp;SetupR7Tabelle[Disziplin],0)),"-")</f>
        <v>198</v>
      </c>
      <c r="M9" s="267" cm="1">
        <f t="array" ref="M9">_xlfn.IFNA(INDEX(SetupR8Tabelle[Ringe],MATCH($A9&amp;$B9&amp;$C9&amp;$E9,SetupR8Tabelle[Verein]&amp;SetupR8Tabelle[Vorname]&amp;SetupR8Tabelle[Name]&amp;SetupR8Tabelle[Disziplin],0)),"-")</f>
        <v>196</v>
      </c>
      <c r="N9" s="267" cm="1">
        <f t="array" ref="N9">_xlfn.IFNA(INDEX(SetupR9Tabelle[Ringe],MATCH($A9&amp;$B9&amp;$C9&amp;$E9,SetupR9Tabelle[Verein]&amp;SetupR9Tabelle[Vorname]&amp;SetupR9Tabelle[Name]&amp;SetupR9Tabelle[Disziplin],0)),"-")</f>
        <v>198</v>
      </c>
      <c r="O9" s="267" cm="1">
        <f t="array" ref="O9">_xlfn.IFNA(INDEX(SetupR10Tabelle[Ringe],MATCH($A9&amp;$B9&amp;$C9&amp;$E9,SetupR10Tabelle[Verein]&amp;SetupR10Tabelle[Vorname]&amp;SetupR10Tabelle[Name]&amp;SetupR10Tabelle[Disziplin],0)),"-")</f>
        <v>198</v>
      </c>
      <c r="P9" s="269" cm="1">
        <f t="array" ref="P9">_xlfn.IFNA(INDEX(SetupR11Tabelle[Ringe],MATCH($A9&amp;$B9&amp;$C9&amp;$E9,SetupR11Tabelle[Verein]&amp;SetupR11Tabelle[Vorname]&amp;SetupR11Tabelle[Name]&amp;SetupR11Tabelle[Disziplin],0)),"-")</f>
        <v>199</v>
      </c>
      <c r="Q9" s="267">
        <f>IF(LGA[[#This Row],[1]]="","",SUM(LGA[[#This Row],[1]:[11]]))</f>
        <v>1975</v>
      </c>
      <c r="R9" s="270">
        <f>IF(LGA[[#This Row],[Summe]]="","",AVERAGE(Q9/S9))</f>
        <v>197.5</v>
      </c>
      <c r="S9" s="271">
        <f>IF(LGA[[#This Row],[1]]="","",COUNT(F9:P9))</f>
        <v>10</v>
      </c>
    </row>
    <row r="10" spans="1:19" ht="15.95" customHeight="1">
      <c r="A10" s="197" t="s">
        <v>21</v>
      </c>
      <c r="B10" s="197" t="s">
        <v>297</v>
      </c>
      <c r="C10" s="197" t="s">
        <v>274</v>
      </c>
      <c r="D10" s="197" t="s">
        <v>16</v>
      </c>
      <c r="E10" s="197" t="s">
        <v>8</v>
      </c>
      <c r="F10" s="271" cm="1">
        <f t="array" ref="F10">_xlfn.IFNA(INDEX(SetupR1Tabelle[Ringe],MATCH($A10&amp;$B10&amp;$C10&amp;$E10,SetupR1Tabelle[Verein]&amp;SetupR1Tabelle[Vorname]&amp;SetupR1Tabelle[Name]&amp;SetupR1Tabelle[Disziplin],0)),"-")</f>
        <v>197</v>
      </c>
      <c r="G10" s="271" cm="1">
        <f t="array" ref="G10">_xlfn.IFNA(INDEX(SetupR2Tabelle[Ringe],MATCH($A10&amp;$B10&amp;$C10&amp;$E10,SetupR2Tabelle[Verein]&amp;SetupR2Tabelle[Vorname]&amp;SetupR2Tabelle[Name]&amp;SetupR2Tabelle[Disziplin],0)),"-")</f>
        <v>193</v>
      </c>
      <c r="H10" s="271" cm="1">
        <f t="array" ref="H10">_xlfn.IFNA(INDEX(SetupR3Tabelle[Ringe],MATCH($A10&amp;$B10&amp;$C10&amp;$E10,SetupR3Tabelle[Verein]&amp;SetupR3Tabelle[Vorname]&amp;SetupR3Tabelle[Name]&amp;SetupR3Tabelle[Disziplin],0)),"-")</f>
        <v>196</v>
      </c>
      <c r="I10" s="272" t="str" cm="1">
        <f t="array" ref="I10">_xlfn.IFNA(INDEX(SetupR4Tabelle[Ringe],MATCH($A10&amp;$B10&amp;$C10&amp;$E10,SetupR4Tabelle[Verein]&amp;SetupR4Tabelle[Vorname]&amp;SetupR4Tabelle[Name]&amp;SetupR4Tabelle[Disziplin],0)),"-")</f>
        <v>-</v>
      </c>
      <c r="J10" s="271" cm="1">
        <f t="array" ref="J10">_xlfn.IFNA(INDEX(SetupR5Tabelle[Ringe],MATCH($A10&amp;$B10&amp;$C10&amp;$E10,SetupR5Tabelle[Verein]&amp;SetupR5Tabelle[Vorname]&amp;SetupR5Tabelle[Name]&amp;SetupR5Tabelle[Disziplin],0)),"-")</f>
        <v>194</v>
      </c>
      <c r="K10" s="271" cm="1">
        <f t="array" ref="K10">_xlfn.IFNA(INDEX(SetupR6Tabelle[Ringe],MATCH($A10&amp;$B10&amp;$C10&amp;$E10,SetupR6Tabelle[Verein]&amp;SetupR6Tabelle[Vorname]&amp;SetupR6Tabelle[Name]&amp;SetupR6Tabelle[Disziplin],0)),"-")</f>
        <v>197</v>
      </c>
      <c r="L10" s="271" cm="1">
        <f t="array" ref="L10">_xlfn.IFNA(INDEX(SetupR7Tabelle[Ringe],MATCH($A10&amp;$B10&amp;$C10&amp;$E10,SetupR7Tabelle[Verein]&amp;SetupR7Tabelle[Vorname]&amp;SetupR7Tabelle[Name]&amp;SetupR7Tabelle[Disziplin],0)),"-")</f>
        <v>199</v>
      </c>
      <c r="M10" s="271" cm="1">
        <f t="array" ref="M10">_xlfn.IFNA(INDEX(SetupR8Tabelle[Ringe],MATCH($A10&amp;$B10&amp;$C10&amp;$E10,SetupR8Tabelle[Verein]&amp;SetupR8Tabelle[Vorname]&amp;SetupR8Tabelle[Name]&amp;SetupR8Tabelle[Disziplin],0)),"-")</f>
        <v>199</v>
      </c>
      <c r="N10" s="271" cm="1">
        <f t="array" ref="N10">_xlfn.IFNA(INDEX(SetupR9Tabelle[Ringe],MATCH($A10&amp;$B10&amp;$C10&amp;$E10,SetupR9Tabelle[Verein]&amp;SetupR9Tabelle[Vorname]&amp;SetupR9Tabelle[Name]&amp;SetupR9Tabelle[Disziplin],0)),"-")</f>
        <v>199</v>
      </c>
      <c r="O10" s="271" cm="1">
        <f t="array" ref="O10">_xlfn.IFNA(INDEX(SetupR10Tabelle[Ringe],MATCH($A10&amp;$B10&amp;$C10&amp;$E10,SetupR10Tabelle[Verein]&amp;SetupR10Tabelle[Vorname]&amp;SetupR10Tabelle[Name]&amp;SetupR10Tabelle[Disziplin],0)),"-")</f>
        <v>199</v>
      </c>
      <c r="P10" s="271" cm="1">
        <f t="array" ref="P10">_xlfn.IFNA(INDEX(SetupR11Tabelle[Ringe],MATCH($A10&amp;$B10&amp;$C10&amp;$E10,SetupR11Tabelle[Verein]&amp;SetupR11Tabelle[Vorname]&amp;SetupR11Tabelle[Name]&amp;SetupR11Tabelle[Disziplin],0)),"-")</f>
        <v>198</v>
      </c>
      <c r="Q10" s="271">
        <f>IF(LGA[[#This Row],[1]]="","",SUM(LGA[[#This Row],[1]:[11]]))</f>
        <v>1971</v>
      </c>
      <c r="R10" s="270">
        <f>IF(LGA[[#This Row],[Summe]]="","",AVERAGE(Q10/S10))</f>
        <v>197.1</v>
      </c>
      <c r="S10" s="271">
        <f>IF(LGA[[#This Row],[1]]="","",COUNT(F10:P10))</f>
        <v>10</v>
      </c>
    </row>
    <row r="11" spans="1:19" ht="15.95" customHeight="1">
      <c r="A11" s="197" t="s">
        <v>6</v>
      </c>
      <c r="B11" s="197" t="s">
        <v>256</v>
      </c>
      <c r="C11" s="197" t="s">
        <v>257</v>
      </c>
      <c r="D11" s="197" t="s">
        <v>16</v>
      </c>
      <c r="E11" s="197" t="s">
        <v>8</v>
      </c>
      <c r="F11" s="271" cm="1">
        <f t="array" ref="F11">_xlfn.IFNA(INDEX(SetupR1Tabelle[Ringe],MATCH($A11&amp;$B11&amp;$C11&amp;$E11,SetupR1Tabelle[Verein]&amp;SetupR1Tabelle[Vorname]&amp;SetupR1Tabelle[Name]&amp;SetupR1Tabelle[Disziplin],0)),"-")</f>
        <v>197</v>
      </c>
      <c r="G11" s="271" cm="1">
        <f t="array" ref="G11">_xlfn.IFNA(INDEX(SetupR2Tabelle[Ringe],MATCH($A11&amp;$B11&amp;$C11&amp;$E11,SetupR2Tabelle[Verein]&amp;SetupR2Tabelle[Vorname]&amp;SetupR2Tabelle[Name]&amp;SetupR2Tabelle[Disziplin],0)),"-")</f>
        <v>199</v>
      </c>
      <c r="H11" s="271" t="str" cm="1">
        <f t="array" ref="H11">_xlfn.IFNA(INDEX(SetupR3Tabelle[Ringe],MATCH($A11&amp;$B11&amp;$C11&amp;$E11,SetupR3Tabelle[Verein]&amp;SetupR3Tabelle[Vorname]&amp;SetupR3Tabelle[Name]&amp;SetupR3Tabelle[Disziplin],0)),"-")</f>
        <v>-</v>
      </c>
      <c r="I11" s="272" cm="1">
        <f t="array" ref="I11">_xlfn.IFNA(INDEX(SetupR4Tabelle[Ringe],MATCH($A11&amp;$B11&amp;$C11&amp;$E11,SetupR4Tabelle[Verein]&amp;SetupR4Tabelle[Vorname]&amp;SetupR4Tabelle[Name]&amp;SetupR4Tabelle[Disziplin],0)),"-")</f>
        <v>196</v>
      </c>
      <c r="J11" s="271" cm="1">
        <f t="array" ref="J11">_xlfn.IFNA(INDEX(SetupR5Tabelle[Ringe],MATCH($A11&amp;$B11&amp;$C11&amp;$E11,SetupR5Tabelle[Verein]&amp;SetupR5Tabelle[Vorname]&amp;SetupR5Tabelle[Name]&amp;SetupR5Tabelle[Disziplin],0)),"-")</f>
        <v>197</v>
      </c>
      <c r="K11" s="271" cm="1">
        <f t="array" ref="K11">_xlfn.IFNA(INDEX(SetupR6Tabelle[Ringe],MATCH($A11&amp;$B11&amp;$C11&amp;$E11,SetupR6Tabelle[Verein]&amp;SetupR6Tabelle[Vorname]&amp;SetupR6Tabelle[Name]&amp;SetupR6Tabelle[Disziplin],0)),"-")</f>
        <v>199</v>
      </c>
      <c r="L11" s="271" cm="1">
        <f t="array" ref="L11">_xlfn.IFNA(INDEX(SetupR7Tabelle[Ringe],MATCH($A11&amp;$B11&amp;$C11&amp;$E11,SetupR7Tabelle[Verein]&amp;SetupR7Tabelle[Vorname]&amp;SetupR7Tabelle[Name]&amp;SetupR7Tabelle[Disziplin],0)),"-")</f>
        <v>194</v>
      </c>
      <c r="M11" s="271" cm="1">
        <f t="array" ref="M11">_xlfn.IFNA(INDEX(SetupR8Tabelle[Ringe],MATCH($A11&amp;$B11&amp;$C11&amp;$E11,SetupR8Tabelle[Verein]&amp;SetupR8Tabelle[Vorname]&amp;SetupR8Tabelle[Name]&amp;SetupR8Tabelle[Disziplin],0)),"-")</f>
        <v>195</v>
      </c>
      <c r="N11" s="271" cm="1">
        <f t="array" ref="N11">_xlfn.IFNA(INDEX(SetupR9Tabelle[Ringe],MATCH($A11&amp;$B11&amp;$C11&amp;$E11,SetupR9Tabelle[Verein]&amp;SetupR9Tabelle[Vorname]&amp;SetupR9Tabelle[Name]&amp;SetupR9Tabelle[Disziplin],0)),"-")</f>
        <v>200</v>
      </c>
      <c r="O11" s="271" cm="1">
        <f t="array" ref="O11">_xlfn.IFNA(INDEX(SetupR10Tabelle[Ringe],MATCH($A11&amp;$B11&amp;$C11&amp;$E11,SetupR10Tabelle[Verein]&amp;SetupR10Tabelle[Vorname]&amp;SetupR10Tabelle[Name]&amp;SetupR10Tabelle[Disziplin],0)),"-")</f>
        <v>195</v>
      </c>
      <c r="P11" s="271" cm="1">
        <f t="array" ref="P11">_xlfn.IFNA(INDEX(SetupR11Tabelle[Ringe],MATCH($A11&amp;$B11&amp;$C11&amp;$E11,SetupR11Tabelle[Verein]&amp;SetupR11Tabelle[Vorname]&amp;SetupR11Tabelle[Name]&amp;SetupR11Tabelle[Disziplin],0)),"-")</f>
        <v>199</v>
      </c>
      <c r="Q11" s="271">
        <f>IF(LGA[[#This Row],[1]]="","",SUM(LGA[[#This Row],[1]:[11]]))</f>
        <v>1971</v>
      </c>
      <c r="R11" s="270">
        <f>IF(LGA[[#This Row],[Summe]]="","",AVERAGE(Q11/S11))</f>
        <v>197.1</v>
      </c>
      <c r="S11" s="271">
        <f>IF(LGA[[#This Row],[1]]="","",COUNT(F11:P11))</f>
        <v>10</v>
      </c>
    </row>
    <row r="12" spans="1:19" ht="15.95" customHeight="1">
      <c r="A12" s="197" t="s">
        <v>17</v>
      </c>
      <c r="B12" s="197" t="s">
        <v>336</v>
      </c>
      <c r="C12" s="197" t="s">
        <v>281</v>
      </c>
      <c r="D12" s="197" t="s">
        <v>19</v>
      </c>
      <c r="E12" s="197" t="s">
        <v>8</v>
      </c>
      <c r="F12" s="271" cm="1">
        <f t="array" ref="F12">_xlfn.IFNA(INDEX(SetupR1Tabelle[Ringe],MATCH($A12&amp;$B12&amp;$C12&amp;$E12,SetupR1Tabelle[Verein]&amp;SetupR1Tabelle[Vorname]&amp;SetupR1Tabelle[Name]&amp;SetupR1Tabelle[Disziplin],0)),"-")</f>
        <v>197</v>
      </c>
      <c r="G12" s="271" cm="1">
        <f t="array" ref="G12">_xlfn.IFNA(INDEX(SetupR2Tabelle[Ringe],MATCH($A12&amp;$B12&amp;$C12&amp;$E12,SetupR2Tabelle[Verein]&amp;SetupR2Tabelle[Vorname]&amp;SetupR2Tabelle[Name]&amp;SetupR2Tabelle[Disziplin],0)),"-")</f>
        <v>199</v>
      </c>
      <c r="H12" s="271" cm="1">
        <f t="array" ref="H12">_xlfn.IFNA(INDEX(SetupR3Tabelle[Ringe],MATCH($A12&amp;$B12&amp;$C12&amp;$E12,SetupR3Tabelle[Verein]&amp;SetupR3Tabelle[Vorname]&amp;SetupR3Tabelle[Name]&amp;SetupR3Tabelle[Disziplin],0)),"-")</f>
        <v>198</v>
      </c>
      <c r="I12" s="272" cm="1">
        <f t="array" ref="I12">_xlfn.IFNA(INDEX(SetupR4Tabelle[Ringe],MATCH($A12&amp;$B12&amp;$C12&amp;$E12,SetupR4Tabelle[Verein]&amp;SetupR4Tabelle[Vorname]&amp;SetupR4Tabelle[Name]&amp;SetupR4Tabelle[Disziplin],0)),"-")</f>
        <v>195</v>
      </c>
      <c r="J12" s="271" cm="1">
        <f t="array" ref="J12">_xlfn.IFNA(INDEX(SetupR5Tabelle[Ringe],MATCH($A12&amp;$B12&amp;$C12&amp;$E12,SetupR5Tabelle[Verein]&amp;SetupR5Tabelle[Vorname]&amp;SetupR5Tabelle[Name]&amp;SetupR5Tabelle[Disziplin],0)),"-")</f>
        <v>197</v>
      </c>
      <c r="K12" s="271" cm="1">
        <f t="array" ref="K12">_xlfn.IFNA(INDEX(SetupR6Tabelle[Ringe],MATCH($A12&amp;$B12&amp;$C12&amp;$E12,SetupR6Tabelle[Verein]&amp;SetupR6Tabelle[Vorname]&amp;SetupR6Tabelle[Name]&amp;SetupR6Tabelle[Disziplin],0)),"-")</f>
        <v>195</v>
      </c>
      <c r="L12" s="271" t="str" cm="1">
        <f t="array" ref="L12">_xlfn.IFNA(INDEX(SetupR7Tabelle[Ringe],MATCH($A12&amp;$B12&amp;$C12&amp;$E12,SetupR7Tabelle[Verein]&amp;SetupR7Tabelle[Vorname]&amp;SetupR7Tabelle[Name]&amp;SetupR7Tabelle[Disziplin],0)),"-")</f>
        <v>-</v>
      </c>
      <c r="M12" s="271" cm="1">
        <f t="array" ref="M12">_xlfn.IFNA(INDEX(SetupR8Tabelle[Ringe],MATCH($A12&amp;$B12&amp;$C12&amp;$E12,SetupR8Tabelle[Verein]&amp;SetupR8Tabelle[Vorname]&amp;SetupR8Tabelle[Name]&amp;SetupR8Tabelle[Disziplin],0)),"-")</f>
        <v>194</v>
      </c>
      <c r="N12" s="271" cm="1">
        <f t="array" ref="N12">_xlfn.IFNA(INDEX(SetupR9Tabelle[Ringe],MATCH($A12&amp;$B12&amp;$C12&amp;$E12,SetupR9Tabelle[Verein]&amp;SetupR9Tabelle[Vorname]&amp;SetupR9Tabelle[Name]&amp;SetupR9Tabelle[Disziplin],0)),"-")</f>
        <v>195</v>
      </c>
      <c r="O12" s="271" cm="1">
        <f t="array" ref="O12">_xlfn.IFNA(INDEX(SetupR10Tabelle[Ringe],MATCH($A12&amp;$B12&amp;$C12&amp;$E12,SetupR10Tabelle[Verein]&amp;SetupR10Tabelle[Vorname]&amp;SetupR10Tabelle[Name]&amp;SetupR10Tabelle[Disziplin],0)),"-")</f>
        <v>198</v>
      </c>
      <c r="P12" s="271" cm="1">
        <f t="array" ref="P12">_xlfn.IFNA(INDEX(SetupR11Tabelle[Ringe],MATCH($A12&amp;$B12&amp;$C12&amp;$E12,SetupR11Tabelle[Verein]&amp;SetupR11Tabelle[Vorname]&amp;SetupR11Tabelle[Name]&amp;SetupR11Tabelle[Disziplin],0)),"-")</f>
        <v>197</v>
      </c>
      <c r="Q12" s="271">
        <f>IF(LGA[[#This Row],[1]]="","",SUM(LGA[[#This Row],[1]:[11]]))</f>
        <v>1965</v>
      </c>
      <c r="R12" s="270">
        <f>IF(LGA[[#This Row],[Summe]]="","",AVERAGE(Q12/S12))</f>
        <v>196.5</v>
      </c>
      <c r="S12" s="271">
        <f>IF(LGA[[#This Row],[1]]="","",COUNT(F12:P12))</f>
        <v>10</v>
      </c>
    </row>
    <row r="13" spans="1:19" ht="15.95" customHeight="1">
      <c r="A13" s="197" t="s">
        <v>26</v>
      </c>
      <c r="B13" s="197" t="s">
        <v>216</v>
      </c>
      <c r="C13" s="197" t="s">
        <v>332</v>
      </c>
      <c r="D13" s="197" t="s">
        <v>16</v>
      </c>
      <c r="E13" s="197" t="s">
        <v>8</v>
      </c>
      <c r="F13" s="271" cm="1">
        <f t="array" ref="F13">_xlfn.IFNA(INDEX(SetupR1Tabelle[Ringe],MATCH($A13&amp;$B13&amp;$C13&amp;$E13,SetupR1Tabelle[Verein]&amp;SetupR1Tabelle[Vorname]&amp;SetupR1Tabelle[Name]&amp;SetupR1Tabelle[Disziplin],0)),"-")</f>
        <v>198</v>
      </c>
      <c r="G13" s="271" t="str" cm="1">
        <f t="array" ref="G13">_xlfn.IFNA(INDEX(SetupR2Tabelle[Ringe],MATCH($A13&amp;$B13&amp;$C13&amp;$E13,SetupR2Tabelle[Verein]&amp;SetupR2Tabelle[Vorname]&amp;SetupR2Tabelle[Name]&amp;SetupR2Tabelle[Disziplin],0)),"-")</f>
        <v>-</v>
      </c>
      <c r="H13" s="271" cm="1">
        <f t="array" ref="H13">_xlfn.IFNA(INDEX(SetupR3Tabelle[Ringe],MATCH($A13&amp;$B13&amp;$C13&amp;$E13,SetupR3Tabelle[Verein]&amp;SetupR3Tabelle[Vorname]&amp;SetupR3Tabelle[Name]&amp;SetupR3Tabelle[Disziplin],0)),"-")</f>
        <v>199</v>
      </c>
      <c r="I13" s="272" cm="1">
        <f t="array" ref="I13">_xlfn.IFNA(INDEX(SetupR4Tabelle[Ringe],MATCH($A13&amp;$B13&amp;$C13&amp;$E13,SetupR4Tabelle[Verein]&amp;SetupR4Tabelle[Vorname]&amp;SetupR4Tabelle[Name]&amp;SetupR4Tabelle[Disziplin],0)),"-")</f>
        <v>196</v>
      </c>
      <c r="J13" s="271" cm="1">
        <f t="array" ref="J13">_xlfn.IFNA(INDEX(SetupR5Tabelle[Ringe],MATCH($A13&amp;$B13&amp;$C13&amp;$E13,SetupR5Tabelle[Verein]&amp;SetupR5Tabelle[Vorname]&amp;SetupR5Tabelle[Name]&amp;SetupR5Tabelle[Disziplin],0)),"-")</f>
        <v>197</v>
      </c>
      <c r="K13" s="271" cm="1">
        <f t="array" ref="K13">_xlfn.IFNA(INDEX(SetupR6Tabelle[Ringe],MATCH($A13&amp;$B13&amp;$C13&amp;$E13,SetupR6Tabelle[Verein]&amp;SetupR6Tabelle[Vorname]&amp;SetupR6Tabelle[Name]&amp;SetupR6Tabelle[Disziplin],0)),"-")</f>
        <v>192</v>
      </c>
      <c r="L13" s="271" cm="1">
        <f t="array" ref="L13">_xlfn.IFNA(INDEX(SetupR7Tabelle[Ringe],MATCH($A13&amp;$B13&amp;$C13&amp;$E13,SetupR7Tabelle[Verein]&amp;SetupR7Tabelle[Vorname]&amp;SetupR7Tabelle[Name]&amp;SetupR7Tabelle[Disziplin],0)),"-")</f>
        <v>195</v>
      </c>
      <c r="M13" s="271" cm="1">
        <f t="array" ref="M13">_xlfn.IFNA(INDEX(SetupR8Tabelle[Ringe],MATCH($A13&amp;$B13&amp;$C13&amp;$E13,SetupR8Tabelle[Verein]&amp;SetupR8Tabelle[Vorname]&amp;SetupR8Tabelle[Name]&amp;SetupR8Tabelle[Disziplin],0)),"-")</f>
        <v>193</v>
      </c>
      <c r="N13" s="271" cm="1">
        <f t="array" ref="N13">_xlfn.IFNA(INDEX(SetupR9Tabelle[Ringe],MATCH($A13&amp;$B13&amp;$C13&amp;$E13,SetupR9Tabelle[Verein]&amp;SetupR9Tabelle[Vorname]&amp;SetupR9Tabelle[Name]&amp;SetupR9Tabelle[Disziplin],0)),"-")</f>
        <v>198</v>
      </c>
      <c r="O13" s="271" cm="1">
        <f t="array" ref="O13">_xlfn.IFNA(INDEX(SetupR10Tabelle[Ringe],MATCH($A13&amp;$B13&amp;$C13&amp;$E13,SetupR10Tabelle[Verein]&amp;SetupR10Tabelle[Vorname]&amp;SetupR10Tabelle[Name]&amp;SetupR10Tabelle[Disziplin],0)),"-")</f>
        <v>198</v>
      </c>
      <c r="P13" s="271" cm="1">
        <f t="array" ref="P13">_xlfn.IFNA(INDEX(SetupR11Tabelle[Ringe],MATCH($A13&amp;$B13&amp;$C13&amp;$E13,SetupR11Tabelle[Verein]&amp;SetupR11Tabelle[Vorname]&amp;SetupR11Tabelle[Name]&amp;SetupR11Tabelle[Disziplin],0)),"-")</f>
        <v>197</v>
      </c>
      <c r="Q13" s="271">
        <f>IF(LGA[[#This Row],[1]]="","",SUM(LGA[[#This Row],[1]:[11]]))</f>
        <v>1963</v>
      </c>
      <c r="R13" s="270">
        <f>IF(LGA[[#This Row],[Summe]]="","",AVERAGE(Q13/S13))</f>
        <v>196.3</v>
      </c>
      <c r="S13" s="271">
        <f>IF(LGA[[#This Row],[1]]="","",COUNT(F13:P13))</f>
        <v>10</v>
      </c>
    </row>
    <row r="14" spans="1:19" ht="15.95" customHeight="1">
      <c r="A14" s="197" t="s">
        <v>6</v>
      </c>
      <c r="B14" s="197" t="s">
        <v>258</v>
      </c>
      <c r="C14" s="197" t="s">
        <v>259</v>
      </c>
      <c r="D14" s="197" t="s">
        <v>16</v>
      </c>
      <c r="E14" s="197" t="s">
        <v>8</v>
      </c>
      <c r="F14" s="267" cm="1">
        <f t="array" ref="F14">_xlfn.IFNA(INDEX(SetupR1Tabelle[Ringe],MATCH($A14&amp;$B14&amp;$C14&amp;$E14,SetupR1Tabelle[Verein]&amp;SetupR1Tabelle[Vorname]&amp;SetupR1Tabelle[Name]&amp;SetupR1Tabelle[Disziplin],0)),"-")</f>
        <v>193</v>
      </c>
      <c r="G14" s="267" cm="1">
        <f t="array" ref="G14">_xlfn.IFNA(INDEX(SetupR2Tabelle[Ringe],MATCH($A14&amp;$B14&amp;$C14&amp;$E14,SetupR2Tabelle[Verein]&amp;SetupR2Tabelle[Vorname]&amp;SetupR2Tabelle[Name]&amp;SetupR2Tabelle[Disziplin],0)),"-")</f>
        <v>198</v>
      </c>
      <c r="H14" s="267" t="str" cm="1">
        <f t="array" ref="H14">_xlfn.IFNA(INDEX(SetupR3Tabelle[Ringe],MATCH($A14&amp;$B14&amp;$C14&amp;$E14,SetupR3Tabelle[Verein]&amp;SetupR3Tabelle[Vorname]&amp;SetupR3Tabelle[Name]&amp;SetupR3Tabelle[Disziplin],0)),"-")</f>
        <v>-</v>
      </c>
      <c r="I14" s="268" cm="1">
        <f t="array" ref="I14">_xlfn.IFNA(INDEX(SetupR4Tabelle[Ringe],MATCH($A14&amp;$B14&amp;$C14&amp;$E14,SetupR4Tabelle[Verein]&amp;SetupR4Tabelle[Vorname]&amp;SetupR4Tabelle[Name]&amp;SetupR4Tabelle[Disziplin],0)),"-")</f>
        <v>194</v>
      </c>
      <c r="J14" s="269" cm="1">
        <f t="array" ref="J14">_xlfn.IFNA(INDEX(SetupR5Tabelle[Ringe],MATCH($A14&amp;$B14&amp;$C14&amp;$E14,SetupR5Tabelle[Verein]&amp;SetupR5Tabelle[Vorname]&amp;SetupR5Tabelle[Name]&amp;SetupR5Tabelle[Disziplin],0)),"-")</f>
        <v>197</v>
      </c>
      <c r="K14" s="267" cm="1">
        <f t="array" ref="K14">_xlfn.IFNA(INDEX(SetupR6Tabelle[Ringe],MATCH($A14&amp;$B14&amp;$C14&amp;$E14,SetupR6Tabelle[Verein]&amp;SetupR6Tabelle[Vorname]&amp;SetupR6Tabelle[Name]&amp;SetupR6Tabelle[Disziplin],0)),"-")</f>
        <v>197</v>
      </c>
      <c r="L14" s="267" t="str" cm="1">
        <f t="array" ref="L14">_xlfn.IFNA(INDEX(SetupR7Tabelle[Ringe],MATCH($A14&amp;$B14&amp;$C14&amp;$E14,SetupR7Tabelle[Verein]&amp;SetupR7Tabelle[Vorname]&amp;SetupR7Tabelle[Name]&amp;SetupR7Tabelle[Disziplin],0)),"-")</f>
        <v>-</v>
      </c>
      <c r="M14" s="267" cm="1">
        <f t="array" ref="M14">_xlfn.IFNA(INDEX(SetupR8Tabelle[Ringe],MATCH($A14&amp;$B14&amp;$C14&amp;$E14,SetupR8Tabelle[Verein]&amp;SetupR8Tabelle[Vorname]&amp;SetupR8Tabelle[Name]&amp;SetupR8Tabelle[Disziplin],0)),"-")</f>
        <v>194</v>
      </c>
      <c r="N14" s="267" cm="1">
        <f t="array" ref="N14">_xlfn.IFNA(INDEX(SetupR9Tabelle[Ringe],MATCH($A14&amp;$B14&amp;$C14&amp;$E14,SetupR9Tabelle[Verein]&amp;SetupR9Tabelle[Vorname]&amp;SetupR9Tabelle[Name]&amp;SetupR9Tabelle[Disziplin],0)),"-")</f>
        <v>196</v>
      </c>
      <c r="O14" s="267" cm="1">
        <f t="array" ref="O14">_xlfn.IFNA(INDEX(SetupR10Tabelle[Ringe],MATCH($A14&amp;$B14&amp;$C14&amp;$E14,SetupR10Tabelle[Verein]&amp;SetupR10Tabelle[Vorname]&amp;SetupR10Tabelle[Name]&amp;SetupR10Tabelle[Disziplin],0)),"-")</f>
        <v>197</v>
      </c>
      <c r="P14" s="269" cm="1">
        <f t="array" ref="P14">_xlfn.IFNA(INDEX(SetupR11Tabelle[Ringe],MATCH($A14&amp;$B14&amp;$C14&amp;$E14,SetupR11Tabelle[Verein]&amp;SetupR11Tabelle[Vorname]&amp;SetupR11Tabelle[Name]&amp;SetupR11Tabelle[Disziplin],0)),"-")</f>
        <v>200</v>
      </c>
      <c r="Q14" s="267">
        <f>IF(LGA[[#This Row],[1]]="","",SUM(LGA[[#This Row],[1]:[11]]))</f>
        <v>1766</v>
      </c>
      <c r="R14" s="270">
        <f>IF(LGA[[#This Row],[Summe]]="","",AVERAGE(Q14/S14))</f>
        <v>196.22222222222223</v>
      </c>
      <c r="S14" s="271">
        <f>IF(LGA[[#This Row],[1]]="","",COUNT(F14:P14))</f>
        <v>9</v>
      </c>
    </row>
    <row r="15" spans="1:19" ht="15.95" customHeight="1">
      <c r="A15" s="197" t="s">
        <v>26</v>
      </c>
      <c r="B15" s="197" t="s">
        <v>333</v>
      </c>
      <c r="C15" s="197" t="s">
        <v>332</v>
      </c>
      <c r="D15" s="197" t="s">
        <v>38</v>
      </c>
      <c r="E15" s="197" t="s">
        <v>8</v>
      </c>
      <c r="F15" s="267" cm="1">
        <f t="array" ref="F15">_xlfn.IFNA(INDEX(SetupR1Tabelle[Ringe],MATCH($A15&amp;$B15&amp;$C15&amp;$E15,SetupR1Tabelle[Verein]&amp;SetupR1Tabelle[Vorname]&amp;SetupR1Tabelle[Name]&amp;SetupR1Tabelle[Disziplin],0)),"-")</f>
        <v>200</v>
      </c>
      <c r="G15" s="267" t="str" cm="1">
        <f t="array" ref="G15">_xlfn.IFNA(INDEX(SetupR2Tabelle[Ringe],MATCH($A15&amp;$B15&amp;$C15&amp;$E15,SetupR2Tabelle[Verein]&amp;SetupR2Tabelle[Vorname]&amp;SetupR2Tabelle[Name]&amp;SetupR2Tabelle[Disziplin],0)),"-")</f>
        <v>-</v>
      </c>
      <c r="H15" s="267" cm="1">
        <f t="array" ref="H15">_xlfn.IFNA(INDEX(SetupR3Tabelle[Ringe],MATCH($A15&amp;$B15&amp;$C15&amp;$E15,SetupR3Tabelle[Verein]&amp;SetupR3Tabelle[Vorname]&amp;SetupR3Tabelle[Name]&amp;SetupR3Tabelle[Disziplin],0)),"-")</f>
        <v>191</v>
      </c>
      <c r="I15" s="268" cm="1">
        <f t="array" ref="I15">_xlfn.IFNA(INDEX(SetupR4Tabelle[Ringe],MATCH($A15&amp;$B15&amp;$C15&amp;$E15,SetupR4Tabelle[Verein]&amp;SetupR4Tabelle[Vorname]&amp;SetupR4Tabelle[Name]&amp;SetupR4Tabelle[Disziplin],0)),"-")</f>
        <v>195</v>
      </c>
      <c r="J15" s="269" cm="1">
        <f t="array" ref="J15">_xlfn.IFNA(INDEX(SetupR5Tabelle[Ringe],MATCH($A15&amp;$B15&amp;$C15&amp;$E15,SetupR5Tabelle[Verein]&amp;SetupR5Tabelle[Vorname]&amp;SetupR5Tabelle[Name]&amp;SetupR5Tabelle[Disziplin],0)),"-")</f>
        <v>194</v>
      </c>
      <c r="K15" s="267" cm="1">
        <f t="array" ref="K15">_xlfn.IFNA(INDEX(SetupR6Tabelle[Ringe],MATCH($A15&amp;$B15&amp;$C15&amp;$E15,SetupR6Tabelle[Verein]&amp;SetupR6Tabelle[Vorname]&amp;SetupR6Tabelle[Name]&amp;SetupR6Tabelle[Disziplin],0)),"-")</f>
        <v>198</v>
      </c>
      <c r="L15" s="267" cm="1">
        <f t="array" ref="L15">_xlfn.IFNA(INDEX(SetupR7Tabelle[Ringe],MATCH($A15&amp;$B15&amp;$C15&amp;$E15,SetupR7Tabelle[Verein]&amp;SetupR7Tabelle[Vorname]&amp;SetupR7Tabelle[Name]&amp;SetupR7Tabelle[Disziplin],0)),"-")</f>
        <v>196</v>
      </c>
      <c r="M15" s="267" cm="1">
        <f t="array" ref="M15">_xlfn.IFNA(INDEX(SetupR8Tabelle[Ringe],MATCH($A15&amp;$B15&amp;$C15&amp;$E15,SetupR8Tabelle[Verein]&amp;SetupR8Tabelle[Vorname]&amp;SetupR8Tabelle[Name]&amp;SetupR8Tabelle[Disziplin],0)),"-")</f>
        <v>192</v>
      </c>
      <c r="N15" s="267" cm="1">
        <f t="array" ref="N15">_xlfn.IFNA(INDEX(SetupR9Tabelle[Ringe],MATCH($A15&amp;$B15&amp;$C15&amp;$E15,SetupR9Tabelle[Verein]&amp;SetupR9Tabelle[Vorname]&amp;SetupR9Tabelle[Name]&amp;SetupR9Tabelle[Disziplin],0)),"-")</f>
        <v>198</v>
      </c>
      <c r="O15" s="267" cm="1">
        <f t="array" ref="O15">_xlfn.IFNA(INDEX(SetupR10Tabelle[Ringe],MATCH($A15&amp;$B15&amp;$C15&amp;$E15,SetupR10Tabelle[Verein]&amp;SetupR10Tabelle[Vorname]&amp;SetupR10Tabelle[Name]&amp;SetupR10Tabelle[Disziplin],0)),"-")</f>
        <v>200</v>
      </c>
      <c r="P15" s="269" cm="1">
        <f t="array" ref="P15">_xlfn.IFNA(INDEX(SetupR11Tabelle[Ringe],MATCH($A15&amp;$B15&amp;$C15&amp;$E15,SetupR11Tabelle[Verein]&amp;SetupR11Tabelle[Vorname]&amp;SetupR11Tabelle[Name]&amp;SetupR11Tabelle[Disziplin],0)),"-")</f>
        <v>195</v>
      </c>
      <c r="Q15" s="267">
        <f>IF(LGA[[#This Row],[1]]="","",SUM(LGA[[#This Row],[1]:[11]]))</f>
        <v>1959</v>
      </c>
      <c r="R15" s="270">
        <f>IF(LGA[[#This Row],[Summe]]="","",AVERAGE(Q15/S15))</f>
        <v>195.9</v>
      </c>
      <c r="S15" s="271">
        <f>IF(LGA[[#This Row],[1]]="","",COUNT(F15:P15))</f>
        <v>10</v>
      </c>
    </row>
    <row r="16" spans="1:19" ht="15.95" customHeight="1">
      <c r="A16" s="197" t="s">
        <v>15</v>
      </c>
      <c r="B16" s="197" t="s">
        <v>227</v>
      </c>
      <c r="C16" s="197" t="s">
        <v>228</v>
      </c>
      <c r="D16" s="197" t="s">
        <v>16</v>
      </c>
      <c r="E16" s="197" t="s">
        <v>8</v>
      </c>
      <c r="F16" s="267" cm="1">
        <f t="array" ref="F16">_xlfn.IFNA(INDEX(SetupR1Tabelle[Ringe],MATCH($A16&amp;$B16&amp;$C16&amp;$E16,SetupR1Tabelle[Verein]&amp;SetupR1Tabelle[Vorname]&amp;SetupR1Tabelle[Name]&amp;SetupR1Tabelle[Disziplin],0)),"-")</f>
        <v>196</v>
      </c>
      <c r="G16" s="267" cm="1">
        <f t="array" ref="G16">_xlfn.IFNA(INDEX(SetupR2Tabelle[Ringe],MATCH($A16&amp;$B16&amp;$C16&amp;$E16,SetupR2Tabelle[Verein]&amp;SetupR2Tabelle[Vorname]&amp;SetupR2Tabelle[Name]&amp;SetupR2Tabelle[Disziplin],0)),"-")</f>
        <v>197</v>
      </c>
      <c r="H16" s="267" cm="1">
        <f t="array" ref="H16">_xlfn.IFNA(INDEX(SetupR3Tabelle[Ringe],MATCH($A16&amp;$B16&amp;$C16&amp;$E16,SetupR3Tabelle[Verein]&amp;SetupR3Tabelle[Vorname]&amp;SetupR3Tabelle[Name]&amp;SetupR3Tabelle[Disziplin],0)),"-")</f>
        <v>196</v>
      </c>
      <c r="I16" s="268" cm="1">
        <f t="array" ref="I16">_xlfn.IFNA(INDEX(SetupR4Tabelle[Ringe],MATCH($A16&amp;$B16&amp;$C16&amp;$E16,SetupR4Tabelle[Verein]&amp;SetupR4Tabelle[Vorname]&amp;SetupR4Tabelle[Name]&amp;SetupR4Tabelle[Disziplin],0)),"-")</f>
        <v>192</v>
      </c>
      <c r="J16" s="269" t="str" cm="1">
        <f t="array" ref="J16">_xlfn.IFNA(INDEX(SetupR5Tabelle[Ringe],MATCH($A16&amp;$B16&amp;$C16&amp;$E16,SetupR5Tabelle[Verein]&amp;SetupR5Tabelle[Vorname]&amp;SetupR5Tabelle[Name]&amp;SetupR5Tabelle[Disziplin],0)),"-")</f>
        <v>-</v>
      </c>
      <c r="K16" s="267" cm="1">
        <f t="array" ref="K16">_xlfn.IFNA(INDEX(SetupR6Tabelle[Ringe],MATCH($A16&amp;$B16&amp;$C16&amp;$E16,SetupR6Tabelle[Verein]&amp;SetupR6Tabelle[Vorname]&amp;SetupR6Tabelle[Name]&amp;SetupR6Tabelle[Disziplin],0)),"-")</f>
        <v>195</v>
      </c>
      <c r="L16" s="267" cm="1">
        <f t="array" ref="L16">_xlfn.IFNA(INDEX(SetupR7Tabelle[Ringe],MATCH($A16&amp;$B16&amp;$C16&amp;$E16,SetupR7Tabelle[Verein]&amp;SetupR7Tabelle[Vorname]&amp;SetupR7Tabelle[Name]&amp;SetupR7Tabelle[Disziplin],0)),"-")</f>
        <v>196</v>
      </c>
      <c r="M16" s="267" cm="1">
        <f t="array" ref="M16">_xlfn.IFNA(INDEX(SetupR8Tabelle[Ringe],MATCH($A16&amp;$B16&amp;$C16&amp;$E16,SetupR8Tabelle[Verein]&amp;SetupR8Tabelle[Vorname]&amp;SetupR8Tabelle[Name]&amp;SetupR8Tabelle[Disziplin],0)),"-")</f>
        <v>193</v>
      </c>
      <c r="N16" s="267" cm="1">
        <f t="array" ref="N16">_xlfn.IFNA(INDEX(SetupR9Tabelle[Ringe],MATCH($A16&amp;$B16&amp;$C16&amp;$E16,SetupR9Tabelle[Verein]&amp;SetupR9Tabelle[Vorname]&amp;SetupR9Tabelle[Name]&amp;SetupR9Tabelle[Disziplin],0)),"-")</f>
        <v>196</v>
      </c>
      <c r="O16" s="267" cm="1">
        <f t="array" ref="O16">_xlfn.IFNA(INDEX(SetupR10Tabelle[Ringe],MATCH($A16&amp;$B16&amp;$C16&amp;$E16,SetupR10Tabelle[Verein]&amp;SetupR10Tabelle[Vorname]&amp;SetupR10Tabelle[Name]&amp;SetupR10Tabelle[Disziplin],0)),"-")</f>
        <v>198</v>
      </c>
      <c r="P16" s="269" cm="1">
        <f t="array" ref="P16">_xlfn.IFNA(INDEX(SetupR11Tabelle[Ringe],MATCH($A16&amp;$B16&amp;$C16&amp;$E16,SetupR11Tabelle[Verein]&amp;SetupR11Tabelle[Vorname]&amp;SetupR11Tabelle[Name]&amp;SetupR11Tabelle[Disziplin],0)),"-")</f>
        <v>200</v>
      </c>
      <c r="Q16" s="267">
        <f>IF(LGA[[#This Row],[1]]="","",SUM(LGA[[#This Row],[1]:[11]]))</f>
        <v>1959</v>
      </c>
      <c r="R16" s="270">
        <f>IF(LGA[[#This Row],[Summe]]="","",AVERAGE(Q16/S16))</f>
        <v>195.9</v>
      </c>
      <c r="S16" s="271">
        <f>IF(LGA[[#This Row],[1]]="","",COUNT(F16:P16))</f>
        <v>10</v>
      </c>
    </row>
    <row r="17" spans="1:19" ht="15.95" customHeight="1">
      <c r="A17" s="197" t="s">
        <v>21</v>
      </c>
      <c r="B17" s="197" t="s">
        <v>224</v>
      </c>
      <c r="C17" s="197" t="s">
        <v>303</v>
      </c>
      <c r="D17" s="197" t="s">
        <v>19</v>
      </c>
      <c r="E17" s="197" t="s">
        <v>8</v>
      </c>
      <c r="F17" s="267" cm="1">
        <f t="array" ref="F17">_xlfn.IFNA(INDEX(SetupR1Tabelle[Ringe],MATCH($A17&amp;$B17&amp;$C17&amp;$E17,SetupR1Tabelle[Verein]&amp;SetupR1Tabelle[Vorname]&amp;SetupR1Tabelle[Name]&amp;SetupR1Tabelle[Disziplin],0)),"-")</f>
        <v>193</v>
      </c>
      <c r="G17" s="267" cm="1">
        <f t="array" ref="G17">_xlfn.IFNA(INDEX(SetupR2Tabelle[Ringe],MATCH($A17&amp;$B17&amp;$C17&amp;$E17,SetupR2Tabelle[Verein]&amp;SetupR2Tabelle[Vorname]&amp;SetupR2Tabelle[Name]&amp;SetupR2Tabelle[Disziplin],0)),"-")</f>
        <v>194</v>
      </c>
      <c r="H17" s="267" cm="1">
        <f t="array" ref="H17">_xlfn.IFNA(INDEX(SetupR3Tabelle[Ringe],MATCH($A17&amp;$B17&amp;$C17&amp;$E17,SetupR3Tabelle[Verein]&amp;SetupR3Tabelle[Vorname]&amp;SetupR3Tabelle[Name]&amp;SetupR3Tabelle[Disziplin],0)),"-")</f>
        <v>198</v>
      </c>
      <c r="I17" s="268" t="str" cm="1">
        <f t="array" ref="I17">_xlfn.IFNA(INDEX(SetupR4Tabelle[Ringe],MATCH($A17&amp;$B17&amp;$C17&amp;$E17,SetupR4Tabelle[Verein]&amp;SetupR4Tabelle[Vorname]&amp;SetupR4Tabelle[Name]&amp;SetupR4Tabelle[Disziplin],0)),"-")</f>
        <v>-</v>
      </c>
      <c r="J17" s="269" cm="1">
        <f t="array" ref="J17">_xlfn.IFNA(INDEX(SetupR5Tabelle[Ringe],MATCH($A17&amp;$B17&amp;$C17&amp;$E17,SetupR5Tabelle[Verein]&amp;SetupR5Tabelle[Vorname]&amp;SetupR5Tabelle[Name]&amp;SetupR5Tabelle[Disziplin],0)),"-")</f>
        <v>196</v>
      </c>
      <c r="K17" s="267" cm="1">
        <f t="array" ref="K17">_xlfn.IFNA(INDEX(SetupR6Tabelle[Ringe],MATCH($A17&amp;$B17&amp;$C17&amp;$E17,SetupR6Tabelle[Verein]&amp;SetupR6Tabelle[Vorname]&amp;SetupR6Tabelle[Name]&amp;SetupR6Tabelle[Disziplin],0)),"-")</f>
        <v>195</v>
      </c>
      <c r="L17" s="267" cm="1">
        <f t="array" ref="L17">_xlfn.IFNA(INDEX(SetupR7Tabelle[Ringe],MATCH($A17&amp;$B17&amp;$C17&amp;$E17,SetupR7Tabelle[Verein]&amp;SetupR7Tabelle[Vorname]&amp;SetupR7Tabelle[Name]&amp;SetupR7Tabelle[Disziplin],0)),"-")</f>
        <v>195</v>
      </c>
      <c r="M17" s="267" cm="1">
        <f t="array" ref="M17">_xlfn.IFNA(INDEX(SetupR8Tabelle[Ringe],MATCH($A17&amp;$B17&amp;$C17&amp;$E17,SetupR8Tabelle[Verein]&amp;SetupR8Tabelle[Vorname]&amp;SetupR8Tabelle[Name]&amp;SetupR8Tabelle[Disziplin],0)),"-")</f>
        <v>195</v>
      </c>
      <c r="N17" s="267" cm="1">
        <f t="array" ref="N17">_xlfn.IFNA(INDEX(SetupR9Tabelle[Ringe],MATCH($A17&amp;$B17&amp;$C17&amp;$E17,SetupR9Tabelle[Verein]&amp;SetupR9Tabelle[Vorname]&amp;SetupR9Tabelle[Name]&amp;SetupR9Tabelle[Disziplin],0)),"-")</f>
        <v>198</v>
      </c>
      <c r="O17" s="267" cm="1">
        <f t="array" ref="O17">_xlfn.IFNA(INDEX(SetupR10Tabelle[Ringe],MATCH($A17&amp;$B17&amp;$C17&amp;$E17,SetupR10Tabelle[Verein]&amp;SetupR10Tabelle[Vorname]&amp;SetupR10Tabelle[Name]&amp;SetupR10Tabelle[Disziplin],0)),"-")</f>
        <v>197</v>
      </c>
      <c r="P17" s="269" cm="1">
        <f t="array" ref="P17">_xlfn.IFNA(INDEX(SetupR11Tabelle[Ringe],MATCH($A17&amp;$B17&amp;$C17&amp;$E17,SetupR11Tabelle[Verein]&amp;SetupR11Tabelle[Vorname]&amp;SetupR11Tabelle[Name]&amp;SetupR11Tabelle[Disziplin],0)),"-")</f>
        <v>197</v>
      </c>
      <c r="Q17" s="267">
        <f>IF(LGA[[#This Row],[1]]="","",SUM(LGA[[#This Row],[1]:[11]]))</f>
        <v>1958</v>
      </c>
      <c r="R17" s="270">
        <f>IF(LGA[[#This Row],[Summe]]="","",AVERAGE(Q17/S17))</f>
        <v>195.8</v>
      </c>
      <c r="S17" s="271">
        <f>IF(LGA[[#This Row],[1]]="","",COUNT(F17:P17))</f>
        <v>10</v>
      </c>
    </row>
    <row r="18" spans="1:19" ht="15.95" customHeight="1">
      <c r="A18" s="197" t="s">
        <v>17</v>
      </c>
      <c r="B18" s="197" t="s">
        <v>391</v>
      </c>
      <c r="C18" s="197" t="s">
        <v>281</v>
      </c>
      <c r="D18" s="197" t="s">
        <v>16</v>
      </c>
      <c r="E18" s="197" t="s">
        <v>8</v>
      </c>
      <c r="F18" s="267" cm="1">
        <f t="array" ref="F18">_xlfn.IFNA(INDEX(SetupR1Tabelle[Ringe],MATCH($A18&amp;$B18&amp;$C18&amp;$E18,SetupR1Tabelle[Verein]&amp;SetupR1Tabelle[Vorname]&amp;SetupR1Tabelle[Name]&amp;SetupR1Tabelle[Disziplin],0)),"-")</f>
        <v>195</v>
      </c>
      <c r="G18" s="267" cm="1">
        <f t="array" ref="G18">_xlfn.IFNA(INDEX(SetupR2Tabelle[Ringe],MATCH($A18&amp;$B18&amp;$C18&amp;$E18,SetupR2Tabelle[Verein]&amp;SetupR2Tabelle[Vorname]&amp;SetupR2Tabelle[Name]&amp;SetupR2Tabelle[Disziplin],0)),"-")</f>
        <v>192</v>
      </c>
      <c r="H18" s="267" cm="1">
        <f t="array" ref="H18">_xlfn.IFNA(INDEX(SetupR3Tabelle[Ringe],MATCH($A18&amp;$B18&amp;$C18&amp;$E18,SetupR3Tabelle[Verein]&amp;SetupR3Tabelle[Vorname]&amp;SetupR3Tabelle[Name]&amp;SetupR3Tabelle[Disziplin],0)),"-")</f>
        <v>197</v>
      </c>
      <c r="I18" s="268" cm="1">
        <f t="array" ref="I18">_xlfn.IFNA(INDEX(SetupR4Tabelle[Ringe],MATCH($A18&amp;$B18&amp;$C18&amp;$E18,SetupR4Tabelle[Verein]&amp;SetupR4Tabelle[Vorname]&amp;SetupR4Tabelle[Name]&amp;SetupR4Tabelle[Disziplin],0)),"-")</f>
        <v>196</v>
      </c>
      <c r="J18" s="269" cm="1">
        <f t="array" ref="J18">_xlfn.IFNA(INDEX(SetupR5Tabelle[Ringe],MATCH($A18&amp;$B18&amp;$C18&amp;$E18,SetupR5Tabelle[Verein]&amp;SetupR5Tabelle[Vorname]&amp;SetupR5Tabelle[Name]&amp;SetupR5Tabelle[Disziplin],0)),"-")</f>
        <v>195</v>
      </c>
      <c r="K18" s="267" cm="1">
        <f t="array" ref="K18">_xlfn.IFNA(INDEX(SetupR6Tabelle[Ringe],MATCH($A18&amp;$B18&amp;$C18&amp;$E18,SetupR6Tabelle[Verein]&amp;SetupR6Tabelle[Vorname]&amp;SetupR6Tabelle[Name]&amp;SetupR6Tabelle[Disziplin],0)),"-")</f>
        <v>195</v>
      </c>
      <c r="L18" s="267" t="str" cm="1">
        <f t="array" ref="L18">_xlfn.IFNA(INDEX(SetupR7Tabelle[Ringe],MATCH($A18&amp;$B18&amp;$C18&amp;$E18,SetupR7Tabelle[Verein]&amp;SetupR7Tabelle[Vorname]&amp;SetupR7Tabelle[Name]&amp;SetupR7Tabelle[Disziplin],0)),"-")</f>
        <v>-</v>
      </c>
      <c r="M18" s="267" cm="1">
        <f t="array" ref="M18">_xlfn.IFNA(INDEX(SetupR8Tabelle[Ringe],MATCH($A18&amp;$B18&amp;$C18&amp;$E18,SetupR8Tabelle[Verein]&amp;SetupR8Tabelle[Vorname]&amp;SetupR8Tabelle[Name]&amp;SetupR8Tabelle[Disziplin],0)),"-")</f>
        <v>196</v>
      </c>
      <c r="N18" s="267" cm="1">
        <f t="array" ref="N18">_xlfn.IFNA(INDEX(SetupR9Tabelle[Ringe],MATCH($A18&amp;$B18&amp;$C18&amp;$E18,SetupR9Tabelle[Verein]&amp;SetupR9Tabelle[Vorname]&amp;SetupR9Tabelle[Name]&amp;SetupR9Tabelle[Disziplin],0)),"-")</f>
        <v>198</v>
      </c>
      <c r="O18" s="267" cm="1">
        <f t="array" ref="O18">_xlfn.IFNA(INDEX(SetupR10Tabelle[Ringe],MATCH($A18&amp;$B18&amp;$C18&amp;$E18,SetupR10Tabelle[Verein]&amp;SetupR10Tabelle[Vorname]&amp;SetupR10Tabelle[Name]&amp;SetupR10Tabelle[Disziplin],0)),"-")</f>
        <v>196</v>
      </c>
      <c r="P18" s="269" cm="1">
        <f t="array" ref="P18">_xlfn.IFNA(INDEX(SetupR11Tabelle[Ringe],MATCH($A18&amp;$B18&amp;$C18&amp;$E18,SetupR11Tabelle[Verein]&amp;SetupR11Tabelle[Vorname]&amp;SetupR11Tabelle[Name]&amp;SetupR11Tabelle[Disziplin],0)),"-")</f>
        <v>198</v>
      </c>
      <c r="Q18" s="271">
        <f>IF(LGA[[#This Row],[1]]="","",SUM(LGA[[#This Row],[1]:[11]]))</f>
        <v>1958</v>
      </c>
      <c r="R18" s="270">
        <f>IF(LGA[[#This Row],[Summe]]="","",AVERAGE(Q18/S18))</f>
        <v>195.8</v>
      </c>
      <c r="S18" s="271">
        <f>IF(LGA[[#This Row],[1]]="","",COUNT(F18:P18))</f>
        <v>10</v>
      </c>
    </row>
    <row r="19" spans="1:19" ht="15.95" customHeight="1">
      <c r="A19" s="197" t="s">
        <v>26</v>
      </c>
      <c r="B19" s="197" t="s">
        <v>224</v>
      </c>
      <c r="C19" s="197" t="s">
        <v>340</v>
      </c>
      <c r="D19" s="197" t="s">
        <v>16</v>
      </c>
      <c r="E19" s="197" t="s">
        <v>8</v>
      </c>
      <c r="F19" s="267" cm="1">
        <f t="array" ref="F19">_xlfn.IFNA(INDEX(SetupR1Tabelle[Ringe],MATCH($A19&amp;$B19&amp;$C19&amp;$E19,SetupR1Tabelle[Verein]&amp;SetupR1Tabelle[Vorname]&amp;SetupR1Tabelle[Name]&amp;SetupR1Tabelle[Disziplin],0)),"-")</f>
        <v>194</v>
      </c>
      <c r="G19" s="267" t="str" cm="1">
        <f t="array" ref="G19">_xlfn.IFNA(INDEX(SetupR2Tabelle[Ringe],MATCH($A19&amp;$B19&amp;$C19&amp;$E19,SetupR2Tabelle[Verein]&amp;SetupR2Tabelle[Vorname]&amp;SetupR2Tabelle[Name]&amp;SetupR2Tabelle[Disziplin],0)),"-")</f>
        <v>-</v>
      </c>
      <c r="H19" s="267" cm="1">
        <f t="array" ref="H19">_xlfn.IFNA(INDEX(SetupR3Tabelle[Ringe],MATCH($A19&amp;$B19&amp;$C19&amp;$E19,SetupR3Tabelle[Verein]&amp;SetupR3Tabelle[Vorname]&amp;SetupR3Tabelle[Name]&amp;SetupR3Tabelle[Disziplin],0)),"-")</f>
        <v>196</v>
      </c>
      <c r="I19" s="268" cm="1">
        <f t="array" ref="I19">_xlfn.IFNA(INDEX(SetupR4Tabelle[Ringe],MATCH($A19&amp;$B19&amp;$C19&amp;$E19,SetupR4Tabelle[Verein]&amp;SetupR4Tabelle[Vorname]&amp;SetupR4Tabelle[Name]&amp;SetupR4Tabelle[Disziplin],0)),"-")</f>
        <v>197</v>
      </c>
      <c r="J19" s="269" cm="1">
        <f t="array" ref="J19">_xlfn.IFNA(INDEX(SetupR5Tabelle[Ringe],MATCH($A19&amp;$B19&amp;$C19&amp;$E19,SetupR5Tabelle[Verein]&amp;SetupR5Tabelle[Vorname]&amp;SetupR5Tabelle[Name]&amp;SetupR5Tabelle[Disziplin],0)),"-")</f>
        <v>195</v>
      </c>
      <c r="K19" s="267" cm="1">
        <f t="array" ref="K19">_xlfn.IFNA(INDEX(SetupR6Tabelle[Ringe],MATCH($A19&amp;$B19&amp;$C19&amp;$E19,SetupR6Tabelle[Verein]&amp;SetupR6Tabelle[Vorname]&amp;SetupR6Tabelle[Name]&amp;SetupR6Tabelle[Disziplin],0)),"-")</f>
        <v>194</v>
      </c>
      <c r="L19" s="267" cm="1">
        <f t="array" ref="L19">_xlfn.IFNA(INDEX(SetupR7Tabelle[Ringe],MATCH($A19&amp;$B19&amp;$C19&amp;$E19,SetupR7Tabelle[Verein]&amp;SetupR7Tabelle[Vorname]&amp;SetupR7Tabelle[Name]&amp;SetupR7Tabelle[Disziplin],0)),"-")</f>
        <v>195</v>
      </c>
      <c r="M19" s="267" cm="1">
        <f t="array" ref="M19">_xlfn.IFNA(INDEX(SetupR8Tabelle[Ringe],MATCH($A19&amp;$B19&amp;$C19&amp;$E19,SetupR8Tabelle[Verein]&amp;SetupR8Tabelle[Vorname]&amp;SetupR8Tabelle[Name]&amp;SetupR8Tabelle[Disziplin],0)),"-")</f>
        <v>197</v>
      </c>
      <c r="N19" s="267" cm="1">
        <f t="array" ref="N19">_xlfn.IFNA(INDEX(SetupR9Tabelle[Ringe],MATCH($A19&amp;$B19&amp;$C19&amp;$E19,SetupR9Tabelle[Verein]&amp;SetupR9Tabelle[Vorname]&amp;SetupR9Tabelle[Name]&amp;SetupR9Tabelle[Disziplin],0)),"-")</f>
        <v>195</v>
      </c>
      <c r="O19" s="267" cm="1">
        <f t="array" ref="O19">_xlfn.IFNA(INDEX(SetupR10Tabelle[Ringe],MATCH($A19&amp;$B19&amp;$C19&amp;$E19,SetupR10Tabelle[Verein]&amp;SetupR10Tabelle[Vorname]&amp;SetupR10Tabelle[Name]&amp;SetupR10Tabelle[Disziplin],0)),"-")</f>
        <v>196</v>
      </c>
      <c r="P19" s="269" cm="1">
        <f t="array" ref="P19">_xlfn.IFNA(INDEX(SetupR11Tabelle[Ringe],MATCH($A19&amp;$B19&amp;$C19&amp;$E19,SetupR11Tabelle[Verein]&amp;SetupR11Tabelle[Vorname]&amp;SetupR11Tabelle[Name]&amp;SetupR11Tabelle[Disziplin],0)),"-")</f>
        <v>199</v>
      </c>
      <c r="Q19" s="267">
        <f>IF(LGA[[#This Row],[1]]="","",SUM(LGA[[#This Row],[1]:[11]]))</f>
        <v>1958</v>
      </c>
      <c r="R19" s="270">
        <f>IF(LGA[[#This Row],[Summe]]="","",AVERAGE(Q19/S19))</f>
        <v>195.8</v>
      </c>
      <c r="S19" s="271">
        <f>IF(LGA[[#This Row],[1]]="","",COUNT(F19:P19))</f>
        <v>10</v>
      </c>
    </row>
    <row r="20" spans="1:19" ht="15.95" customHeight="1">
      <c r="A20" s="197" t="s">
        <v>26</v>
      </c>
      <c r="B20" s="197" t="s">
        <v>285</v>
      </c>
      <c r="C20" s="197" t="s">
        <v>267</v>
      </c>
      <c r="D20" s="197" t="s">
        <v>16</v>
      </c>
      <c r="E20" s="197" t="s">
        <v>8</v>
      </c>
      <c r="F20" s="271" cm="1">
        <f t="array" ref="F20">_xlfn.IFNA(INDEX(SetupR1Tabelle[Ringe],MATCH($A20&amp;$B20&amp;$C20&amp;$E20,SetupR1Tabelle[Verein]&amp;SetupR1Tabelle[Vorname]&amp;SetupR1Tabelle[Name]&amp;SetupR1Tabelle[Disziplin],0)),"-")</f>
        <v>199</v>
      </c>
      <c r="G20" s="271" t="str" cm="1">
        <f t="array" ref="G20">_xlfn.IFNA(INDEX(SetupR2Tabelle[Ringe],MATCH($A20&amp;$B20&amp;$C20&amp;$E20,SetupR2Tabelle[Verein]&amp;SetupR2Tabelle[Vorname]&amp;SetupR2Tabelle[Name]&amp;SetupR2Tabelle[Disziplin],0)),"-")</f>
        <v>-</v>
      </c>
      <c r="H20" s="271" cm="1">
        <f t="array" ref="H20">_xlfn.IFNA(INDEX(SetupR3Tabelle[Ringe],MATCH($A20&amp;$B20&amp;$C20&amp;$E20,SetupR3Tabelle[Verein]&amp;SetupR3Tabelle[Vorname]&amp;SetupR3Tabelle[Name]&amp;SetupR3Tabelle[Disziplin],0)),"-")</f>
        <v>195</v>
      </c>
      <c r="I20" s="272" cm="1">
        <f t="array" ref="I20">_xlfn.IFNA(INDEX(SetupR4Tabelle[Ringe],MATCH($A20&amp;$B20&amp;$C20&amp;$E20,SetupR4Tabelle[Verein]&amp;SetupR4Tabelle[Vorname]&amp;SetupR4Tabelle[Name]&amp;SetupR4Tabelle[Disziplin],0)),"-")</f>
        <v>194</v>
      </c>
      <c r="J20" s="271" cm="1">
        <f t="array" ref="J20">_xlfn.IFNA(INDEX(SetupR5Tabelle[Ringe],MATCH($A20&amp;$B20&amp;$C20&amp;$E20,SetupR5Tabelle[Verein]&amp;SetupR5Tabelle[Vorname]&amp;SetupR5Tabelle[Name]&amp;SetupR5Tabelle[Disziplin],0)),"-")</f>
        <v>193</v>
      </c>
      <c r="K20" s="271" cm="1">
        <f t="array" ref="K20">_xlfn.IFNA(INDEX(SetupR6Tabelle[Ringe],MATCH($A20&amp;$B20&amp;$C20&amp;$E20,SetupR6Tabelle[Verein]&amp;SetupR6Tabelle[Vorname]&amp;SetupR6Tabelle[Name]&amp;SetupR6Tabelle[Disziplin],0)),"-")</f>
        <v>192</v>
      </c>
      <c r="L20" s="271" cm="1">
        <f t="array" ref="L20">_xlfn.IFNA(INDEX(SetupR7Tabelle[Ringe],MATCH($A20&amp;$B20&amp;$C20&amp;$E20,SetupR7Tabelle[Verein]&amp;SetupR7Tabelle[Vorname]&amp;SetupR7Tabelle[Name]&amp;SetupR7Tabelle[Disziplin],0)),"-")</f>
        <v>197</v>
      </c>
      <c r="M20" s="271" cm="1">
        <f t="array" ref="M20">_xlfn.IFNA(INDEX(SetupR8Tabelle[Ringe],MATCH($A20&amp;$B20&amp;$C20&amp;$E20,SetupR8Tabelle[Verein]&amp;SetupR8Tabelle[Vorname]&amp;SetupR8Tabelle[Name]&amp;SetupR8Tabelle[Disziplin],0)),"-")</f>
        <v>197</v>
      </c>
      <c r="N20" s="271" cm="1">
        <f t="array" ref="N20">_xlfn.IFNA(INDEX(SetupR9Tabelle[Ringe],MATCH($A20&amp;$B20&amp;$C20&amp;$E20,SetupR9Tabelle[Verein]&amp;SetupR9Tabelle[Vorname]&amp;SetupR9Tabelle[Name]&amp;SetupR9Tabelle[Disziplin],0)),"-")</f>
        <v>196</v>
      </c>
      <c r="O20" s="271" cm="1">
        <f t="array" ref="O20">_xlfn.IFNA(INDEX(SetupR10Tabelle[Ringe],MATCH($A20&amp;$B20&amp;$C20&amp;$E20,SetupR10Tabelle[Verein]&amp;SetupR10Tabelle[Vorname]&amp;SetupR10Tabelle[Name]&amp;SetupR10Tabelle[Disziplin],0)),"-")</f>
        <v>199</v>
      </c>
      <c r="P20" s="271" cm="1">
        <f t="array" ref="P20">_xlfn.IFNA(INDEX(SetupR11Tabelle[Ringe],MATCH($A20&amp;$B20&amp;$C20&amp;$E20,SetupR11Tabelle[Verein]&amp;SetupR11Tabelle[Vorname]&amp;SetupR11Tabelle[Name]&amp;SetupR11Tabelle[Disziplin],0)),"-")</f>
        <v>194</v>
      </c>
      <c r="Q20" s="271">
        <f>IF(LGA[[#This Row],[1]]="","",SUM(LGA[[#This Row],[1]:[11]]))</f>
        <v>1956</v>
      </c>
      <c r="R20" s="270">
        <f>IF(LGA[[#This Row],[Summe]]="","",AVERAGE(Q20/S20))</f>
        <v>195.6</v>
      </c>
      <c r="S20" s="271">
        <f>IF(LGA[[#This Row],[1]]="","",COUNT(F20:P20))</f>
        <v>10</v>
      </c>
    </row>
    <row r="21" spans="1:19" ht="15.95" customHeight="1">
      <c r="A21" s="197" t="s">
        <v>26</v>
      </c>
      <c r="B21" s="197" t="s">
        <v>262</v>
      </c>
      <c r="C21" s="197" t="s">
        <v>204</v>
      </c>
      <c r="D21" s="197" t="s">
        <v>16</v>
      </c>
      <c r="E21" s="197" t="s">
        <v>8</v>
      </c>
      <c r="F21" s="267" cm="1">
        <f t="array" ref="F21">_xlfn.IFNA(INDEX(SetupR1Tabelle[Ringe],MATCH($A21&amp;$B21&amp;$C21&amp;$E21,SetupR1Tabelle[Verein]&amp;SetupR1Tabelle[Vorname]&amp;SetupR1Tabelle[Name]&amp;SetupR1Tabelle[Disziplin],0)),"-")</f>
        <v>197</v>
      </c>
      <c r="G21" s="267" t="str" cm="1">
        <f t="array" ref="G21">_xlfn.IFNA(INDEX(SetupR2Tabelle[Ringe],MATCH($A21&amp;$B21&amp;$C21&amp;$E21,SetupR2Tabelle[Verein]&amp;SetupR2Tabelle[Vorname]&amp;SetupR2Tabelle[Name]&amp;SetupR2Tabelle[Disziplin],0)),"-")</f>
        <v>-</v>
      </c>
      <c r="H21" s="267" cm="1">
        <f t="array" ref="H21">_xlfn.IFNA(INDEX(SetupR3Tabelle[Ringe],MATCH($A21&amp;$B21&amp;$C21&amp;$E21,SetupR3Tabelle[Verein]&amp;SetupR3Tabelle[Vorname]&amp;SetupR3Tabelle[Name]&amp;SetupR3Tabelle[Disziplin],0)),"-")</f>
        <v>196</v>
      </c>
      <c r="I21" s="268" cm="1">
        <f t="array" ref="I21">_xlfn.IFNA(INDEX(SetupR4Tabelle[Ringe],MATCH($A21&amp;$B21&amp;$C21&amp;$E21,SetupR4Tabelle[Verein]&amp;SetupR4Tabelle[Vorname]&amp;SetupR4Tabelle[Name]&amp;SetupR4Tabelle[Disziplin],0)),"-")</f>
        <v>197</v>
      </c>
      <c r="J21" s="269" cm="1">
        <f t="array" ref="J21">_xlfn.IFNA(INDEX(SetupR5Tabelle[Ringe],MATCH($A21&amp;$B21&amp;$C21&amp;$E21,SetupR5Tabelle[Verein]&amp;SetupR5Tabelle[Vorname]&amp;SetupR5Tabelle[Name]&amp;SetupR5Tabelle[Disziplin],0)),"-")</f>
        <v>193</v>
      </c>
      <c r="K21" s="267" cm="1">
        <f t="array" ref="K21">_xlfn.IFNA(INDEX(SetupR6Tabelle[Ringe],MATCH($A21&amp;$B21&amp;$C21&amp;$E21,SetupR6Tabelle[Verein]&amp;SetupR6Tabelle[Vorname]&amp;SetupR6Tabelle[Name]&amp;SetupR6Tabelle[Disziplin],0)),"-")</f>
        <v>197</v>
      </c>
      <c r="L21" s="267" cm="1">
        <f t="array" ref="L21">_xlfn.IFNA(INDEX(SetupR7Tabelle[Ringe],MATCH($A21&amp;$B21&amp;$C21&amp;$E21,SetupR7Tabelle[Verein]&amp;SetupR7Tabelle[Vorname]&amp;SetupR7Tabelle[Name]&amp;SetupR7Tabelle[Disziplin],0)),"-")</f>
        <v>196</v>
      </c>
      <c r="M21" s="267" cm="1">
        <f t="array" ref="M21">_xlfn.IFNA(INDEX(SetupR8Tabelle[Ringe],MATCH($A21&amp;$B21&amp;$C21&amp;$E21,SetupR8Tabelle[Verein]&amp;SetupR8Tabelle[Vorname]&amp;SetupR8Tabelle[Name]&amp;SetupR8Tabelle[Disziplin],0)),"-")</f>
        <v>195</v>
      </c>
      <c r="N21" s="267" cm="1">
        <f t="array" ref="N21">_xlfn.IFNA(INDEX(SetupR9Tabelle[Ringe],MATCH($A21&amp;$B21&amp;$C21&amp;$E21,SetupR9Tabelle[Verein]&amp;SetupR9Tabelle[Vorname]&amp;SetupR9Tabelle[Name]&amp;SetupR9Tabelle[Disziplin],0)),"-")</f>
        <v>195</v>
      </c>
      <c r="O21" s="267" cm="1">
        <f t="array" ref="O21">_xlfn.IFNA(INDEX(SetupR10Tabelle[Ringe],MATCH($A21&amp;$B21&amp;$C21&amp;$E21,SetupR10Tabelle[Verein]&amp;SetupR10Tabelle[Vorname]&amp;SetupR10Tabelle[Name]&amp;SetupR10Tabelle[Disziplin],0)),"-")</f>
        <v>191</v>
      </c>
      <c r="P21" s="269" cm="1">
        <f t="array" ref="P21">_xlfn.IFNA(INDEX(SetupR11Tabelle[Ringe],MATCH($A21&amp;$B21&amp;$C21&amp;$E21,SetupR11Tabelle[Verein]&amp;SetupR11Tabelle[Vorname]&amp;SetupR11Tabelle[Name]&amp;SetupR11Tabelle[Disziplin],0)),"-")</f>
        <v>198</v>
      </c>
      <c r="Q21" s="267">
        <f>IF(LGA[[#This Row],[1]]="","",SUM(LGA[[#This Row],[1]:[11]]))</f>
        <v>1955</v>
      </c>
      <c r="R21" s="273">
        <f>IF(LGA[[#This Row],[Summe]]="","",AVERAGE(Q21/S21))</f>
        <v>195.5</v>
      </c>
      <c r="S21" s="271">
        <f>IF(LGA[[#This Row],[1]]="","",COUNT(F21:P21))</f>
        <v>10</v>
      </c>
    </row>
    <row r="22" spans="1:19" ht="15.95" customHeight="1">
      <c r="A22" s="197" t="s">
        <v>33</v>
      </c>
      <c r="B22" s="197" t="s">
        <v>535</v>
      </c>
      <c r="C22" s="197" t="s">
        <v>533</v>
      </c>
      <c r="D22" s="197" t="s">
        <v>16</v>
      </c>
      <c r="E22" s="197" t="s">
        <v>8</v>
      </c>
      <c r="F22" s="271" t="str" cm="1">
        <f t="array" ref="F22">_xlfn.IFNA(INDEX(SetupR1Tabelle[Ringe],MATCH($A22&amp;$B22&amp;$C22&amp;$E22,SetupR1Tabelle[Verein]&amp;SetupR1Tabelle[Vorname]&amp;SetupR1Tabelle[Name]&amp;SetupR1Tabelle[Disziplin],0)),"-")</f>
        <v>-</v>
      </c>
      <c r="G22" s="271" cm="1">
        <f t="array" ref="G22">_xlfn.IFNA(INDEX(SetupR2Tabelle[Ringe],MATCH($A22&amp;$B22&amp;$C22&amp;$E22,SetupR2Tabelle[Verein]&amp;SetupR2Tabelle[Vorname]&amp;SetupR2Tabelle[Name]&amp;SetupR2Tabelle[Disziplin],0)),"-")</f>
        <v>193</v>
      </c>
      <c r="H22" s="271" cm="1">
        <f t="array" ref="H22">_xlfn.IFNA(INDEX(SetupR3Tabelle[Ringe],MATCH($A22&amp;$B22&amp;$C22&amp;$E22,SetupR3Tabelle[Verein]&amp;SetupR3Tabelle[Vorname]&amp;SetupR3Tabelle[Name]&amp;SetupR3Tabelle[Disziplin],0)),"-")</f>
        <v>198</v>
      </c>
      <c r="I22" s="272" cm="1">
        <f t="array" ref="I22">_xlfn.IFNA(INDEX(SetupR4Tabelle[Ringe],MATCH($A22&amp;$B22&amp;$C22&amp;$E22,SetupR4Tabelle[Verein]&amp;SetupR4Tabelle[Vorname]&amp;SetupR4Tabelle[Name]&amp;SetupR4Tabelle[Disziplin],0)),"-")</f>
        <v>196</v>
      </c>
      <c r="J22" s="271" cm="1">
        <f t="array" ref="J22">_xlfn.IFNA(INDEX(SetupR5Tabelle[Ringe],MATCH($A22&amp;$B22&amp;$C22&amp;$E22,SetupR5Tabelle[Verein]&amp;SetupR5Tabelle[Vorname]&amp;SetupR5Tabelle[Name]&amp;SetupR5Tabelle[Disziplin],0)),"-")</f>
        <v>198</v>
      </c>
      <c r="K22" s="271" cm="1">
        <f t="array" ref="K22">_xlfn.IFNA(INDEX(SetupR6Tabelle[Ringe],MATCH($A22&amp;$B22&amp;$C22&amp;$E22,SetupR6Tabelle[Verein]&amp;SetupR6Tabelle[Vorname]&amp;SetupR6Tabelle[Name]&amp;SetupR6Tabelle[Disziplin],0)),"-")</f>
        <v>192</v>
      </c>
      <c r="L22" s="271" cm="1">
        <f t="array" ref="L22">_xlfn.IFNA(INDEX(SetupR7Tabelle[Ringe],MATCH($A22&amp;$B22&amp;$C22&amp;$E22,SetupR7Tabelle[Verein]&amp;SetupR7Tabelle[Vorname]&amp;SetupR7Tabelle[Name]&amp;SetupR7Tabelle[Disziplin],0)),"-")</f>
        <v>193</v>
      </c>
      <c r="M22" s="271" cm="1">
        <f t="array" ref="M22">_xlfn.IFNA(INDEX(SetupR8Tabelle[Ringe],MATCH($A22&amp;$B22&amp;$C22&amp;$E22,SetupR8Tabelle[Verein]&amp;SetupR8Tabelle[Vorname]&amp;SetupR8Tabelle[Name]&amp;SetupR8Tabelle[Disziplin],0)),"-")</f>
        <v>191</v>
      </c>
      <c r="N22" s="271" cm="1">
        <f t="array" ref="N22">_xlfn.IFNA(INDEX(SetupR9Tabelle[Ringe],MATCH($A22&amp;$B22&amp;$C22&amp;$E22,SetupR9Tabelle[Verein]&amp;SetupR9Tabelle[Vorname]&amp;SetupR9Tabelle[Name]&amp;SetupR9Tabelle[Disziplin],0)),"-")</f>
        <v>196</v>
      </c>
      <c r="O22" s="271" cm="1">
        <f t="array" ref="O22">_xlfn.IFNA(INDEX(SetupR10Tabelle[Ringe],MATCH($A22&amp;$B22&amp;$C22&amp;$E22,SetupR10Tabelle[Verein]&amp;SetupR10Tabelle[Vorname]&amp;SetupR10Tabelle[Name]&amp;SetupR10Tabelle[Disziplin],0)),"-")</f>
        <v>196</v>
      </c>
      <c r="P22" s="271" cm="1">
        <f t="array" ref="P22">_xlfn.IFNA(INDEX(SetupR11Tabelle[Ringe],MATCH($A22&amp;$B22&amp;$C22&amp;$E22,SetupR11Tabelle[Verein]&amp;SetupR11Tabelle[Vorname]&amp;SetupR11Tabelle[Name]&amp;SetupR11Tabelle[Disziplin],0)),"-")</f>
        <v>197</v>
      </c>
      <c r="Q22" s="271">
        <f>IF(LGA[[#This Row],[1]]="","",SUM(LGA[[#This Row],[1]:[11]]))</f>
        <v>1950</v>
      </c>
      <c r="R22" s="270">
        <f>IF(LGA[[#This Row],[Summe]]="","",AVERAGE(Q22/S22))</f>
        <v>195</v>
      </c>
      <c r="S22" s="271">
        <f>IF(LGA[[#This Row],[1]]="","",COUNT(F22:P22))</f>
        <v>10</v>
      </c>
    </row>
    <row r="23" spans="1:19" ht="15.95" customHeight="1">
      <c r="A23" s="197" t="s">
        <v>21</v>
      </c>
      <c r="B23" s="197" t="s">
        <v>262</v>
      </c>
      <c r="C23" s="197" t="s">
        <v>302</v>
      </c>
      <c r="D23" s="197" t="s">
        <v>16</v>
      </c>
      <c r="E23" s="197" t="s">
        <v>8</v>
      </c>
      <c r="F23" s="267" cm="1">
        <f t="array" ref="F23">_xlfn.IFNA(INDEX(SetupR1Tabelle[Ringe],MATCH($A23&amp;$B23&amp;$C23&amp;$E23,SetupR1Tabelle[Verein]&amp;SetupR1Tabelle[Vorname]&amp;SetupR1Tabelle[Name]&amp;SetupR1Tabelle[Disziplin],0)),"-")</f>
        <v>193</v>
      </c>
      <c r="G23" s="267" cm="1">
        <f t="array" ref="G23">_xlfn.IFNA(INDEX(SetupR2Tabelle[Ringe],MATCH($A23&amp;$B23&amp;$C23&amp;$E23,SetupR2Tabelle[Verein]&amp;SetupR2Tabelle[Vorname]&amp;SetupR2Tabelle[Name]&amp;SetupR2Tabelle[Disziplin],0)),"-")</f>
        <v>195</v>
      </c>
      <c r="H23" s="267" cm="1">
        <f t="array" ref="H23">_xlfn.IFNA(INDEX(SetupR3Tabelle[Ringe],MATCH($A23&amp;$B23&amp;$C23&amp;$E23,SetupR3Tabelle[Verein]&amp;SetupR3Tabelle[Vorname]&amp;SetupR3Tabelle[Name]&amp;SetupR3Tabelle[Disziplin],0)),"-")</f>
        <v>191</v>
      </c>
      <c r="I23" s="268" t="str" cm="1">
        <f t="array" ref="I23">_xlfn.IFNA(INDEX(SetupR4Tabelle[Ringe],MATCH($A23&amp;$B23&amp;$C23&amp;$E23,SetupR4Tabelle[Verein]&amp;SetupR4Tabelle[Vorname]&amp;SetupR4Tabelle[Name]&amp;SetupR4Tabelle[Disziplin],0)),"-")</f>
        <v>-</v>
      </c>
      <c r="J23" s="269" cm="1">
        <f t="array" ref="J23">_xlfn.IFNA(INDEX(SetupR5Tabelle[Ringe],MATCH($A23&amp;$B23&amp;$C23&amp;$E23,SetupR5Tabelle[Verein]&amp;SetupR5Tabelle[Vorname]&amp;SetupR5Tabelle[Name]&amp;SetupR5Tabelle[Disziplin],0)),"-")</f>
        <v>199</v>
      </c>
      <c r="K23" s="267" cm="1">
        <f t="array" ref="K23">_xlfn.IFNA(INDEX(SetupR6Tabelle[Ringe],MATCH($A23&amp;$B23&amp;$C23&amp;$E23,SetupR6Tabelle[Verein]&amp;SetupR6Tabelle[Vorname]&amp;SetupR6Tabelle[Name]&amp;SetupR6Tabelle[Disziplin],0)),"-")</f>
        <v>196</v>
      </c>
      <c r="L23" s="267" cm="1">
        <f t="array" ref="L23">_xlfn.IFNA(INDEX(SetupR7Tabelle[Ringe],MATCH($A23&amp;$B23&amp;$C23&amp;$E23,SetupR7Tabelle[Verein]&amp;SetupR7Tabelle[Vorname]&amp;SetupR7Tabelle[Name]&amp;SetupR7Tabelle[Disziplin],0)),"-")</f>
        <v>195</v>
      </c>
      <c r="M23" s="267" cm="1">
        <f t="array" ref="M23">_xlfn.IFNA(INDEX(SetupR8Tabelle[Ringe],MATCH($A23&amp;$B23&amp;$C23&amp;$E23,SetupR8Tabelle[Verein]&amp;SetupR8Tabelle[Vorname]&amp;SetupR8Tabelle[Name]&amp;SetupR8Tabelle[Disziplin],0)),"-")</f>
        <v>194</v>
      </c>
      <c r="N23" s="267" cm="1">
        <f t="array" ref="N23">_xlfn.IFNA(INDEX(SetupR9Tabelle[Ringe],MATCH($A23&amp;$B23&amp;$C23&amp;$E23,SetupR9Tabelle[Verein]&amp;SetupR9Tabelle[Vorname]&amp;SetupR9Tabelle[Name]&amp;SetupR9Tabelle[Disziplin],0)),"-")</f>
        <v>196</v>
      </c>
      <c r="O23" s="267" cm="1">
        <f t="array" ref="O23">_xlfn.IFNA(INDEX(SetupR10Tabelle[Ringe],MATCH($A23&amp;$B23&amp;$C23&amp;$E23,SetupR10Tabelle[Verein]&amp;SetupR10Tabelle[Vorname]&amp;SetupR10Tabelle[Name]&amp;SetupR10Tabelle[Disziplin],0)),"-")</f>
        <v>193</v>
      </c>
      <c r="P23" s="269" cm="1">
        <f t="array" ref="P23">_xlfn.IFNA(INDEX(SetupR11Tabelle[Ringe],MATCH($A23&amp;$B23&amp;$C23&amp;$E23,SetupR11Tabelle[Verein]&amp;SetupR11Tabelle[Vorname]&amp;SetupR11Tabelle[Name]&amp;SetupR11Tabelle[Disziplin],0)),"-")</f>
        <v>197</v>
      </c>
      <c r="Q23" s="267">
        <f>IF(LGA[[#This Row],[1]]="","",SUM(LGA[[#This Row],[1]:[11]]))</f>
        <v>1949</v>
      </c>
      <c r="R23" s="270">
        <f>IF(LGA[[#This Row],[Summe]]="","",AVERAGE(Q23/S23))</f>
        <v>194.9</v>
      </c>
      <c r="S23" s="271">
        <f>IF(LGA[[#This Row],[1]]="","",COUNT(F23:P23))</f>
        <v>10</v>
      </c>
    </row>
    <row r="24" spans="1:19" ht="15.95" customHeight="1">
      <c r="A24" s="197" t="s">
        <v>6</v>
      </c>
      <c r="B24" s="197" t="s">
        <v>183</v>
      </c>
      <c r="C24" s="197" t="s">
        <v>259</v>
      </c>
      <c r="D24" s="197" t="s">
        <v>19</v>
      </c>
      <c r="E24" s="197" t="s">
        <v>8</v>
      </c>
      <c r="F24" s="271" cm="1">
        <f t="array" ref="F24">_xlfn.IFNA(INDEX(SetupR1Tabelle[Ringe],MATCH($A24&amp;$B24&amp;$C24&amp;$E24,SetupR1Tabelle[Verein]&amp;SetupR1Tabelle[Vorname]&amp;SetupR1Tabelle[Name]&amp;SetupR1Tabelle[Disziplin],0)),"-")</f>
        <v>193</v>
      </c>
      <c r="G24" s="271" cm="1">
        <f t="array" ref="G24">_xlfn.IFNA(INDEX(SetupR2Tabelle[Ringe],MATCH($A24&amp;$B24&amp;$C24&amp;$E24,SetupR2Tabelle[Verein]&amp;SetupR2Tabelle[Vorname]&amp;SetupR2Tabelle[Name]&amp;SetupR2Tabelle[Disziplin],0)),"-")</f>
        <v>195</v>
      </c>
      <c r="H24" s="271" t="str" cm="1">
        <f t="array" ref="H24">_xlfn.IFNA(INDEX(SetupR3Tabelle[Ringe],MATCH($A24&amp;$B24&amp;$C24&amp;$E24,SetupR3Tabelle[Verein]&amp;SetupR3Tabelle[Vorname]&amp;SetupR3Tabelle[Name]&amp;SetupR3Tabelle[Disziplin],0)),"-")</f>
        <v>-</v>
      </c>
      <c r="I24" s="272" cm="1">
        <f t="array" ref="I24">_xlfn.IFNA(INDEX(SetupR4Tabelle[Ringe],MATCH($A24&amp;$B24&amp;$C24&amp;$E24,SetupR4Tabelle[Verein]&amp;SetupR4Tabelle[Vorname]&amp;SetupR4Tabelle[Name]&amp;SetupR4Tabelle[Disziplin],0)),"-")</f>
        <v>190</v>
      </c>
      <c r="J24" s="271" cm="1">
        <f t="array" ref="J24">_xlfn.IFNA(INDEX(SetupR5Tabelle[Ringe],MATCH($A24&amp;$B24&amp;$C24&amp;$E24,SetupR5Tabelle[Verein]&amp;SetupR5Tabelle[Vorname]&amp;SetupR5Tabelle[Name]&amp;SetupR5Tabelle[Disziplin],0)),"-")</f>
        <v>196</v>
      </c>
      <c r="K24" s="271" cm="1">
        <f t="array" ref="K24">_xlfn.IFNA(INDEX(SetupR6Tabelle[Ringe],MATCH($A24&amp;$B24&amp;$C24&amp;$E24,SetupR6Tabelle[Verein]&amp;SetupR6Tabelle[Vorname]&amp;SetupR6Tabelle[Name]&amp;SetupR6Tabelle[Disziplin],0)),"-")</f>
        <v>192</v>
      </c>
      <c r="L24" s="271" cm="1">
        <f t="array" ref="L24">_xlfn.IFNA(INDEX(SetupR7Tabelle[Ringe],MATCH($A24&amp;$B24&amp;$C24&amp;$E24,SetupR7Tabelle[Verein]&amp;SetupR7Tabelle[Vorname]&amp;SetupR7Tabelle[Name]&amp;SetupR7Tabelle[Disziplin],0)),"-")</f>
        <v>194</v>
      </c>
      <c r="M24" s="271" cm="1">
        <f t="array" ref="M24">_xlfn.IFNA(INDEX(SetupR8Tabelle[Ringe],MATCH($A24&amp;$B24&amp;$C24&amp;$E24,SetupR8Tabelle[Verein]&amp;SetupR8Tabelle[Vorname]&amp;SetupR8Tabelle[Name]&amp;SetupR8Tabelle[Disziplin],0)),"-")</f>
        <v>195</v>
      </c>
      <c r="N24" s="271" cm="1">
        <f t="array" ref="N24">_xlfn.IFNA(INDEX(SetupR9Tabelle[Ringe],MATCH($A24&amp;$B24&amp;$C24&amp;$E24,SetupR9Tabelle[Verein]&amp;SetupR9Tabelle[Vorname]&amp;SetupR9Tabelle[Name]&amp;SetupR9Tabelle[Disziplin],0)),"-")</f>
        <v>198</v>
      </c>
      <c r="O24" s="271" cm="1">
        <f t="array" ref="O24">_xlfn.IFNA(INDEX(SetupR10Tabelle[Ringe],MATCH($A24&amp;$B24&amp;$C24&amp;$E24,SetupR10Tabelle[Verein]&amp;SetupR10Tabelle[Vorname]&amp;SetupR10Tabelle[Name]&amp;SetupR10Tabelle[Disziplin],0)),"-")</f>
        <v>195</v>
      </c>
      <c r="P24" s="271" cm="1">
        <f t="array" ref="P24">_xlfn.IFNA(INDEX(SetupR11Tabelle[Ringe],MATCH($A24&amp;$B24&amp;$C24&amp;$E24,SetupR11Tabelle[Verein]&amp;SetupR11Tabelle[Vorname]&amp;SetupR11Tabelle[Name]&amp;SetupR11Tabelle[Disziplin],0)),"-")</f>
        <v>198</v>
      </c>
      <c r="Q24" s="271">
        <f>IF(LGA[[#This Row],[1]]="","",SUM(LGA[[#This Row],[1]:[11]]))</f>
        <v>1946</v>
      </c>
      <c r="R24" s="270">
        <f>IF(LGA[[#This Row],[Summe]]="","",AVERAGE(Q24/S24))</f>
        <v>194.6</v>
      </c>
      <c r="S24" s="271">
        <f>IF(LGA[[#This Row],[1]]="","",COUNT(F24:P24))</f>
        <v>10</v>
      </c>
    </row>
    <row r="25" spans="1:19" ht="15.95" customHeight="1">
      <c r="A25" s="197" t="s">
        <v>15</v>
      </c>
      <c r="B25" s="197" t="s">
        <v>224</v>
      </c>
      <c r="C25" s="197" t="s">
        <v>225</v>
      </c>
      <c r="D25" s="197" t="s">
        <v>16</v>
      </c>
      <c r="E25" s="197" t="s">
        <v>8</v>
      </c>
      <c r="F25" s="267" cm="1">
        <f t="array" ref="F25">_xlfn.IFNA(INDEX(SetupR1Tabelle[Ringe],MATCH($A25&amp;$B25&amp;$C25&amp;$E25,SetupR1Tabelle[Verein]&amp;SetupR1Tabelle[Vorname]&amp;SetupR1Tabelle[Name]&amp;SetupR1Tabelle[Disziplin],0)),"-")</f>
        <v>195</v>
      </c>
      <c r="G25" s="267" cm="1">
        <f t="array" ref="G25">_xlfn.IFNA(INDEX(SetupR2Tabelle[Ringe],MATCH($A25&amp;$B25&amp;$C25&amp;$E25,SetupR2Tabelle[Verein]&amp;SetupR2Tabelle[Vorname]&amp;SetupR2Tabelle[Name]&amp;SetupR2Tabelle[Disziplin],0)),"-")</f>
        <v>196</v>
      </c>
      <c r="H25" s="267" cm="1">
        <f t="array" ref="H25">_xlfn.IFNA(INDEX(SetupR3Tabelle[Ringe],MATCH($A25&amp;$B25&amp;$C25&amp;$E25,SetupR3Tabelle[Verein]&amp;SetupR3Tabelle[Vorname]&amp;SetupR3Tabelle[Name]&amp;SetupR3Tabelle[Disziplin],0)),"-")</f>
        <v>194</v>
      </c>
      <c r="I25" s="268" cm="1">
        <f t="array" ref="I25">_xlfn.IFNA(INDEX(SetupR4Tabelle[Ringe],MATCH($A25&amp;$B25&amp;$C25&amp;$E25,SetupR4Tabelle[Verein]&amp;SetupR4Tabelle[Vorname]&amp;SetupR4Tabelle[Name]&amp;SetupR4Tabelle[Disziplin],0)),"-")</f>
        <v>191</v>
      </c>
      <c r="J25" s="269" t="str" cm="1">
        <f t="array" ref="J25">_xlfn.IFNA(INDEX(SetupR5Tabelle[Ringe],MATCH($A25&amp;$B25&amp;$C25&amp;$E25,SetupR5Tabelle[Verein]&amp;SetupR5Tabelle[Vorname]&amp;SetupR5Tabelle[Name]&amp;SetupR5Tabelle[Disziplin],0)),"-")</f>
        <v>-</v>
      </c>
      <c r="K25" s="267" cm="1">
        <f t="array" ref="K25">_xlfn.IFNA(INDEX(SetupR6Tabelle[Ringe],MATCH($A25&amp;$B25&amp;$C25&amp;$E25,SetupR6Tabelle[Verein]&amp;SetupR6Tabelle[Vorname]&amp;SetupR6Tabelle[Name]&amp;SetupR6Tabelle[Disziplin],0)),"-")</f>
        <v>192</v>
      </c>
      <c r="L25" s="267" cm="1">
        <f t="array" ref="L25">_xlfn.IFNA(INDEX(SetupR7Tabelle[Ringe],MATCH($A25&amp;$B25&amp;$C25&amp;$E25,SetupR7Tabelle[Verein]&amp;SetupR7Tabelle[Vorname]&amp;SetupR7Tabelle[Name]&amp;SetupR7Tabelle[Disziplin],0)),"-")</f>
        <v>193</v>
      </c>
      <c r="M25" s="267" cm="1">
        <f t="array" ref="M25">_xlfn.IFNA(INDEX(SetupR8Tabelle[Ringe],MATCH($A25&amp;$B25&amp;$C25&amp;$E25,SetupR8Tabelle[Verein]&amp;SetupR8Tabelle[Vorname]&amp;SetupR8Tabelle[Name]&amp;SetupR8Tabelle[Disziplin],0)),"-")</f>
        <v>196</v>
      </c>
      <c r="N25" s="267" cm="1">
        <f t="array" ref="N25">_xlfn.IFNA(INDEX(SetupR9Tabelle[Ringe],MATCH($A25&amp;$B25&amp;$C25&amp;$E25,SetupR9Tabelle[Verein]&amp;SetupR9Tabelle[Vorname]&amp;SetupR9Tabelle[Name]&amp;SetupR9Tabelle[Disziplin],0)),"-")</f>
        <v>196</v>
      </c>
      <c r="O25" s="267" cm="1">
        <f t="array" ref="O25">_xlfn.IFNA(INDEX(SetupR10Tabelle[Ringe],MATCH($A25&amp;$B25&amp;$C25&amp;$E25,SetupR10Tabelle[Verein]&amp;SetupR10Tabelle[Vorname]&amp;SetupR10Tabelle[Name]&amp;SetupR10Tabelle[Disziplin],0)),"-")</f>
        <v>196</v>
      </c>
      <c r="P25" s="269" cm="1">
        <f t="array" ref="P25">_xlfn.IFNA(INDEX(SetupR11Tabelle[Ringe],MATCH($A25&amp;$B25&amp;$C25&amp;$E25,SetupR11Tabelle[Verein]&amp;SetupR11Tabelle[Vorname]&amp;SetupR11Tabelle[Name]&amp;SetupR11Tabelle[Disziplin],0)),"-")</f>
        <v>194</v>
      </c>
      <c r="Q25" s="267">
        <f>IF(LGA[[#This Row],[1]]="","",SUM(LGA[[#This Row],[1]:[11]]))</f>
        <v>1943</v>
      </c>
      <c r="R25" s="270">
        <f>IF(LGA[[#This Row],[Summe]]="","",AVERAGE(Q25/S25))</f>
        <v>194.3</v>
      </c>
      <c r="S25" s="271">
        <f>IF(LGA[[#This Row],[1]]="","",COUNT(F25:P25))</f>
        <v>10</v>
      </c>
    </row>
    <row r="26" spans="1:19" ht="15.95" customHeight="1">
      <c r="A26" s="197" t="s">
        <v>15</v>
      </c>
      <c r="B26" s="197" t="s">
        <v>194</v>
      </c>
      <c r="C26" s="197" t="s">
        <v>195</v>
      </c>
      <c r="D26" s="197" t="s">
        <v>19</v>
      </c>
      <c r="E26" s="197" t="s">
        <v>8</v>
      </c>
      <c r="F26" s="267" cm="1">
        <f t="array" ref="F26">_xlfn.IFNA(INDEX(SetupR1Tabelle[Ringe],MATCH($A26&amp;$B26&amp;$C26&amp;$E26,SetupR1Tabelle[Verein]&amp;SetupR1Tabelle[Vorname]&amp;SetupR1Tabelle[Name]&amp;SetupR1Tabelle[Disziplin],0)),"-")</f>
        <v>198</v>
      </c>
      <c r="G26" s="267" cm="1">
        <f t="array" ref="G26">_xlfn.IFNA(INDEX(SetupR2Tabelle[Ringe],MATCH($A26&amp;$B26&amp;$C26&amp;$E26,SetupR2Tabelle[Verein]&amp;SetupR2Tabelle[Vorname]&amp;SetupR2Tabelle[Name]&amp;SetupR2Tabelle[Disziplin],0)),"-")</f>
        <v>194</v>
      </c>
      <c r="H26" s="267" cm="1">
        <f t="array" ref="H26">_xlfn.IFNA(INDEX(SetupR3Tabelle[Ringe],MATCH($A26&amp;$B26&amp;$C26&amp;$E26,SetupR3Tabelle[Verein]&amp;SetupR3Tabelle[Vorname]&amp;SetupR3Tabelle[Name]&amp;SetupR3Tabelle[Disziplin],0)),"-")</f>
        <v>190</v>
      </c>
      <c r="I26" s="268" cm="1">
        <f t="array" ref="I26">_xlfn.IFNA(INDEX(SetupR4Tabelle[Ringe],MATCH($A26&amp;$B26&amp;$C26&amp;$E26,SetupR4Tabelle[Verein]&amp;SetupR4Tabelle[Vorname]&amp;SetupR4Tabelle[Name]&amp;SetupR4Tabelle[Disziplin],0)),"-")</f>
        <v>195</v>
      </c>
      <c r="J26" s="269" t="str" cm="1">
        <f t="array" ref="J26">_xlfn.IFNA(INDEX(SetupR5Tabelle[Ringe],MATCH($A26&amp;$B26&amp;$C26&amp;$E26,SetupR5Tabelle[Verein]&amp;SetupR5Tabelle[Vorname]&amp;SetupR5Tabelle[Name]&amp;SetupR5Tabelle[Disziplin],0)),"-")</f>
        <v>-</v>
      </c>
      <c r="K26" s="267" cm="1">
        <f t="array" ref="K26">_xlfn.IFNA(INDEX(SetupR6Tabelle[Ringe],MATCH($A26&amp;$B26&amp;$C26&amp;$E26,SetupR6Tabelle[Verein]&amp;SetupR6Tabelle[Vorname]&amp;SetupR6Tabelle[Name]&amp;SetupR6Tabelle[Disziplin],0)),"-")</f>
        <v>188</v>
      </c>
      <c r="L26" s="267" cm="1">
        <f t="array" ref="L26">_xlfn.IFNA(INDEX(SetupR7Tabelle[Ringe],MATCH($A26&amp;$B26&amp;$C26&amp;$E26,SetupR7Tabelle[Verein]&amp;SetupR7Tabelle[Vorname]&amp;SetupR7Tabelle[Name]&amp;SetupR7Tabelle[Disziplin],0)),"-")</f>
        <v>197</v>
      </c>
      <c r="M26" s="267" cm="1">
        <f t="array" ref="M26">_xlfn.IFNA(INDEX(SetupR8Tabelle[Ringe],MATCH($A26&amp;$B26&amp;$C26&amp;$E26,SetupR8Tabelle[Verein]&amp;SetupR8Tabelle[Vorname]&amp;SetupR8Tabelle[Name]&amp;SetupR8Tabelle[Disziplin],0)),"-")</f>
        <v>197</v>
      </c>
      <c r="N26" s="267" cm="1">
        <f t="array" ref="N26">_xlfn.IFNA(INDEX(SetupR9Tabelle[Ringe],MATCH($A26&amp;$B26&amp;$C26&amp;$E26,SetupR9Tabelle[Verein]&amp;SetupR9Tabelle[Vorname]&amp;SetupR9Tabelle[Name]&amp;SetupR9Tabelle[Disziplin],0)),"-")</f>
        <v>193</v>
      </c>
      <c r="O26" s="267" cm="1">
        <f t="array" ref="O26">_xlfn.IFNA(INDEX(SetupR10Tabelle[Ringe],MATCH($A26&amp;$B26&amp;$C26&amp;$E26,SetupR10Tabelle[Verein]&amp;SetupR10Tabelle[Vorname]&amp;SetupR10Tabelle[Name]&amp;SetupR10Tabelle[Disziplin],0)),"-")</f>
        <v>192</v>
      </c>
      <c r="P26" s="269" cm="1">
        <f t="array" ref="P26">_xlfn.IFNA(INDEX(SetupR11Tabelle[Ringe],MATCH($A26&amp;$B26&amp;$C26&amp;$E26,SetupR11Tabelle[Verein]&amp;SetupR11Tabelle[Vorname]&amp;SetupR11Tabelle[Name]&amp;SetupR11Tabelle[Disziplin],0)),"-")</f>
        <v>197</v>
      </c>
      <c r="Q26" s="267">
        <f>IF(LGA[[#This Row],[1]]="","",SUM(LGA[[#This Row],[1]:[11]]))</f>
        <v>1941</v>
      </c>
      <c r="R26" s="270">
        <f>IF(LGA[[#This Row],[Summe]]="","",AVERAGE(Q26/S26))</f>
        <v>194.1</v>
      </c>
      <c r="S26" s="271">
        <f>IF(LGA[[#This Row],[1]]="","",COUNT(F26:P26))</f>
        <v>10</v>
      </c>
    </row>
    <row r="27" spans="1:19" ht="15.95" customHeight="1">
      <c r="A27" s="197" t="s">
        <v>28</v>
      </c>
      <c r="B27" s="197" t="s">
        <v>262</v>
      </c>
      <c r="C27" s="197" t="s">
        <v>428</v>
      </c>
      <c r="D27" s="197" t="s">
        <v>16</v>
      </c>
      <c r="E27" s="197" t="s">
        <v>8</v>
      </c>
      <c r="F27" s="267" cm="1">
        <f t="array" ref="F27">_xlfn.IFNA(INDEX(SetupR1Tabelle[Ringe],MATCH($A27&amp;$B27&amp;$C27&amp;$E27,SetupR1Tabelle[Verein]&amp;SetupR1Tabelle[Vorname]&amp;SetupR1Tabelle[Name]&amp;SetupR1Tabelle[Disziplin],0)),"-")</f>
        <v>194</v>
      </c>
      <c r="G27" s="267" cm="1">
        <f t="array" ref="G27">_xlfn.IFNA(INDEX(SetupR2Tabelle[Ringe],MATCH($A27&amp;$B27&amp;$C27&amp;$E27,SetupR2Tabelle[Verein]&amp;SetupR2Tabelle[Vorname]&amp;SetupR2Tabelle[Name]&amp;SetupR2Tabelle[Disziplin],0)),"-")</f>
        <v>192</v>
      </c>
      <c r="H27" s="267" cm="1">
        <f t="array" ref="H27">_xlfn.IFNA(INDEX(SetupR3Tabelle[Ringe],MATCH($A27&amp;$B27&amp;$C27&amp;$E27,SetupR3Tabelle[Verein]&amp;SetupR3Tabelle[Vorname]&amp;SetupR3Tabelle[Name]&amp;SetupR3Tabelle[Disziplin],0)),"-")</f>
        <v>196</v>
      </c>
      <c r="I27" s="268" cm="1">
        <f t="array" ref="I27">_xlfn.IFNA(INDEX(SetupR4Tabelle[Ringe],MATCH($A27&amp;$B27&amp;$C27&amp;$E27,SetupR4Tabelle[Verein]&amp;SetupR4Tabelle[Vorname]&amp;SetupR4Tabelle[Name]&amp;SetupR4Tabelle[Disziplin],0)),"-")</f>
        <v>195</v>
      </c>
      <c r="J27" s="269" cm="1">
        <f t="array" ref="J27">_xlfn.IFNA(INDEX(SetupR5Tabelle[Ringe],MATCH($A27&amp;$B27&amp;$C27&amp;$E27,SetupR5Tabelle[Verein]&amp;SetupR5Tabelle[Vorname]&amp;SetupR5Tabelle[Name]&amp;SetupR5Tabelle[Disziplin],0)),"-")</f>
        <v>196</v>
      </c>
      <c r="K27" s="267" cm="1">
        <f t="array" ref="K27">_xlfn.IFNA(INDEX(SetupR6Tabelle[Ringe],MATCH($A27&amp;$B27&amp;$C27&amp;$E27,SetupR6Tabelle[Verein]&amp;SetupR6Tabelle[Vorname]&amp;SetupR6Tabelle[Name]&amp;SetupR6Tabelle[Disziplin],0)),"-")</f>
        <v>191</v>
      </c>
      <c r="L27" s="267" cm="1">
        <f t="array" ref="L27">_xlfn.IFNA(INDEX(SetupR7Tabelle[Ringe],MATCH($A27&amp;$B27&amp;$C27&amp;$E27,SetupR7Tabelle[Verein]&amp;SetupR7Tabelle[Vorname]&amp;SetupR7Tabelle[Name]&amp;SetupR7Tabelle[Disziplin],0)),"-")</f>
        <v>191</v>
      </c>
      <c r="M27" s="267" cm="1">
        <f t="array" ref="M27">_xlfn.IFNA(INDEX(SetupR8Tabelle[Ringe],MATCH($A27&amp;$B27&amp;$C27&amp;$E27,SetupR8Tabelle[Verein]&amp;SetupR8Tabelle[Vorname]&amp;SetupR8Tabelle[Name]&amp;SetupR8Tabelle[Disziplin],0)),"-")</f>
        <v>197</v>
      </c>
      <c r="N27" s="267" t="str" cm="1">
        <f t="array" ref="N27">_xlfn.IFNA(INDEX(SetupR9Tabelle[Ringe],MATCH($A27&amp;$B27&amp;$C27&amp;$E27,SetupR9Tabelle[Verein]&amp;SetupR9Tabelle[Vorname]&amp;SetupR9Tabelle[Name]&amp;SetupR9Tabelle[Disziplin],0)),"-")</f>
        <v>-</v>
      </c>
      <c r="O27" s="267" cm="1">
        <f t="array" ref="O27">_xlfn.IFNA(INDEX(SetupR10Tabelle[Ringe],MATCH($A27&amp;$B27&amp;$C27&amp;$E27,SetupR10Tabelle[Verein]&amp;SetupR10Tabelle[Vorname]&amp;SetupR10Tabelle[Name]&amp;SetupR10Tabelle[Disziplin],0)),"-")</f>
        <v>193</v>
      </c>
      <c r="P27" s="269" cm="1">
        <f t="array" ref="P27">_xlfn.IFNA(INDEX(SetupR11Tabelle[Ringe],MATCH($A27&amp;$B27&amp;$C27&amp;$E27,SetupR11Tabelle[Verein]&amp;SetupR11Tabelle[Vorname]&amp;SetupR11Tabelle[Name]&amp;SetupR11Tabelle[Disziplin],0)),"-")</f>
        <v>190</v>
      </c>
      <c r="Q27" s="267">
        <f>IF(LGA[[#This Row],[1]]="","",SUM(LGA[[#This Row],[1]:[11]]))</f>
        <v>1935</v>
      </c>
      <c r="R27" s="270">
        <f>IF(LGA[[#This Row],[Summe]]="","",AVERAGE(Q27/S27))</f>
        <v>193.5</v>
      </c>
      <c r="S27" s="271">
        <f>IF(LGA[[#This Row],[1]]="","",COUNT(F27:P27))</f>
        <v>10</v>
      </c>
    </row>
    <row r="28" spans="1:19" ht="15.95" customHeight="1">
      <c r="A28" s="197" t="s">
        <v>29</v>
      </c>
      <c r="B28" s="197" t="s">
        <v>325</v>
      </c>
      <c r="C28" s="197" t="s">
        <v>437</v>
      </c>
      <c r="D28" s="197" t="s">
        <v>16</v>
      </c>
      <c r="E28" s="197" t="s">
        <v>8</v>
      </c>
      <c r="F28" s="267" cm="1">
        <f t="array" ref="F28">_xlfn.IFNA(INDEX(SetupR1Tabelle[Ringe],MATCH($A28&amp;$B28&amp;$C28&amp;$E28,SetupR1Tabelle[Verein]&amp;SetupR1Tabelle[Vorname]&amp;SetupR1Tabelle[Name]&amp;SetupR1Tabelle[Disziplin],0)),"-")</f>
        <v>192</v>
      </c>
      <c r="G28" s="267" cm="1">
        <f t="array" ref="G28">_xlfn.IFNA(INDEX(SetupR2Tabelle[Ringe],MATCH($A28&amp;$B28&amp;$C28&amp;$E28,SetupR2Tabelle[Verein]&amp;SetupR2Tabelle[Vorname]&amp;SetupR2Tabelle[Name]&amp;SetupR2Tabelle[Disziplin],0)),"-")</f>
        <v>192</v>
      </c>
      <c r="H28" s="267" cm="1">
        <f t="array" ref="H28">_xlfn.IFNA(INDEX(SetupR3Tabelle[Ringe],MATCH($A28&amp;$B28&amp;$C28&amp;$E28,SetupR3Tabelle[Verein]&amp;SetupR3Tabelle[Vorname]&amp;SetupR3Tabelle[Name]&amp;SetupR3Tabelle[Disziplin],0)),"-")</f>
        <v>192</v>
      </c>
      <c r="I28" s="268" cm="1">
        <f t="array" ref="I28">_xlfn.IFNA(INDEX(SetupR4Tabelle[Ringe],MATCH($A28&amp;$B28&amp;$C28&amp;$E28,SetupR4Tabelle[Verein]&amp;SetupR4Tabelle[Vorname]&amp;SetupR4Tabelle[Name]&amp;SetupR4Tabelle[Disziplin],0)),"-")</f>
        <v>196</v>
      </c>
      <c r="J28" s="269" cm="1">
        <f t="array" ref="J28">_xlfn.IFNA(INDEX(SetupR5Tabelle[Ringe],MATCH($A28&amp;$B28&amp;$C28&amp;$E28,SetupR5Tabelle[Verein]&amp;SetupR5Tabelle[Vorname]&amp;SetupR5Tabelle[Name]&amp;SetupR5Tabelle[Disziplin],0)),"-")</f>
        <v>193</v>
      </c>
      <c r="K28" s="267" cm="1">
        <f t="array" ref="K28">_xlfn.IFNA(INDEX(SetupR6Tabelle[Ringe],MATCH($A28&amp;$B28&amp;$C28&amp;$E28,SetupR6Tabelle[Verein]&amp;SetupR6Tabelle[Vorname]&amp;SetupR6Tabelle[Name]&amp;SetupR6Tabelle[Disziplin],0)),"-")</f>
        <v>190</v>
      </c>
      <c r="L28" s="267" cm="1">
        <f t="array" ref="L28">_xlfn.IFNA(INDEX(SetupR7Tabelle[Ringe],MATCH($A28&amp;$B28&amp;$C28&amp;$E28,SetupR7Tabelle[Verein]&amp;SetupR7Tabelle[Vorname]&amp;SetupR7Tabelle[Name]&amp;SetupR7Tabelle[Disziplin],0)),"-")</f>
        <v>195</v>
      </c>
      <c r="M28" s="267" cm="1">
        <f t="array" ref="M28">_xlfn.IFNA(INDEX(SetupR8Tabelle[Ringe],MATCH($A28&amp;$B28&amp;$C28&amp;$E28,SetupR8Tabelle[Verein]&amp;SetupR8Tabelle[Vorname]&amp;SetupR8Tabelle[Name]&amp;SetupR8Tabelle[Disziplin],0)),"-")</f>
        <v>197</v>
      </c>
      <c r="N28" s="267" cm="1">
        <f t="array" ref="N28">_xlfn.IFNA(INDEX(SetupR9Tabelle[Ringe],MATCH($A28&amp;$B28&amp;$C28&amp;$E28,SetupR9Tabelle[Verein]&amp;SetupR9Tabelle[Vorname]&amp;SetupR9Tabelle[Name]&amp;SetupR9Tabelle[Disziplin],0)),"-")</f>
        <v>198</v>
      </c>
      <c r="O28" s="267" t="str" cm="1">
        <f t="array" ref="O28">_xlfn.IFNA(INDEX(SetupR10Tabelle[Ringe],MATCH($A28&amp;$B28&amp;$C28&amp;$E28,SetupR10Tabelle[Verein]&amp;SetupR10Tabelle[Vorname]&amp;SetupR10Tabelle[Name]&amp;SetupR10Tabelle[Disziplin],0)),"-")</f>
        <v>-</v>
      </c>
      <c r="P28" s="269" cm="1">
        <f t="array" ref="P28">_xlfn.IFNA(INDEX(SetupR11Tabelle[Ringe],MATCH($A28&amp;$B28&amp;$C28&amp;$E28,SetupR11Tabelle[Verein]&amp;SetupR11Tabelle[Vorname]&amp;SetupR11Tabelle[Name]&amp;SetupR11Tabelle[Disziplin],0)),"-")</f>
        <v>190</v>
      </c>
      <c r="Q28" s="267">
        <f>IF(LGA[[#This Row],[1]]="","",SUM(LGA[[#This Row],[1]:[11]]))</f>
        <v>1935</v>
      </c>
      <c r="R28" s="270">
        <f>IF(LGA[[#This Row],[Summe]]="","",AVERAGE(Q28/S28))</f>
        <v>193.5</v>
      </c>
      <c r="S28" s="271">
        <f>IF(LGA[[#This Row],[1]]="","",COUNT(F28:P28))</f>
        <v>10</v>
      </c>
    </row>
    <row r="29" spans="1:19" ht="15.95" customHeight="1">
      <c r="A29" s="197" t="s">
        <v>13</v>
      </c>
      <c r="B29" s="197" t="s">
        <v>235</v>
      </c>
      <c r="C29" s="197" t="s">
        <v>236</v>
      </c>
      <c r="D29" s="197" t="s">
        <v>16</v>
      </c>
      <c r="E29" s="197" t="s">
        <v>8</v>
      </c>
      <c r="F29" s="267" cm="1">
        <f t="array" ref="F29">_xlfn.IFNA(INDEX(SetupR1Tabelle[Ringe],MATCH($A29&amp;$B29&amp;$C29&amp;$E29,SetupR1Tabelle[Verein]&amp;SetupR1Tabelle[Vorname]&amp;SetupR1Tabelle[Name]&amp;SetupR1Tabelle[Disziplin],0)),"-")</f>
        <v>191</v>
      </c>
      <c r="G29" s="267" cm="1">
        <f t="array" ref="G29">_xlfn.IFNA(INDEX(SetupR2Tabelle[Ringe],MATCH($A29&amp;$B29&amp;$C29&amp;$E29,SetupR2Tabelle[Verein]&amp;SetupR2Tabelle[Vorname]&amp;SetupR2Tabelle[Name]&amp;SetupR2Tabelle[Disziplin],0)),"-")</f>
        <v>195</v>
      </c>
      <c r="H29" s="267" cm="1">
        <f t="array" ref="H29">_xlfn.IFNA(INDEX(SetupR3Tabelle[Ringe],MATCH($A29&amp;$B29&amp;$C29&amp;$E29,SetupR3Tabelle[Verein]&amp;SetupR3Tabelle[Vorname]&amp;SetupR3Tabelle[Name]&amp;SetupR3Tabelle[Disziplin],0)),"-")</f>
        <v>194</v>
      </c>
      <c r="I29" s="268" cm="1">
        <f t="array" ref="I29">_xlfn.IFNA(INDEX(SetupR4Tabelle[Ringe],MATCH($A29&amp;$B29&amp;$C29&amp;$E29,SetupR4Tabelle[Verein]&amp;SetupR4Tabelle[Vorname]&amp;SetupR4Tabelle[Name]&amp;SetupR4Tabelle[Disziplin],0)),"-")</f>
        <v>194</v>
      </c>
      <c r="J29" s="269" cm="1">
        <f t="array" ref="J29">_xlfn.IFNA(INDEX(SetupR5Tabelle[Ringe],MATCH($A29&amp;$B29&amp;$C29&amp;$E29,SetupR5Tabelle[Verein]&amp;SetupR5Tabelle[Vorname]&amp;SetupR5Tabelle[Name]&amp;SetupR5Tabelle[Disziplin],0)),"-")</f>
        <v>192</v>
      </c>
      <c r="K29" s="267" cm="1">
        <f t="array" ref="K29">_xlfn.IFNA(INDEX(SetupR6Tabelle[Ringe],MATCH($A29&amp;$B29&amp;$C29&amp;$E29,SetupR6Tabelle[Verein]&amp;SetupR6Tabelle[Vorname]&amp;SetupR6Tabelle[Name]&amp;SetupR6Tabelle[Disziplin],0)),"-")</f>
        <v>198</v>
      </c>
      <c r="L29" s="267" cm="1">
        <f t="array" ref="L29">_xlfn.IFNA(INDEX(SetupR7Tabelle[Ringe],MATCH($A29&amp;$B29&amp;$C29&amp;$E29,SetupR7Tabelle[Verein]&amp;SetupR7Tabelle[Vorname]&amp;SetupR7Tabelle[Name]&amp;SetupR7Tabelle[Disziplin],0)),"-")</f>
        <v>190</v>
      </c>
      <c r="M29" s="267" t="str" cm="1">
        <f t="array" ref="M29">_xlfn.IFNA(INDEX(SetupR8Tabelle[Ringe],MATCH($A29&amp;$B29&amp;$C29&amp;$E29,SetupR8Tabelle[Verein]&amp;SetupR8Tabelle[Vorname]&amp;SetupR8Tabelle[Name]&amp;SetupR8Tabelle[Disziplin],0)),"-")</f>
        <v>-</v>
      </c>
      <c r="N29" s="267" cm="1">
        <f t="array" ref="N29">_xlfn.IFNA(INDEX(SetupR9Tabelle[Ringe],MATCH($A29&amp;$B29&amp;$C29&amp;$E29,SetupR9Tabelle[Verein]&amp;SetupR9Tabelle[Vorname]&amp;SetupR9Tabelle[Name]&amp;SetupR9Tabelle[Disziplin],0)),"-")</f>
        <v>196</v>
      </c>
      <c r="O29" s="267" cm="1">
        <f t="array" ref="O29">_xlfn.IFNA(INDEX(SetupR10Tabelle[Ringe],MATCH($A29&amp;$B29&amp;$C29&amp;$E29,SetupR10Tabelle[Verein]&amp;SetupR10Tabelle[Vorname]&amp;SetupR10Tabelle[Name]&amp;SetupR10Tabelle[Disziplin],0)),"-")</f>
        <v>191</v>
      </c>
      <c r="P29" s="269" cm="1">
        <f t="array" ref="P29">_xlfn.IFNA(INDEX(SetupR11Tabelle[Ringe],MATCH($A29&amp;$B29&amp;$C29&amp;$E29,SetupR11Tabelle[Verein]&amp;SetupR11Tabelle[Vorname]&amp;SetupR11Tabelle[Name]&amp;SetupR11Tabelle[Disziplin],0)),"-")</f>
        <v>194</v>
      </c>
      <c r="Q29" s="267">
        <f>IF(LGA[[#This Row],[1]]="","",SUM(LGA[[#This Row],[1]:[11]]))</f>
        <v>1935</v>
      </c>
      <c r="R29" s="273">
        <f>IF(LGA[[#This Row],[Summe]]="","",AVERAGE(Q29/S29))</f>
        <v>193.5</v>
      </c>
      <c r="S29" s="271">
        <f>IF(LGA[[#This Row],[1]]="","",COUNT(F29:P29))</f>
        <v>10</v>
      </c>
    </row>
    <row r="30" spans="1:19" ht="15.95" customHeight="1">
      <c r="A30" s="197" t="s">
        <v>33</v>
      </c>
      <c r="B30" s="197" t="s">
        <v>529</v>
      </c>
      <c r="C30" s="197" t="s">
        <v>530</v>
      </c>
      <c r="D30" s="197" t="s">
        <v>19</v>
      </c>
      <c r="E30" s="197" t="s">
        <v>8</v>
      </c>
      <c r="F30" s="267" t="str" cm="1">
        <f t="array" ref="F30">_xlfn.IFNA(INDEX(SetupR1Tabelle[Ringe],MATCH($A30&amp;$B30&amp;$C30&amp;$E30,SetupR1Tabelle[Verein]&amp;SetupR1Tabelle[Vorname]&amp;SetupR1Tabelle[Name]&amp;SetupR1Tabelle[Disziplin],0)),"-")</f>
        <v>-</v>
      </c>
      <c r="G30" s="267" cm="1">
        <f t="array" ref="G30">_xlfn.IFNA(INDEX(SetupR2Tabelle[Ringe],MATCH($A30&amp;$B30&amp;$C30&amp;$E30,SetupR2Tabelle[Verein]&amp;SetupR2Tabelle[Vorname]&amp;SetupR2Tabelle[Name]&amp;SetupR2Tabelle[Disziplin],0)),"-")</f>
        <v>191</v>
      </c>
      <c r="H30" s="267" cm="1">
        <f t="array" ref="H30">_xlfn.IFNA(INDEX(SetupR3Tabelle[Ringe],MATCH($A30&amp;$B30&amp;$C30&amp;$E30,SetupR3Tabelle[Verein]&amp;SetupR3Tabelle[Vorname]&amp;SetupR3Tabelle[Name]&amp;SetupR3Tabelle[Disziplin],0)),"-")</f>
        <v>190</v>
      </c>
      <c r="I30" s="268" cm="1">
        <f t="array" ref="I30">_xlfn.IFNA(INDEX(SetupR4Tabelle[Ringe],MATCH($A30&amp;$B30&amp;$C30&amp;$E30,SetupR4Tabelle[Verein]&amp;SetupR4Tabelle[Vorname]&amp;SetupR4Tabelle[Name]&amp;SetupR4Tabelle[Disziplin],0)),"-")</f>
        <v>193</v>
      </c>
      <c r="J30" s="269" cm="1">
        <f t="array" ref="J30">_xlfn.IFNA(INDEX(SetupR5Tabelle[Ringe],MATCH($A30&amp;$B30&amp;$C30&amp;$E30,SetupR5Tabelle[Verein]&amp;SetupR5Tabelle[Vorname]&amp;SetupR5Tabelle[Name]&amp;SetupR5Tabelle[Disziplin],0)),"-")</f>
        <v>196</v>
      </c>
      <c r="K30" s="267" cm="1">
        <f t="array" ref="K30">_xlfn.IFNA(INDEX(SetupR6Tabelle[Ringe],MATCH($A30&amp;$B30&amp;$C30&amp;$E30,SetupR6Tabelle[Verein]&amp;SetupR6Tabelle[Vorname]&amp;SetupR6Tabelle[Name]&amp;SetupR6Tabelle[Disziplin],0)),"-")</f>
        <v>193</v>
      </c>
      <c r="L30" s="267" cm="1">
        <f t="array" ref="L30">_xlfn.IFNA(INDEX(SetupR7Tabelle[Ringe],MATCH($A30&amp;$B30&amp;$C30&amp;$E30,SetupR7Tabelle[Verein]&amp;SetupR7Tabelle[Vorname]&amp;SetupR7Tabelle[Name]&amp;SetupR7Tabelle[Disziplin],0)),"-")</f>
        <v>193</v>
      </c>
      <c r="M30" s="267" cm="1">
        <f t="array" ref="M30">_xlfn.IFNA(INDEX(SetupR8Tabelle[Ringe],MATCH($A30&amp;$B30&amp;$C30&amp;$E30,SetupR8Tabelle[Verein]&amp;SetupR8Tabelle[Vorname]&amp;SetupR8Tabelle[Name]&amp;SetupR8Tabelle[Disziplin],0)),"-")</f>
        <v>188</v>
      </c>
      <c r="N30" s="267" cm="1">
        <f t="array" ref="N30">_xlfn.IFNA(INDEX(SetupR9Tabelle[Ringe],MATCH($A30&amp;$B30&amp;$C30&amp;$E30,SetupR9Tabelle[Verein]&amp;SetupR9Tabelle[Vorname]&amp;SetupR9Tabelle[Name]&amp;SetupR9Tabelle[Disziplin],0)),"-")</f>
        <v>195</v>
      </c>
      <c r="O30" s="267" cm="1">
        <f t="array" ref="O30">_xlfn.IFNA(INDEX(SetupR10Tabelle[Ringe],MATCH($A30&amp;$B30&amp;$C30&amp;$E30,SetupR10Tabelle[Verein]&amp;SetupR10Tabelle[Vorname]&amp;SetupR10Tabelle[Name]&amp;SetupR10Tabelle[Disziplin],0)),"-")</f>
        <v>194</v>
      </c>
      <c r="P30" s="269" cm="1">
        <f t="array" ref="P30">_xlfn.IFNA(INDEX(SetupR11Tabelle[Ringe],MATCH($A30&amp;$B30&amp;$C30&amp;$E30,SetupR11Tabelle[Verein]&amp;SetupR11Tabelle[Vorname]&amp;SetupR11Tabelle[Name]&amp;SetupR11Tabelle[Disziplin],0)),"-")</f>
        <v>195</v>
      </c>
      <c r="Q30" s="267">
        <f>IF(LGA[[#This Row],[1]]="","",SUM(LGA[[#This Row],[1]:[11]]))</f>
        <v>1928</v>
      </c>
      <c r="R30" s="270">
        <f>IF(LGA[[#This Row],[Summe]]="","",AVERAGE(Q30/S30))</f>
        <v>192.8</v>
      </c>
      <c r="S30" s="271">
        <f>IF(LGA[[#This Row],[1]]="","",COUNT(F30:P30))</f>
        <v>10</v>
      </c>
    </row>
    <row r="31" spans="1:19" ht="15.95" customHeight="1">
      <c r="A31" s="197" t="s">
        <v>6</v>
      </c>
      <c r="B31" s="197" t="s">
        <v>264</v>
      </c>
      <c r="C31" s="197" t="s">
        <v>265</v>
      </c>
      <c r="D31" s="197" t="s">
        <v>19</v>
      </c>
      <c r="E31" s="197" t="s">
        <v>8</v>
      </c>
      <c r="F31" s="271" cm="1">
        <f t="array" ref="F31">_xlfn.IFNA(INDEX(SetupR1Tabelle[Ringe],MATCH($A31&amp;$B31&amp;$C31&amp;$E31,SetupR1Tabelle[Verein]&amp;SetupR1Tabelle[Vorname]&amp;SetupR1Tabelle[Name]&amp;SetupR1Tabelle[Disziplin],0)),"-")</f>
        <v>188</v>
      </c>
      <c r="G31" s="271" cm="1">
        <f t="array" ref="G31">_xlfn.IFNA(INDEX(SetupR2Tabelle[Ringe],MATCH($A31&amp;$B31&amp;$C31&amp;$E31,SetupR2Tabelle[Verein]&amp;SetupR2Tabelle[Vorname]&amp;SetupR2Tabelle[Name]&amp;SetupR2Tabelle[Disziplin],0)),"-")</f>
        <v>192</v>
      </c>
      <c r="H31" s="271" t="str" cm="1">
        <f t="array" ref="H31">_xlfn.IFNA(INDEX(SetupR3Tabelle[Ringe],MATCH($A31&amp;$B31&amp;$C31&amp;$E31,SetupR3Tabelle[Verein]&amp;SetupR3Tabelle[Vorname]&amp;SetupR3Tabelle[Name]&amp;SetupR3Tabelle[Disziplin],0)),"-")</f>
        <v>-</v>
      </c>
      <c r="I31" s="272" cm="1">
        <f t="array" ref="I31">_xlfn.IFNA(INDEX(SetupR4Tabelle[Ringe],MATCH($A31&amp;$B31&amp;$C31&amp;$E31,SetupR4Tabelle[Verein]&amp;SetupR4Tabelle[Vorname]&amp;SetupR4Tabelle[Name]&amp;SetupR4Tabelle[Disziplin],0)),"-")</f>
        <v>193</v>
      </c>
      <c r="J31" s="271" cm="1">
        <f t="array" ref="J31">_xlfn.IFNA(INDEX(SetupR5Tabelle[Ringe],MATCH($A31&amp;$B31&amp;$C31&amp;$E31,SetupR5Tabelle[Verein]&amp;SetupR5Tabelle[Vorname]&amp;SetupR5Tabelle[Name]&amp;SetupR5Tabelle[Disziplin],0)),"-")</f>
        <v>192</v>
      </c>
      <c r="K31" s="271" cm="1">
        <f t="array" ref="K31">_xlfn.IFNA(INDEX(SetupR6Tabelle[Ringe],MATCH($A31&amp;$B31&amp;$C31&amp;$E31,SetupR6Tabelle[Verein]&amp;SetupR6Tabelle[Vorname]&amp;SetupR6Tabelle[Name]&amp;SetupR6Tabelle[Disziplin],0)),"-")</f>
        <v>195</v>
      </c>
      <c r="L31" s="271" cm="1">
        <f t="array" ref="L31">_xlfn.IFNA(INDEX(SetupR7Tabelle[Ringe],MATCH($A31&amp;$B31&amp;$C31&amp;$E31,SetupR7Tabelle[Verein]&amp;SetupR7Tabelle[Vorname]&amp;SetupR7Tabelle[Name]&amp;SetupR7Tabelle[Disziplin],0)),"-")</f>
        <v>190</v>
      </c>
      <c r="M31" s="271" cm="1">
        <f t="array" ref="M31">_xlfn.IFNA(INDEX(SetupR8Tabelle[Ringe],MATCH($A31&amp;$B31&amp;$C31&amp;$E31,SetupR8Tabelle[Verein]&amp;SetupR8Tabelle[Vorname]&amp;SetupR8Tabelle[Name]&amp;SetupR8Tabelle[Disziplin],0)),"-")</f>
        <v>192</v>
      </c>
      <c r="N31" s="271" cm="1">
        <f t="array" ref="N31">_xlfn.IFNA(INDEX(SetupR9Tabelle[Ringe],MATCH($A31&amp;$B31&amp;$C31&amp;$E31,SetupR9Tabelle[Verein]&amp;SetupR9Tabelle[Vorname]&amp;SetupR9Tabelle[Name]&amp;SetupR9Tabelle[Disziplin],0)),"-")</f>
        <v>190</v>
      </c>
      <c r="O31" s="271" cm="1">
        <f t="array" ref="O31">_xlfn.IFNA(INDEX(SetupR10Tabelle[Ringe],MATCH($A31&amp;$B31&amp;$C31&amp;$E31,SetupR10Tabelle[Verein]&amp;SetupR10Tabelle[Vorname]&amp;SetupR10Tabelle[Name]&amp;SetupR10Tabelle[Disziplin],0)),"-")</f>
        <v>192</v>
      </c>
      <c r="P31" s="271" cm="1">
        <f t="array" ref="P31">_xlfn.IFNA(INDEX(SetupR11Tabelle[Ringe],MATCH($A31&amp;$B31&amp;$C31&amp;$E31,SetupR11Tabelle[Verein]&amp;SetupR11Tabelle[Vorname]&amp;SetupR11Tabelle[Name]&amp;SetupR11Tabelle[Disziplin],0)),"-")</f>
        <v>194</v>
      </c>
      <c r="Q31" s="271">
        <f>IF(LGA[[#This Row],[1]]="","",SUM(LGA[[#This Row],[1]:[11]]))</f>
        <v>1918</v>
      </c>
      <c r="R31" s="270">
        <f>IF(LGA[[#This Row],[Summe]]="","",AVERAGE(Q31/S31))</f>
        <v>191.8</v>
      </c>
      <c r="S31" s="271">
        <f>IF(LGA[[#This Row],[1]]="","",COUNT(F31:P31))</f>
        <v>10</v>
      </c>
    </row>
    <row r="32" spans="1:19" ht="15.95" customHeight="1">
      <c r="A32" s="197" t="s">
        <v>18</v>
      </c>
      <c r="B32" s="197" t="s">
        <v>224</v>
      </c>
      <c r="C32" s="197" t="s">
        <v>356</v>
      </c>
      <c r="D32" s="197" t="s">
        <v>16</v>
      </c>
      <c r="E32" s="197" t="s">
        <v>8</v>
      </c>
      <c r="F32" s="271" cm="1">
        <f t="array" ref="F32">_xlfn.IFNA(INDEX(SetupR1Tabelle[Ringe],MATCH($A32&amp;$B32&amp;$C32&amp;$E32,SetupR1Tabelle[Verein]&amp;SetupR1Tabelle[Vorname]&amp;SetupR1Tabelle[Name]&amp;SetupR1Tabelle[Disziplin],0)),"-")</f>
        <v>191</v>
      </c>
      <c r="G32" s="271" cm="1">
        <f t="array" ref="G32">_xlfn.IFNA(INDEX(SetupR2Tabelle[Ringe],MATCH($A32&amp;$B32&amp;$C32&amp;$E32,SetupR2Tabelle[Verein]&amp;SetupR2Tabelle[Vorname]&amp;SetupR2Tabelle[Name]&amp;SetupR2Tabelle[Disziplin],0)),"-")</f>
        <v>190</v>
      </c>
      <c r="H32" s="271" cm="1">
        <f t="array" ref="H32">_xlfn.IFNA(INDEX(SetupR3Tabelle[Ringe],MATCH($A32&amp;$B32&amp;$C32&amp;$E32,SetupR3Tabelle[Verein]&amp;SetupR3Tabelle[Vorname]&amp;SetupR3Tabelle[Name]&amp;SetupR3Tabelle[Disziplin],0)),"-")</f>
        <v>196</v>
      </c>
      <c r="I32" s="272" cm="1">
        <f t="array" ref="I32">_xlfn.IFNA(INDEX(SetupR4Tabelle[Ringe],MATCH($A32&amp;$B32&amp;$C32&amp;$E32,SetupR4Tabelle[Verein]&amp;SetupR4Tabelle[Vorname]&amp;SetupR4Tabelle[Name]&amp;SetupR4Tabelle[Disziplin],0)),"-")</f>
        <v>192</v>
      </c>
      <c r="J32" s="271" cm="1">
        <f t="array" ref="J32">_xlfn.IFNA(INDEX(SetupR5Tabelle[Ringe],MATCH($A32&amp;$B32&amp;$C32&amp;$E32,SetupR5Tabelle[Verein]&amp;SetupR5Tabelle[Vorname]&amp;SetupR5Tabelle[Name]&amp;SetupR5Tabelle[Disziplin],0)),"-")</f>
        <v>189</v>
      </c>
      <c r="K32" s="271" t="str" cm="1">
        <f t="array" ref="K32">_xlfn.IFNA(INDEX(SetupR6Tabelle[Ringe],MATCH($A32&amp;$B32&amp;$C32&amp;$E32,SetupR6Tabelle[Verein]&amp;SetupR6Tabelle[Vorname]&amp;SetupR6Tabelle[Name]&amp;SetupR6Tabelle[Disziplin],0)),"-")</f>
        <v>-</v>
      </c>
      <c r="L32" s="271" cm="1">
        <f t="array" ref="L32">_xlfn.IFNA(INDEX(SetupR7Tabelle[Ringe],MATCH($A32&amp;$B32&amp;$C32&amp;$E32,SetupR7Tabelle[Verein]&amp;SetupR7Tabelle[Vorname]&amp;SetupR7Tabelle[Name]&amp;SetupR7Tabelle[Disziplin],0)),"-")</f>
        <v>194</v>
      </c>
      <c r="M32" s="271" cm="1">
        <f t="array" ref="M32">_xlfn.IFNA(INDEX(SetupR8Tabelle[Ringe],MATCH($A32&amp;$B32&amp;$C32&amp;$E32,SetupR8Tabelle[Verein]&amp;SetupR8Tabelle[Vorname]&amp;SetupR8Tabelle[Name]&amp;SetupR8Tabelle[Disziplin],0)),"-")</f>
        <v>185</v>
      </c>
      <c r="N32" s="271" cm="1">
        <f t="array" ref="N32">_xlfn.IFNA(INDEX(SetupR9Tabelle[Ringe],MATCH($A32&amp;$B32&amp;$C32&amp;$E32,SetupR9Tabelle[Verein]&amp;SetupR9Tabelle[Vorname]&amp;SetupR9Tabelle[Name]&amp;SetupR9Tabelle[Disziplin],0)),"-")</f>
        <v>191</v>
      </c>
      <c r="O32" s="271" cm="1">
        <f t="array" ref="O32">_xlfn.IFNA(INDEX(SetupR10Tabelle[Ringe],MATCH($A32&amp;$B32&amp;$C32&amp;$E32,SetupR10Tabelle[Verein]&amp;SetupR10Tabelle[Vorname]&amp;SetupR10Tabelle[Name]&amp;SetupR10Tabelle[Disziplin],0)),"-")</f>
        <v>195</v>
      </c>
      <c r="P32" s="271" cm="1">
        <f t="array" ref="P32">_xlfn.IFNA(INDEX(SetupR11Tabelle[Ringe],MATCH($A32&amp;$B32&amp;$C32&amp;$E32,SetupR11Tabelle[Verein]&amp;SetupR11Tabelle[Vorname]&amp;SetupR11Tabelle[Name]&amp;SetupR11Tabelle[Disziplin],0)),"-")</f>
        <v>194</v>
      </c>
      <c r="Q32" s="271">
        <f>IF(LGA[[#This Row],[1]]="","",SUM(LGA[[#This Row],[1]:[11]]))</f>
        <v>1917</v>
      </c>
      <c r="R32" s="270">
        <f>IF(LGA[[#This Row],[Summe]]="","",AVERAGE(Q32/S32))</f>
        <v>191.7</v>
      </c>
      <c r="S32" s="271">
        <f>IF(LGA[[#This Row],[1]]="","",COUNT(F32:P32))</f>
        <v>10</v>
      </c>
    </row>
    <row r="33" spans="1:19" ht="15.95" customHeight="1">
      <c r="A33" s="197" t="s">
        <v>13</v>
      </c>
      <c r="B33" s="197" t="s">
        <v>183</v>
      </c>
      <c r="C33" s="197" t="s">
        <v>238</v>
      </c>
      <c r="D33" s="197" t="s">
        <v>19</v>
      </c>
      <c r="E33" s="197" t="s">
        <v>8</v>
      </c>
      <c r="F33" s="267" cm="1">
        <f t="array" ref="F33">_xlfn.IFNA(INDEX(SetupR1Tabelle[Ringe],MATCH($A33&amp;$B33&amp;$C33&amp;$E33,SetupR1Tabelle[Verein]&amp;SetupR1Tabelle[Vorname]&amp;SetupR1Tabelle[Name]&amp;SetupR1Tabelle[Disziplin],0)),"-")</f>
        <v>193</v>
      </c>
      <c r="G33" s="267" cm="1">
        <f t="array" ref="G33">_xlfn.IFNA(INDEX(SetupR2Tabelle[Ringe],MATCH($A33&amp;$B33&amp;$C33&amp;$E33,SetupR2Tabelle[Verein]&amp;SetupR2Tabelle[Vorname]&amp;SetupR2Tabelle[Name]&amp;SetupR2Tabelle[Disziplin],0)),"-")</f>
        <v>190</v>
      </c>
      <c r="H33" s="267" cm="1">
        <f t="array" ref="H33">_xlfn.IFNA(INDEX(SetupR3Tabelle[Ringe],MATCH($A33&amp;$B33&amp;$C33&amp;$E33,SetupR3Tabelle[Verein]&amp;SetupR3Tabelle[Vorname]&amp;SetupR3Tabelle[Name]&amp;SetupR3Tabelle[Disziplin],0)),"-")</f>
        <v>186</v>
      </c>
      <c r="I33" s="268" cm="1">
        <f t="array" ref="I33">_xlfn.IFNA(INDEX(SetupR4Tabelle[Ringe],MATCH($A33&amp;$B33&amp;$C33&amp;$E33,SetupR4Tabelle[Verein]&amp;SetupR4Tabelle[Vorname]&amp;SetupR4Tabelle[Name]&amp;SetupR4Tabelle[Disziplin],0)),"-")</f>
        <v>190</v>
      </c>
      <c r="J33" s="269" cm="1">
        <f t="array" ref="J33">_xlfn.IFNA(INDEX(SetupR5Tabelle[Ringe],MATCH($A33&amp;$B33&amp;$C33&amp;$E33,SetupR5Tabelle[Verein]&amp;SetupR5Tabelle[Vorname]&amp;SetupR5Tabelle[Name]&amp;SetupR5Tabelle[Disziplin],0)),"-")</f>
        <v>193</v>
      </c>
      <c r="K33" s="267" cm="1">
        <f t="array" ref="K33">_xlfn.IFNA(INDEX(SetupR6Tabelle[Ringe],MATCH($A33&amp;$B33&amp;$C33&amp;$E33,SetupR6Tabelle[Verein]&amp;SetupR6Tabelle[Vorname]&amp;SetupR6Tabelle[Name]&amp;SetupR6Tabelle[Disziplin],0)),"-")</f>
        <v>188</v>
      </c>
      <c r="L33" s="267" cm="1">
        <f t="array" ref="L33">_xlfn.IFNA(INDEX(SetupR7Tabelle[Ringe],MATCH($A33&amp;$B33&amp;$C33&amp;$E33,SetupR7Tabelle[Verein]&amp;SetupR7Tabelle[Vorname]&amp;SetupR7Tabelle[Name]&amp;SetupR7Tabelle[Disziplin],0)),"-")</f>
        <v>195</v>
      </c>
      <c r="M33" s="267" t="str" cm="1">
        <f t="array" ref="M33">_xlfn.IFNA(INDEX(SetupR8Tabelle[Ringe],MATCH($A33&amp;$B33&amp;$C33&amp;$E33,SetupR8Tabelle[Verein]&amp;SetupR8Tabelle[Vorname]&amp;SetupR8Tabelle[Name]&amp;SetupR8Tabelle[Disziplin],0)),"-")</f>
        <v>-</v>
      </c>
      <c r="N33" s="267" cm="1">
        <f t="array" ref="N33">_xlfn.IFNA(INDEX(SetupR9Tabelle[Ringe],MATCH($A33&amp;$B33&amp;$C33&amp;$E33,SetupR9Tabelle[Verein]&amp;SetupR9Tabelle[Vorname]&amp;SetupR9Tabelle[Name]&amp;SetupR9Tabelle[Disziplin],0)),"-")</f>
        <v>194</v>
      </c>
      <c r="O33" s="267" cm="1">
        <f t="array" ref="O33">_xlfn.IFNA(INDEX(SetupR10Tabelle[Ringe],MATCH($A33&amp;$B33&amp;$C33&amp;$E33,SetupR10Tabelle[Verein]&amp;SetupR10Tabelle[Vorname]&amp;SetupR10Tabelle[Name]&amp;SetupR10Tabelle[Disziplin],0)),"-")</f>
        <v>194</v>
      </c>
      <c r="P33" s="269" cm="1">
        <f t="array" ref="P33">_xlfn.IFNA(INDEX(SetupR11Tabelle[Ringe],MATCH($A33&amp;$B33&amp;$C33&amp;$E33,SetupR11Tabelle[Verein]&amp;SetupR11Tabelle[Vorname]&amp;SetupR11Tabelle[Name]&amp;SetupR11Tabelle[Disziplin],0)),"-")</f>
        <v>193</v>
      </c>
      <c r="Q33" s="267">
        <f>IF(LGA[[#This Row],[1]]="","",SUM(LGA[[#This Row],[1]:[11]]))</f>
        <v>1916</v>
      </c>
      <c r="R33" s="270">
        <f>IF(LGA[[#This Row],[Summe]]="","",AVERAGE(Q33/S33))</f>
        <v>191.6</v>
      </c>
      <c r="S33" s="271">
        <f>IF(LGA[[#This Row],[1]]="","",COUNT(F33:P33))</f>
        <v>10</v>
      </c>
    </row>
    <row r="34" spans="1:19" ht="15.95" customHeight="1">
      <c r="A34" s="197" t="s">
        <v>26</v>
      </c>
      <c r="B34" s="197" t="s">
        <v>334</v>
      </c>
      <c r="C34" s="197" t="s">
        <v>335</v>
      </c>
      <c r="D34" s="197" t="s">
        <v>16</v>
      </c>
      <c r="E34" s="197" t="s">
        <v>8</v>
      </c>
      <c r="F34" s="267" cm="1">
        <f t="array" ref="F34">_xlfn.IFNA(INDEX(SetupR1Tabelle[Ringe],MATCH($A34&amp;$B34&amp;$C34&amp;$E34,SetupR1Tabelle[Verein]&amp;SetupR1Tabelle[Vorname]&amp;SetupR1Tabelle[Name]&amp;SetupR1Tabelle[Disziplin],0)),"-")</f>
        <v>188</v>
      </c>
      <c r="G34" s="267" t="str" cm="1">
        <f t="array" ref="G34">_xlfn.IFNA(INDEX(SetupR2Tabelle[Ringe],MATCH($A34&amp;$B34&amp;$C34&amp;$E34,SetupR2Tabelle[Verein]&amp;SetupR2Tabelle[Vorname]&amp;SetupR2Tabelle[Name]&amp;SetupR2Tabelle[Disziplin],0)),"-")</f>
        <v>-</v>
      </c>
      <c r="H34" s="267" cm="1">
        <f t="array" ref="H34">_xlfn.IFNA(INDEX(SetupR3Tabelle[Ringe],MATCH($A34&amp;$B34&amp;$C34&amp;$E34,SetupR3Tabelle[Verein]&amp;SetupR3Tabelle[Vorname]&amp;SetupR3Tabelle[Name]&amp;SetupR3Tabelle[Disziplin],0)),"-")</f>
        <v>194</v>
      </c>
      <c r="I34" s="268" cm="1">
        <f t="array" ref="I34">_xlfn.IFNA(INDEX(SetupR4Tabelle[Ringe],MATCH($A34&amp;$B34&amp;$C34&amp;$E34,SetupR4Tabelle[Verein]&amp;SetupR4Tabelle[Vorname]&amp;SetupR4Tabelle[Name]&amp;SetupR4Tabelle[Disziplin],0)),"-")</f>
        <v>193</v>
      </c>
      <c r="J34" s="269" cm="1">
        <f t="array" ref="J34">_xlfn.IFNA(INDEX(SetupR5Tabelle[Ringe],MATCH($A34&amp;$B34&amp;$C34&amp;$E34,SetupR5Tabelle[Verein]&amp;SetupR5Tabelle[Vorname]&amp;SetupR5Tabelle[Name]&amp;SetupR5Tabelle[Disziplin],0)),"-")</f>
        <v>195</v>
      </c>
      <c r="K34" s="267" cm="1">
        <f t="array" ref="K34">_xlfn.IFNA(INDEX(SetupR6Tabelle[Ringe],MATCH($A34&amp;$B34&amp;$C34&amp;$E34,SetupR6Tabelle[Verein]&amp;SetupR6Tabelle[Vorname]&amp;SetupR6Tabelle[Name]&amp;SetupR6Tabelle[Disziplin],0)),"-")</f>
        <v>187</v>
      </c>
      <c r="L34" s="267" cm="1">
        <f t="array" ref="L34">_xlfn.IFNA(INDEX(SetupR7Tabelle[Ringe],MATCH($A34&amp;$B34&amp;$C34&amp;$E34,SetupR7Tabelle[Verein]&amp;SetupR7Tabelle[Vorname]&amp;SetupR7Tabelle[Name]&amp;SetupR7Tabelle[Disziplin],0)),"-")</f>
        <v>191</v>
      </c>
      <c r="M34" s="267" cm="1">
        <f t="array" ref="M34">_xlfn.IFNA(INDEX(SetupR8Tabelle[Ringe],MATCH($A34&amp;$B34&amp;$C34&amp;$E34,SetupR8Tabelle[Verein]&amp;SetupR8Tabelle[Vorname]&amp;SetupR8Tabelle[Name]&amp;SetupR8Tabelle[Disziplin],0)),"-")</f>
        <v>189</v>
      </c>
      <c r="N34" s="267" cm="1">
        <f t="array" ref="N34">_xlfn.IFNA(INDEX(SetupR9Tabelle[Ringe],MATCH($A34&amp;$B34&amp;$C34&amp;$E34,SetupR9Tabelle[Verein]&amp;SetupR9Tabelle[Vorname]&amp;SetupR9Tabelle[Name]&amp;SetupR9Tabelle[Disziplin],0)),"-")</f>
        <v>191</v>
      </c>
      <c r="O34" s="267" cm="1">
        <f t="array" ref="O34">_xlfn.IFNA(INDEX(SetupR10Tabelle[Ringe],MATCH($A34&amp;$B34&amp;$C34&amp;$E34,SetupR10Tabelle[Verein]&amp;SetupR10Tabelle[Vorname]&amp;SetupR10Tabelle[Name]&amp;SetupR10Tabelle[Disziplin],0)),"-")</f>
        <v>193</v>
      </c>
      <c r="P34" s="269" cm="1">
        <f t="array" ref="P34">_xlfn.IFNA(INDEX(SetupR11Tabelle[Ringe],MATCH($A34&amp;$B34&amp;$C34&amp;$E34,SetupR11Tabelle[Verein]&amp;SetupR11Tabelle[Vorname]&amp;SetupR11Tabelle[Name]&amp;SetupR11Tabelle[Disziplin],0)),"-")</f>
        <v>192</v>
      </c>
      <c r="Q34" s="267">
        <f>IF(LGA[[#This Row],[1]]="","",SUM(LGA[[#This Row],[1]:[11]]))</f>
        <v>1913</v>
      </c>
      <c r="R34" s="270">
        <f>IF(LGA[[#This Row],[Summe]]="","",AVERAGE(Q34/S34))</f>
        <v>191.3</v>
      </c>
      <c r="S34" s="271">
        <f>IF(LGA[[#This Row],[1]]="","",COUNT(F34:P34))</f>
        <v>10</v>
      </c>
    </row>
    <row r="35" spans="1:19" ht="15.95" customHeight="1">
      <c r="A35" s="197" t="s">
        <v>18</v>
      </c>
      <c r="B35" s="197" t="s">
        <v>547</v>
      </c>
      <c r="C35" s="197" t="s">
        <v>548</v>
      </c>
      <c r="D35" s="197" t="s">
        <v>16</v>
      </c>
      <c r="E35" s="197" t="s">
        <v>8</v>
      </c>
      <c r="F35" s="271" t="str" cm="1">
        <f t="array" ref="F35">_xlfn.IFNA(INDEX(SetupR1Tabelle[Ringe],MATCH($A35&amp;$B35&amp;$C35&amp;$E35,SetupR1Tabelle[Verein]&amp;SetupR1Tabelle[Vorname]&amp;SetupR1Tabelle[Name]&amp;SetupR1Tabelle[Disziplin],0)),"-")</f>
        <v>-</v>
      </c>
      <c r="G35" s="271" cm="1">
        <f t="array" ref="G35">_xlfn.IFNA(INDEX(SetupR2Tabelle[Ringe],MATCH($A35&amp;$B35&amp;$C35&amp;$E35,SetupR2Tabelle[Verein]&amp;SetupR2Tabelle[Vorname]&amp;SetupR2Tabelle[Name]&amp;SetupR2Tabelle[Disziplin],0)),"-")</f>
        <v>194</v>
      </c>
      <c r="H35" s="271" cm="1">
        <f t="array" ref="H35">_xlfn.IFNA(INDEX(SetupR3Tabelle[Ringe],MATCH($A35&amp;$B35&amp;$C35&amp;$E35,SetupR3Tabelle[Verein]&amp;SetupR3Tabelle[Vorname]&amp;SetupR3Tabelle[Name]&amp;SetupR3Tabelle[Disziplin],0)),"-")</f>
        <v>192</v>
      </c>
      <c r="I35" s="272" cm="1">
        <f t="array" ref="I35">_xlfn.IFNA(INDEX(SetupR4Tabelle[Ringe],MATCH($A35&amp;$B35&amp;$C35&amp;$E35,SetupR4Tabelle[Verein]&amp;SetupR4Tabelle[Vorname]&amp;SetupR4Tabelle[Name]&amp;SetupR4Tabelle[Disziplin],0)),"-")</f>
        <v>191</v>
      </c>
      <c r="J35" s="271" cm="1">
        <f t="array" ref="J35">_xlfn.IFNA(INDEX(SetupR5Tabelle[Ringe],MATCH($A35&amp;$B35&amp;$C35&amp;$E35,SetupR5Tabelle[Verein]&amp;SetupR5Tabelle[Vorname]&amp;SetupR5Tabelle[Name]&amp;SetupR5Tabelle[Disziplin],0)),"-")</f>
        <v>189</v>
      </c>
      <c r="K35" s="271" t="str" cm="1">
        <f t="array" ref="K35">_xlfn.IFNA(INDEX(SetupR6Tabelle[Ringe],MATCH($A35&amp;$B35&amp;$C35&amp;$E35,SetupR6Tabelle[Verein]&amp;SetupR6Tabelle[Vorname]&amp;SetupR6Tabelle[Name]&amp;SetupR6Tabelle[Disziplin],0)),"-")</f>
        <v>-</v>
      </c>
      <c r="L35" s="271" cm="1">
        <f t="array" ref="L35">_xlfn.IFNA(INDEX(SetupR7Tabelle[Ringe],MATCH($A35&amp;$B35&amp;$C35&amp;$E35,SetupR7Tabelle[Verein]&amp;SetupR7Tabelle[Vorname]&amp;SetupR7Tabelle[Name]&amp;SetupR7Tabelle[Disziplin],0)),"-")</f>
        <v>191</v>
      </c>
      <c r="M35" s="271" cm="1">
        <f t="array" ref="M35">_xlfn.IFNA(INDEX(SetupR8Tabelle[Ringe],MATCH($A35&amp;$B35&amp;$C35&amp;$E35,SetupR8Tabelle[Verein]&amp;SetupR8Tabelle[Vorname]&amp;SetupR8Tabelle[Name]&amp;SetupR8Tabelle[Disziplin],0)),"-")</f>
        <v>191</v>
      </c>
      <c r="N35" s="271" cm="1">
        <f t="array" ref="N35">_xlfn.IFNA(INDEX(SetupR9Tabelle[Ringe],MATCH($A35&amp;$B35&amp;$C35&amp;$E35,SetupR9Tabelle[Verein]&amp;SetupR9Tabelle[Vorname]&amp;SetupR9Tabelle[Name]&amp;SetupR9Tabelle[Disziplin],0)),"-")</f>
        <v>193</v>
      </c>
      <c r="O35" s="271" cm="1">
        <f t="array" ref="O35">_xlfn.IFNA(INDEX(SetupR10Tabelle[Ringe],MATCH($A35&amp;$B35&amp;$C35&amp;$E35,SetupR10Tabelle[Verein]&amp;SetupR10Tabelle[Vorname]&amp;SetupR10Tabelle[Name]&amp;SetupR10Tabelle[Disziplin],0)),"-")</f>
        <v>189</v>
      </c>
      <c r="P35" s="271" cm="1">
        <f t="array" ref="P35">_xlfn.IFNA(INDEX(SetupR11Tabelle[Ringe],MATCH($A35&amp;$B35&amp;$C35&amp;$E35,SetupR11Tabelle[Verein]&amp;SetupR11Tabelle[Vorname]&amp;SetupR11Tabelle[Name]&amp;SetupR11Tabelle[Disziplin],0)),"-")</f>
        <v>190</v>
      </c>
      <c r="Q35" s="271">
        <f>IF(LGA[[#This Row],[1]]="","",SUM(LGA[[#This Row],[1]:[11]]))</f>
        <v>1720</v>
      </c>
      <c r="R35" s="270">
        <f>IF(LGA[[#This Row],[Summe]]="","",AVERAGE(Q35/S35))</f>
        <v>191.11111111111111</v>
      </c>
      <c r="S35" s="271">
        <f>IF(LGA[[#This Row],[1]]="","",COUNT(F35:P35))</f>
        <v>9</v>
      </c>
    </row>
    <row r="36" spans="1:19" ht="15.95" customHeight="1">
      <c r="A36" s="197" t="s">
        <v>28</v>
      </c>
      <c r="B36" s="197" t="s">
        <v>426</v>
      </c>
      <c r="C36" s="197" t="s">
        <v>427</v>
      </c>
      <c r="D36" s="197" t="s">
        <v>38</v>
      </c>
      <c r="E36" s="197" t="s">
        <v>8</v>
      </c>
      <c r="F36" s="271" cm="1">
        <f t="array" ref="F36">_xlfn.IFNA(INDEX(SetupR1Tabelle[Ringe],MATCH($A36&amp;$B36&amp;$C36&amp;$E36,SetupR1Tabelle[Verein]&amp;SetupR1Tabelle[Vorname]&amp;SetupR1Tabelle[Name]&amp;SetupR1Tabelle[Disziplin],0)),"-")</f>
        <v>194</v>
      </c>
      <c r="G36" s="271" cm="1">
        <f t="array" ref="G36">_xlfn.IFNA(INDEX(SetupR2Tabelle[Ringe],MATCH($A36&amp;$B36&amp;$C36&amp;$E36,SetupR2Tabelle[Verein]&amp;SetupR2Tabelle[Vorname]&amp;SetupR2Tabelle[Name]&amp;SetupR2Tabelle[Disziplin],0)),"-")</f>
        <v>193</v>
      </c>
      <c r="H36" s="271" cm="1">
        <f t="array" ref="H36">_xlfn.IFNA(INDEX(SetupR3Tabelle[Ringe],MATCH($A36&amp;$B36&amp;$C36&amp;$E36,SetupR3Tabelle[Verein]&amp;SetupR3Tabelle[Vorname]&amp;SetupR3Tabelle[Name]&amp;SetupR3Tabelle[Disziplin],0)),"-")</f>
        <v>194</v>
      </c>
      <c r="I36" s="272" cm="1">
        <f t="array" ref="I36">_xlfn.IFNA(INDEX(SetupR4Tabelle[Ringe],MATCH($A36&amp;$B36&amp;$C36&amp;$E36,SetupR4Tabelle[Verein]&amp;SetupR4Tabelle[Vorname]&amp;SetupR4Tabelle[Name]&amp;SetupR4Tabelle[Disziplin],0)),"-")</f>
        <v>190</v>
      </c>
      <c r="J36" s="271" cm="1">
        <f t="array" ref="J36">_xlfn.IFNA(INDEX(SetupR5Tabelle[Ringe],MATCH($A36&amp;$B36&amp;$C36&amp;$E36,SetupR5Tabelle[Verein]&amp;SetupR5Tabelle[Vorname]&amp;SetupR5Tabelle[Name]&amp;SetupR5Tabelle[Disziplin],0)),"-")</f>
        <v>186</v>
      </c>
      <c r="K36" s="271" cm="1">
        <f t="array" ref="K36">_xlfn.IFNA(INDEX(SetupR6Tabelle[Ringe],MATCH($A36&amp;$B36&amp;$C36&amp;$E36,SetupR6Tabelle[Verein]&amp;SetupR6Tabelle[Vorname]&amp;SetupR6Tabelle[Name]&amp;SetupR6Tabelle[Disziplin],0)),"-")</f>
        <v>190</v>
      </c>
      <c r="L36" s="271" cm="1">
        <f t="array" ref="L36">_xlfn.IFNA(INDEX(SetupR7Tabelle[Ringe],MATCH($A36&amp;$B36&amp;$C36&amp;$E36,SetupR7Tabelle[Verein]&amp;SetupR7Tabelle[Vorname]&amp;SetupR7Tabelle[Name]&amp;SetupR7Tabelle[Disziplin],0)),"-")</f>
        <v>192</v>
      </c>
      <c r="M36" s="271" cm="1">
        <f t="array" ref="M36">_xlfn.IFNA(INDEX(SetupR8Tabelle[Ringe],MATCH($A36&amp;$B36&amp;$C36&amp;$E36,SetupR8Tabelle[Verein]&amp;SetupR8Tabelle[Vorname]&amp;SetupR8Tabelle[Name]&amp;SetupR8Tabelle[Disziplin],0)),"-")</f>
        <v>189</v>
      </c>
      <c r="N36" s="271" t="str" cm="1">
        <f t="array" ref="N36">_xlfn.IFNA(INDEX(SetupR9Tabelle[Ringe],MATCH($A36&amp;$B36&amp;$C36&amp;$E36,SetupR9Tabelle[Verein]&amp;SetupR9Tabelle[Vorname]&amp;SetupR9Tabelle[Name]&amp;SetupR9Tabelle[Disziplin],0)),"-")</f>
        <v>-</v>
      </c>
      <c r="O36" s="271" cm="1">
        <f t="array" ref="O36">_xlfn.IFNA(INDEX(SetupR10Tabelle[Ringe],MATCH($A36&amp;$B36&amp;$C36&amp;$E36,SetupR10Tabelle[Verein]&amp;SetupR10Tabelle[Vorname]&amp;SetupR10Tabelle[Name]&amp;SetupR10Tabelle[Disziplin],0)),"-")</f>
        <v>192</v>
      </c>
      <c r="P36" s="271" cm="1">
        <f t="array" ref="P36">_xlfn.IFNA(INDEX(SetupR11Tabelle[Ringe],MATCH($A36&amp;$B36&amp;$C36&amp;$E36,SetupR11Tabelle[Verein]&amp;SetupR11Tabelle[Vorname]&amp;SetupR11Tabelle[Name]&amp;SetupR11Tabelle[Disziplin],0)),"-")</f>
        <v>190</v>
      </c>
      <c r="Q36" s="271">
        <f>IF(LGA[[#This Row],[1]]="","",SUM(LGA[[#This Row],[1]:[11]]))</f>
        <v>1910</v>
      </c>
      <c r="R36" s="270">
        <f>IF(LGA[[#This Row],[Summe]]="","",AVERAGE(Q36/S36))</f>
        <v>191</v>
      </c>
      <c r="S36" s="271">
        <f>IF(LGA[[#This Row],[1]]="","",COUNT(F36:P36))</f>
        <v>10</v>
      </c>
    </row>
    <row r="37" spans="1:19" ht="15.95" customHeight="1">
      <c r="A37" s="197" t="s">
        <v>13</v>
      </c>
      <c r="B37" s="197" t="s">
        <v>226</v>
      </c>
      <c r="C37" s="197" t="s">
        <v>234</v>
      </c>
      <c r="D37" s="197" t="s">
        <v>16</v>
      </c>
      <c r="E37" s="197" t="s">
        <v>8</v>
      </c>
      <c r="F37" s="267" cm="1">
        <f t="array" ref="F37">_xlfn.IFNA(INDEX(SetupR1Tabelle[Ringe],MATCH($A37&amp;$B37&amp;$C37&amp;$E37,SetupR1Tabelle[Verein]&amp;SetupR1Tabelle[Vorname]&amp;SetupR1Tabelle[Name]&amp;SetupR1Tabelle[Disziplin],0)),"-")</f>
        <v>189</v>
      </c>
      <c r="G37" s="267" cm="1">
        <f t="array" ref="G37">_xlfn.IFNA(INDEX(SetupR2Tabelle[Ringe],MATCH($A37&amp;$B37&amp;$C37&amp;$E37,SetupR2Tabelle[Verein]&amp;SetupR2Tabelle[Vorname]&amp;SetupR2Tabelle[Name]&amp;SetupR2Tabelle[Disziplin],0)),"-")</f>
        <v>190</v>
      </c>
      <c r="H37" s="267" cm="1">
        <f t="array" ref="H37">_xlfn.IFNA(INDEX(SetupR3Tabelle[Ringe],MATCH($A37&amp;$B37&amp;$C37&amp;$E37,SetupR3Tabelle[Verein]&amp;SetupR3Tabelle[Vorname]&amp;SetupR3Tabelle[Name]&amp;SetupR3Tabelle[Disziplin],0)),"-")</f>
        <v>191</v>
      </c>
      <c r="I37" s="268" cm="1">
        <f t="array" ref="I37">_xlfn.IFNA(INDEX(SetupR4Tabelle[Ringe],MATCH($A37&amp;$B37&amp;$C37&amp;$E37,SetupR4Tabelle[Verein]&amp;SetupR4Tabelle[Vorname]&amp;SetupR4Tabelle[Name]&amp;SetupR4Tabelle[Disziplin],0)),"-")</f>
        <v>189</v>
      </c>
      <c r="J37" s="269" cm="1">
        <f t="array" ref="J37">_xlfn.IFNA(INDEX(SetupR5Tabelle[Ringe],MATCH($A37&amp;$B37&amp;$C37&amp;$E37,SetupR5Tabelle[Verein]&amp;SetupR5Tabelle[Vorname]&amp;SetupR5Tabelle[Name]&amp;SetupR5Tabelle[Disziplin],0)),"-")</f>
        <v>189</v>
      </c>
      <c r="K37" s="267" cm="1">
        <f t="array" ref="K37">_xlfn.IFNA(INDEX(SetupR6Tabelle[Ringe],MATCH($A37&amp;$B37&amp;$C37&amp;$E37,SetupR6Tabelle[Verein]&amp;SetupR6Tabelle[Vorname]&amp;SetupR6Tabelle[Name]&amp;SetupR6Tabelle[Disziplin],0)),"-")</f>
        <v>191</v>
      </c>
      <c r="L37" s="267" cm="1">
        <f t="array" ref="L37">_xlfn.IFNA(INDEX(SetupR7Tabelle[Ringe],MATCH($A37&amp;$B37&amp;$C37&amp;$E37,SetupR7Tabelle[Verein]&amp;SetupR7Tabelle[Vorname]&amp;SetupR7Tabelle[Name]&amp;SetupR7Tabelle[Disziplin],0)),"-")</f>
        <v>189</v>
      </c>
      <c r="M37" s="267" t="str" cm="1">
        <f t="array" ref="M37">_xlfn.IFNA(INDEX(SetupR8Tabelle[Ringe],MATCH($A37&amp;$B37&amp;$C37&amp;$E37,SetupR8Tabelle[Verein]&amp;SetupR8Tabelle[Vorname]&amp;SetupR8Tabelle[Name]&amp;SetupR8Tabelle[Disziplin],0)),"-")</f>
        <v>-</v>
      </c>
      <c r="N37" s="267" cm="1">
        <f t="array" ref="N37">_xlfn.IFNA(INDEX(SetupR9Tabelle[Ringe],MATCH($A37&amp;$B37&amp;$C37&amp;$E37,SetupR9Tabelle[Verein]&amp;SetupR9Tabelle[Vorname]&amp;SetupR9Tabelle[Name]&amp;SetupR9Tabelle[Disziplin],0)),"-")</f>
        <v>191</v>
      </c>
      <c r="O37" s="267" cm="1">
        <f t="array" ref="O37">_xlfn.IFNA(INDEX(SetupR10Tabelle[Ringe],MATCH($A37&amp;$B37&amp;$C37&amp;$E37,SetupR10Tabelle[Verein]&amp;SetupR10Tabelle[Vorname]&amp;SetupR10Tabelle[Name]&amp;SetupR10Tabelle[Disziplin],0)),"-")</f>
        <v>188</v>
      </c>
      <c r="P37" s="269" cm="1">
        <f t="array" ref="P37">_xlfn.IFNA(INDEX(SetupR11Tabelle[Ringe],MATCH($A37&amp;$B37&amp;$C37&amp;$E37,SetupR11Tabelle[Verein]&amp;SetupR11Tabelle[Vorname]&amp;SetupR11Tabelle[Name]&amp;SetupR11Tabelle[Disziplin],0)),"-")</f>
        <v>193</v>
      </c>
      <c r="Q37" s="267">
        <f>IF(LGA[[#This Row],[1]]="","",SUM(LGA[[#This Row],[1]:[11]]))</f>
        <v>1900</v>
      </c>
      <c r="R37" s="273">
        <f>IF(LGA[[#This Row],[Summe]]="","",AVERAGE(Q37/S37))</f>
        <v>190</v>
      </c>
      <c r="S37" s="271">
        <f>IF(LGA[[#This Row],[1]]="","",COUNT(F37:P37))</f>
        <v>10</v>
      </c>
    </row>
    <row r="38" spans="1:19" ht="15.95" customHeight="1">
      <c r="A38" s="197" t="s">
        <v>20</v>
      </c>
      <c r="B38" s="197" t="s">
        <v>182</v>
      </c>
      <c r="C38" s="197" t="s">
        <v>179</v>
      </c>
      <c r="D38" s="197" t="s">
        <v>16</v>
      </c>
      <c r="E38" s="197" t="s">
        <v>8</v>
      </c>
      <c r="F38" s="271" cm="1">
        <f t="array" ref="F38">_xlfn.IFNA(INDEX(SetupR1Tabelle[Ringe],MATCH($A38&amp;$B38&amp;$C38&amp;$E38,SetupR1Tabelle[Verein]&amp;SetupR1Tabelle[Vorname]&amp;SetupR1Tabelle[Name]&amp;SetupR1Tabelle[Disziplin],0)),"-")</f>
        <v>186</v>
      </c>
      <c r="G38" s="271" cm="1">
        <f t="array" ref="G38">_xlfn.IFNA(INDEX(SetupR2Tabelle[Ringe],MATCH($A38&amp;$B38&amp;$C38&amp;$E38,SetupR2Tabelle[Verein]&amp;SetupR2Tabelle[Vorname]&amp;SetupR2Tabelle[Name]&amp;SetupR2Tabelle[Disziplin],0)),"-")</f>
        <v>188</v>
      </c>
      <c r="H38" s="271" cm="1">
        <f t="array" ref="H38">_xlfn.IFNA(INDEX(SetupR3Tabelle[Ringe],MATCH($A38&amp;$B38&amp;$C38&amp;$E38,SetupR3Tabelle[Verein]&amp;SetupR3Tabelle[Vorname]&amp;SetupR3Tabelle[Name]&amp;SetupR3Tabelle[Disziplin],0)),"-")</f>
        <v>189</v>
      </c>
      <c r="I38" s="272" cm="1">
        <f t="array" ref="I38">_xlfn.IFNA(INDEX(SetupR4Tabelle[Ringe],MATCH($A38&amp;$B38&amp;$C38&amp;$E38,SetupR4Tabelle[Verein]&amp;SetupR4Tabelle[Vorname]&amp;SetupR4Tabelle[Name]&amp;SetupR4Tabelle[Disziplin],0)),"-")</f>
        <v>190</v>
      </c>
      <c r="J38" s="271" cm="1">
        <f t="array" ref="J38">_xlfn.IFNA(INDEX(SetupR5Tabelle[Ringe],MATCH($A38&amp;$B38&amp;$C38&amp;$E38,SetupR5Tabelle[Verein]&amp;SetupR5Tabelle[Vorname]&amp;SetupR5Tabelle[Name]&amp;SetupR5Tabelle[Disziplin],0)),"-")</f>
        <v>189</v>
      </c>
      <c r="K38" s="271" cm="1">
        <f t="array" ref="K38">_xlfn.IFNA(INDEX(SetupR6Tabelle[Ringe],MATCH($A38&amp;$B38&amp;$C38&amp;$E38,SetupR6Tabelle[Verein]&amp;SetupR6Tabelle[Vorname]&amp;SetupR6Tabelle[Name]&amp;SetupR6Tabelle[Disziplin],0)),"-")</f>
        <v>192</v>
      </c>
      <c r="L38" s="271" cm="1">
        <f t="array" ref="L38">_xlfn.IFNA(INDEX(SetupR7Tabelle[Ringe],MATCH($A38&amp;$B38&amp;$C38&amp;$E38,SetupR7Tabelle[Verein]&amp;SetupR7Tabelle[Vorname]&amp;SetupR7Tabelle[Name]&amp;SetupR7Tabelle[Disziplin],0)),"-")</f>
        <v>192</v>
      </c>
      <c r="M38" s="271" cm="1">
        <f t="array" ref="M38">_xlfn.IFNA(INDEX(SetupR8Tabelle[Ringe],MATCH($A38&amp;$B38&amp;$C38&amp;$E38,SetupR8Tabelle[Verein]&amp;SetupR8Tabelle[Vorname]&amp;SetupR8Tabelle[Name]&amp;SetupR8Tabelle[Disziplin],0)),"-")</f>
        <v>186</v>
      </c>
      <c r="N38" s="271" cm="1">
        <f t="array" ref="N38">_xlfn.IFNA(INDEX(SetupR9Tabelle[Ringe],MATCH($A38&amp;$B38&amp;$C38&amp;$E38,SetupR9Tabelle[Verein]&amp;SetupR9Tabelle[Vorname]&amp;SetupR9Tabelle[Name]&amp;SetupR9Tabelle[Disziplin],0)),"-")</f>
        <v>194</v>
      </c>
      <c r="O38" s="271" cm="1">
        <f t="array" ref="O38">_xlfn.IFNA(INDEX(SetupR10Tabelle[Ringe],MATCH($A38&amp;$B38&amp;$C38&amp;$E38,SetupR10Tabelle[Verein]&amp;SetupR10Tabelle[Vorname]&amp;SetupR10Tabelle[Name]&amp;SetupR10Tabelle[Disziplin],0)),"-")</f>
        <v>191</v>
      </c>
      <c r="P38" s="271" t="str" cm="1">
        <f t="array" ref="P38">_xlfn.IFNA(INDEX(SetupR11Tabelle[Ringe],MATCH($A38&amp;$B38&amp;$C38&amp;$E38,SetupR11Tabelle[Verein]&amp;SetupR11Tabelle[Vorname]&amp;SetupR11Tabelle[Name]&amp;SetupR11Tabelle[Disziplin],0)),"-")</f>
        <v>-</v>
      </c>
      <c r="Q38" s="271">
        <f>IF(LGA[[#This Row],[1]]="","",SUM(LGA[[#This Row],[1]:[11]]))</f>
        <v>1897</v>
      </c>
      <c r="R38" s="270">
        <f>IF(LGA[[#This Row],[Summe]]="","",AVERAGE(Q38/S38))</f>
        <v>189.7</v>
      </c>
      <c r="S38" s="271">
        <f>IF(LGA[[#This Row],[1]]="","",COUNT(F38:P38))</f>
        <v>10</v>
      </c>
    </row>
    <row r="39" spans="1:19" ht="15.95" customHeight="1">
      <c r="A39" s="197" t="s">
        <v>33</v>
      </c>
      <c r="B39" s="197" t="s">
        <v>213</v>
      </c>
      <c r="C39" s="197" t="s">
        <v>544</v>
      </c>
      <c r="D39" s="197" t="s">
        <v>16</v>
      </c>
      <c r="E39" s="197" t="s">
        <v>8</v>
      </c>
      <c r="F39" s="267" t="str" cm="1">
        <f t="array" ref="F39">_xlfn.IFNA(INDEX(SetupR1Tabelle[Ringe],MATCH($A39&amp;$B39&amp;$C39&amp;$E39,SetupR1Tabelle[Verein]&amp;SetupR1Tabelle[Vorname]&amp;SetupR1Tabelle[Name]&amp;SetupR1Tabelle[Disziplin],0)),"-")</f>
        <v>-</v>
      </c>
      <c r="G39" s="267" cm="1">
        <f t="array" ref="G39">_xlfn.IFNA(INDEX(SetupR2Tabelle[Ringe],MATCH($A39&amp;$B39&amp;$C39&amp;$E39,SetupR2Tabelle[Verein]&amp;SetupR2Tabelle[Vorname]&amp;SetupR2Tabelle[Name]&amp;SetupR2Tabelle[Disziplin],0)),"-")</f>
        <v>184</v>
      </c>
      <c r="H39" s="267" cm="1">
        <f t="array" ref="H39">_xlfn.IFNA(INDEX(SetupR3Tabelle[Ringe],MATCH($A39&amp;$B39&amp;$C39&amp;$E39,SetupR3Tabelle[Verein]&amp;SetupR3Tabelle[Vorname]&amp;SetupR3Tabelle[Name]&amp;SetupR3Tabelle[Disziplin],0)),"-")</f>
        <v>190</v>
      </c>
      <c r="I39" s="268" cm="1">
        <f t="array" ref="I39">_xlfn.IFNA(INDEX(SetupR4Tabelle[Ringe],MATCH($A39&amp;$B39&amp;$C39&amp;$E39,SetupR4Tabelle[Verein]&amp;SetupR4Tabelle[Vorname]&amp;SetupR4Tabelle[Name]&amp;SetupR4Tabelle[Disziplin],0)),"-")</f>
        <v>190</v>
      </c>
      <c r="J39" s="269" cm="1">
        <f t="array" ref="J39">_xlfn.IFNA(INDEX(SetupR5Tabelle[Ringe],MATCH($A39&amp;$B39&amp;$C39&amp;$E39,SetupR5Tabelle[Verein]&amp;SetupR5Tabelle[Vorname]&amp;SetupR5Tabelle[Name]&amp;SetupR5Tabelle[Disziplin],0)),"-")</f>
        <v>191</v>
      </c>
      <c r="K39" s="267" cm="1">
        <f t="array" ref="K39">_xlfn.IFNA(INDEX(SetupR6Tabelle[Ringe],MATCH($A39&amp;$B39&amp;$C39&amp;$E39,SetupR6Tabelle[Verein]&amp;SetupR6Tabelle[Vorname]&amp;SetupR6Tabelle[Name]&amp;SetupR6Tabelle[Disziplin],0)),"-")</f>
        <v>187</v>
      </c>
      <c r="L39" s="267" cm="1">
        <f t="array" ref="L39">_xlfn.IFNA(INDEX(SetupR7Tabelle[Ringe],MATCH($A39&amp;$B39&amp;$C39&amp;$E39,SetupR7Tabelle[Verein]&amp;SetupR7Tabelle[Vorname]&amp;SetupR7Tabelle[Name]&amp;SetupR7Tabelle[Disziplin],0)),"-")</f>
        <v>188</v>
      </c>
      <c r="M39" s="267" cm="1">
        <f t="array" ref="M39">_xlfn.IFNA(INDEX(SetupR8Tabelle[Ringe],MATCH($A39&amp;$B39&amp;$C39&amp;$E39,SetupR8Tabelle[Verein]&amp;SetupR8Tabelle[Vorname]&amp;SetupR8Tabelle[Name]&amp;SetupR8Tabelle[Disziplin],0)),"-")</f>
        <v>186</v>
      </c>
      <c r="N39" s="267" cm="1">
        <f t="array" ref="N39">_xlfn.IFNA(INDEX(SetupR9Tabelle[Ringe],MATCH($A39&amp;$B39&amp;$C39&amp;$E39,SetupR9Tabelle[Verein]&amp;SetupR9Tabelle[Vorname]&amp;SetupR9Tabelle[Name]&amp;SetupR9Tabelle[Disziplin],0)),"-")</f>
        <v>193</v>
      </c>
      <c r="O39" s="267" cm="1">
        <f t="array" ref="O39">_xlfn.IFNA(INDEX(SetupR10Tabelle[Ringe],MATCH($A39&amp;$B39&amp;$C39&amp;$E39,SetupR10Tabelle[Verein]&amp;SetupR10Tabelle[Vorname]&amp;SetupR10Tabelle[Name]&amp;SetupR10Tabelle[Disziplin],0)),"-")</f>
        <v>187</v>
      </c>
      <c r="P39" s="269" cm="1">
        <f t="array" ref="P39">_xlfn.IFNA(INDEX(SetupR11Tabelle[Ringe],MATCH($A39&amp;$B39&amp;$C39&amp;$E39,SetupR11Tabelle[Verein]&amp;SetupR11Tabelle[Vorname]&amp;SetupR11Tabelle[Name]&amp;SetupR11Tabelle[Disziplin],0)),"-")</f>
        <v>191</v>
      </c>
      <c r="Q39" s="267">
        <f>IF(LGA[[#This Row],[1]]="","",SUM(LGA[[#This Row],[1]:[11]]))</f>
        <v>1887</v>
      </c>
      <c r="R39" s="270">
        <f>IF(LGA[[#This Row],[Summe]]="","",AVERAGE(Q39/S39))</f>
        <v>188.7</v>
      </c>
      <c r="S39" s="271">
        <f>IF(LGA[[#This Row],[1]]="","",COUNT(F39:P39))</f>
        <v>10</v>
      </c>
    </row>
    <row r="40" spans="1:19" ht="15.95" customHeight="1">
      <c r="A40" s="197" t="s">
        <v>18</v>
      </c>
      <c r="B40" s="197" t="s">
        <v>262</v>
      </c>
      <c r="C40" s="197" t="s">
        <v>392</v>
      </c>
      <c r="D40" s="197" t="s">
        <v>16</v>
      </c>
      <c r="E40" s="197" t="s">
        <v>8</v>
      </c>
      <c r="F40" s="271" cm="1">
        <f t="array" ref="F40">_xlfn.IFNA(INDEX(SetupR1Tabelle[Ringe],MATCH($A40&amp;$B40&amp;$C40&amp;$E40,SetupR1Tabelle[Verein]&amp;SetupR1Tabelle[Vorname]&amp;SetupR1Tabelle[Name]&amp;SetupR1Tabelle[Disziplin],0)),"-")</f>
        <v>190</v>
      </c>
      <c r="G40" s="271" cm="1">
        <f t="array" ref="G40">_xlfn.IFNA(INDEX(SetupR2Tabelle[Ringe],MATCH($A40&amp;$B40&amp;$C40&amp;$E40,SetupR2Tabelle[Verein]&amp;SetupR2Tabelle[Vorname]&amp;SetupR2Tabelle[Name]&amp;SetupR2Tabelle[Disziplin],0)),"-")</f>
        <v>192</v>
      </c>
      <c r="H40" s="271" cm="1">
        <f t="array" ref="H40">_xlfn.IFNA(INDEX(SetupR3Tabelle[Ringe],MATCH($A40&amp;$B40&amp;$C40&amp;$E40,SetupR3Tabelle[Verein]&amp;SetupR3Tabelle[Vorname]&amp;SetupR3Tabelle[Name]&amp;SetupR3Tabelle[Disziplin],0)),"-")</f>
        <v>189</v>
      </c>
      <c r="I40" s="272" cm="1">
        <f t="array" ref="I40">_xlfn.IFNA(INDEX(SetupR4Tabelle[Ringe],MATCH($A40&amp;$B40&amp;$C40&amp;$E40,SetupR4Tabelle[Verein]&amp;SetupR4Tabelle[Vorname]&amp;SetupR4Tabelle[Name]&amp;SetupR4Tabelle[Disziplin],0)),"-")</f>
        <v>184</v>
      </c>
      <c r="J40" s="271" cm="1">
        <f t="array" ref="J40">_xlfn.IFNA(INDEX(SetupR5Tabelle[Ringe],MATCH($A40&amp;$B40&amp;$C40&amp;$E40,SetupR5Tabelle[Verein]&amp;SetupR5Tabelle[Vorname]&amp;SetupR5Tabelle[Name]&amp;SetupR5Tabelle[Disziplin],0)),"-")</f>
        <v>178</v>
      </c>
      <c r="K40" s="271" t="str" cm="1">
        <f t="array" ref="K40">_xlfn.IFNA(INDEX(SetupR6Tabelle[Ringe],MATCH($A40&amp;$B40&amp;$C40&amp;$E40,SetupR6Tabelle[Verein]&amp;SetupR6Tabelle[Vorname]&amp;SetupR6Tabelle[Name]&amp;SetupR6Tabelle[Disziplin],0)),"-")</f>
        <v>-</v>
      </c>
      <c r="L40" s="271" cm="1">
        <f t="array" ref="L40">_xlfn.IFNA(INDEX(SetupR7Tabelle[Ringe],MATCH($A40&amp;$B40&amp;$C40&amp;$E40,SetupR7Tabelle[Verein]&amp;SetupR7Tabelle[Vorname]&amp;SetupR7Tabelle[Name]&amp;SetupR7Tabelle[Disziplin],0)),"-")</f>
        <v>186</v>
      </c>
      <c r="M40" s="271" cm="1">
        <f t="array" ref="M40">_xlfn.IFNA(INDEX(SetupR8Tabelle[Ringe],MATCH($A40&amp;$B40&amp;$C40&amp;$E40,SetupR8Tabelle[Verein]&amp;SetupR8Tabelle[Vorname]&amp;SetupR8Tabelle[Name]&amp;SetupR8Tabelle[Disziplin],0)),"-")</f>
        <v>182</v>
      </c>
      <c r="N40" s="271" cm="1">
        <f t="array" ref="N40">_xlfn.IFNA(INDEX(SetupR9Tabelle[Ringe],MATCH($A40&amp;$B40&amp;$C40&amp;$E40,SetupR9Tabelle[Verein]&amp;SetupR9Tabelle[Vorname]&amp;SetupR9Tabelle[Name]&amp;SetupR9Tabelle[Disziplin],0)),"-")</f>
        <v>187</v>
      </c>
      <c r="O40" s="271" cm="1">
        <f t="array" ref="O40">_xlfn.IFNA(INDEX(SetupR10Tabelle[Ringe],MATCH($A40&amp;$B40&amp;$C40&amp;$E40,SetupR10Tabelle[Verein]&amp;SetupR10Tabelle[Vorname]&amp;SetupR10Tabelle[Name]&amp;SetupR10Tabelle[Disziplin],0)),"-")</f>
        <v>191</v>
      </c>
      <c r="P40" s="271" cm="1">
        <f t="array" ref="P40">_xlfn.IFNA(INDEX(SetupR11Tabelle[Ringe],MATCH($A40&amp;$B40&amp;$C40&amp;$E40,SetupR11Tabelle[Verein]&amp;SetupR11Tabelle[Vorname]&amp;SetupR11Tabelle[Name]&amp;SetupR11Tabelle[Disziplin],0)),"-")</f>
        <v>193</v>
      </c>
      <c r="Q40" s="271">
        <f>IF(LGA[[#This Row],[1]]="","",SUM(LGA[[#This Row],[1]:[11]]))</f>
        <v>1872</v>
      </c>
      <c r="R40" s="270">
        <f>IF(LGA[[#This Row],[Summe]]="","",AVERAGE(Q40/S40))</f>
        <v>187.2</v>
      </c>
      <c r="S40" s="271">
        <f>IF(LGA[[#This Row],[1]]="","",COUNT(F40:P40))</f>
        <v>10</v>
      </c>
    </row>
    <row r="41" spans="1:19" ht="15.95" customHeight="1">
      <c r="A41" s="197" t="s">
        <v>13</v>
      </c>
      <c r="B41" s="197" t="s">
        <v>175</v>
      </c>
      <c r="C41" s="197" t="s">
        <v>237</v>
      </c>
      <c r="D41" s="197" t="s">
        <v>27</v>
      </c>
      <c r="E41" s="197" t="s">
        <v>8</v>
      </c>
      <c r="F41" s="271" cm="1">
        <f t="array" ref="F41">_xlfn.IFNA(INDEX(SetupR1Tabelle[Ringe],MATCH($A41&amp;$B41&amp;$C41&amp;$E41,SetupR1Tabelle[Verein]&amp;SetupR1Tabelle[Vorname]&amp;SetupR1Tabelle[Name]&amp;SetupR1Tabelle[Disziplin],0)),"-")</f>
        <v>188</v>
      </c>
      <c r="G41" s="271" cm="1">
        <f t="array" ref="G41">_xlfn.IFNA(INDEX(SetupR2Tabelle[Ringe],MATCH($A41&amp;$B41&amp;$C41&amp;$E41,SetupR2Tabelle[Verein]&amp;SetupR2Tabelle[Vorname]&amp;SetupR2Tabelle[Name]&amp;SetupR2Tabelle[Disziplin],0)),"-")</f>
        <v>186</v>
      </c>
      <c r="H41" s="271" cm="1">
        <f t="array" ref="H41">_xlfn.IFNA(INDEX(SetupR3Tabelle[Ringe],MATCH($A41&amp;$B41&amp;$C41&amp;$E41,SetupR3Tabelle[Verein]&amp;SetupR3Tabelle[Vorname]&amp;SetupR3Tabelle[Name]&amp;SetupR3Tabelle[Disziplin],0)),"-")</f>
        <v>186</v>
      </c>
      <c r="I41" s="272" cm="1">
        <f t="array" ref="I41">_xlfn.IFNA(INDEX(SetupR4Tabelle[Ringe],MATCH($A41&amp;$B41&amp;$C41&amp;$E41,SetupR4Tabelle[Verein]&amp;SetupR4Tabelle[Vorname]&amp;SetupR4Tabelle[Name]&amp;SetupR4Tabelle[Disziplin],0)),"-")</f>
        <v>188</v>
      </c>
      <c r="J41" s="271" cm="1">
        <f t="array" ref="J41">_xlfn.IFNA(INDEX(SetupR5Tabelle[Ringe],MATCH($A41&amp;$B41&amp;$C41&amp;$E41,SetupR5Tabelle[Verein]&amp;SetupR5Tabelle[Vorname]&amp;SetupR5Tabelle[Name]&amp;SetupR5Tabelle[Disziplin],0)),"-")</f>
        <v>185</v>
      </c>
      <c r="K41" s="271" cm="1">
        <f t="array" ref="K41">_xlfn.IFNA(INDEX(SetupR6Tabelle[Ringe],MATCH($A41&amp;$B41&amp;$C41&amp;$E41,SetupR6Tabelle[Verein]&amp;SetupR6Tabelle[Vorname]&amp;SetupR6Tabelle[Name]&amp;SetupR6Tabelle[Disziplin],0)),"-")</f>
        <v>189</v>
      </c>
      <c r="L41" s="271" cm="1">
        <f t="array" ref="L41">_xlfn.IFNA(INDEX(SetupR7Tabelle[Ringe],MATCH($A41&amp;$B41&amp;$C41&amp;$E41,SetupR7Tabelle[Verein]&amp;SetupR7Tabelle[Vorname]&amp;SetupR7Tabelle[Name]&amp;SetupR7Tabelle[Disziplin],0)),"-")</f>
        <v>189</v>
      </c>
      <c r="M41" s="271" t="str" cm="1">
        <f t="array" ref="M41">_xlfn.IFNA(INDEX(SetupR8Tabelle[Ringe],MATCH($A41&amp;$B41&amp;$C41&amp;$E41,SetupR8Tabelle[Verein]&amp;SetupR8Tabelle[Vorname]&amp;SetupR8Tabelle[Name]&amp;SetupR8Tabelle[Disziplin],0)),"-")</f>
        <v>-</v>
      </c>
      <c r="N41" s="271" cm="1">
        <f t="array" ref="N41">_xlfn.IFNA(INDEX(SetupR9Tabelle[Ringe],MATCH($A41&amp;$B41&amp;$C41&amp;$E41,SetupR9Tabelle[Verein]&amp;SetupR9Tabelle[Vorname]&amp;SetupR9Tabelle[Name]&amp;SetupR9Tabelle[Disziplin],0)),"-")</f>
        <v>192</v>
      </c>
      <c r="O41" s="271" cm="1">
        <f t="array" ref="O41">_xlfn.IFNA(INDEX(SetupR10Tabelle[Ringe],MATCH($A41&amp;$B41&amp;$C41&amp;$E41,SetupR10Tabelle[Verein]&amp;SetupR10Tabelle[Vorname]&amp;SetupR10Tabelle[Name]&amp;SetupR10Tabelle[Disziplin],0)),"-")</f>
        <v>174</v>
      </c>
      <c r="P41" s="271" cm="1">
        <f t="array" ref="P41">_xlfn.IFNA(INDEX(SetupR11Tabelle[Ringe],MATCH($A41&amp;$B41&amp;$C41&amp;$E41,SetupR11Tabelle[Verein]&amp;SetupR11Tabelle[Vorname]&amp;SetupR11Tabelle[Name]&amp;SetupR11Tabelle[Disziplin],0)),"-")</f>
        <v>193</v>
      </c>
      <c r="Q41" s="271">
        <f>IF(LGA[[#This Row],[1]]="","",SUM(LGA[[#This Row],[1]:[11]]))</f>
        <v>1870</v>
      </c>
      <c r="R41" s="270">
        <f>IF(LGA[[#This Row],[Summe]]="","",AVERAGE(Q41/S41))</f>
        <v>187</v>
      </c>
      <c r="S41" s="271">
        <f>IF(LGA[[#This Row],[1]]="","",COUNT(F41:P41))</f>
        <v>10</v>
      </c>
    </row>
    <row r="42" spans="1:19" ht="15.95" customHeight="1">
      <c r="A42" s="197" t="s">
        <v>29</v>
      </c>
      <c r="B42" s="197" t="s">
        <v>224</v>
      </c>
      <c r="C42" s="197" t="s">
        <v>369</v>
      </c>
      <c r="D42" s="197" t="s">
        <v>16</v>
      </c>
      <c r="E42" s="197" t="s">
        <v>8</v>
      </c>
      <c r="F42" s="271" cm="1">
        <f t="array" ref="F42">_xlfn.IFNA(INDEX(SetupR1Tabelle[Ringe],MATCH($A42&amp;$B42&amp;$C42&amp;$E42,SetupR1Tabelle[Verein]&amp;SetupR1Tabelle[Vorname]&amp;SetupR1Tabelle[Name]&amp;SetupR1Tabelle[Disziplin],0)),"-")</f>
        <v>179</v>
      </c>
      <c r="G42" s="271" cm="1">
        <f t="array" ref="G42">_xlfn.IFNA(INDEX(SetupR2Tabelle[Ringe],MATCH($A42&amp;$B42&amp;$C42&amp;$E42,SetupR2Tabelle[Verein]&amp;SetupR2Tabelle[Vorname]&amp;SetupR2Tabelle[Name]&amp;SetupR2Tabelle[Disziplin],0)),"-")</f>
        <v>181</v>
      </c>
      <c r="H42" s="271" cm="1">
        <f t="array" ref="H42">_xlfn.IFNA(INDEX(SetupR3Tabelle[Ringe],MATCH($A42&amp;$B42&amp;$C42&amp;$E42,SetupR3Tabelle[Verein]&amp;SetupR3Tabelle[Vorname]&amp;SetupR3Tabelle[Name]&amp;SetupR3Tabelle[Disziplin],0)),"-")</f>
        <v>183</v>
      </c>
      <c r="I42" s="272" cm="1">
        <f t="array" ref="I42">_xlfn.IFNA(INDEX(SetupR4Tabelle[Ringe],MATCH($A42&amp;$B42&amp;$C42&amp;$E42,SetupR4Tabelle[Verein]&amp;SetupR4Tabelle[Vorname]&amp;SetupR4Tabelle[Name]&amp;SetupR4Tabelle[Disziplin],0)),"-")</f>
        <v>186</v>
      </c>
      <c r="J42" s="271" cm="1">
        <f t="array" ref="J42">_xlfn.IFNA(INDEX(SetupR5Tabelle[Ringe],MATCH($A42&amp;$B42&amp;$C42&amp;$E42,SetupR5Tabelle[Verein]&amp;SetupR5Tabelle[Vorname]&amp;SetupR5Tabelle[Name]&amp;SetupR5Tabelle[Disziplin],0)),"-")</f>
        <v>192</v>
      </c>
      <c r="K42" s="271" cm="1">
        <f t="array" ref="K42">_xlfn.IFNA(INDEX(SetupR6Tabelle[Ringe],MATCH($A42&amp;$B42&amp;$C42&amp;$E42,SetupR6Tabelle[Verein]&amp;SetupR6Tabelle[Vorname]&amp;SetupR6Tabelle[Name]&amp;SetupR6Tabelle[Disziplin],0)),"-")</f>
        <v>189</v>
      </c>
      <c r="L42" s="271" cm="1">
        <f t="array" ref="L42">_xlfn.IFNA(INDEX(SetupR7Tabelle[Ringe],MATCH($A42&amp;$B42&amp;$C42&amp;$E42,SetupR7Tabelle[Verein]&amp;SetupR7Tabelle[Vorname]&amp;SetupR7Tabelle[Name]&amp;SetupR7Tabelle[Disziplin],0)),"-")</f>
        <v>189</v>
      </c>
      <c r="M42" s="271" cm="1">
        <f t="array" ref="M42">_xlfn.IFNA(INDEX(SetupR8Tabelle[Ringe],MATCH($A42&amp;$B42&amp;$C42&amp;$E42,SetupR8Tabelle[Verein]&amp;SetupR8Tabelle[Vorname]&amp;SetupR8Tabelle[Name]&amp;SetupR8Tabelle[Disziplin],0)),"-")</f>
        <v>191</v>
      </c>
      <c r="N42" s="271" cm="1">
        <f t="array" ref="N42">_xlfn.IFNA(INDEX(SetupR9Tabelle[Ringe],MATCH($A42&amp;$B42&amp;$C42&amp;$E42,SetupR9Tabelle[Verein]&amp;SetupR9Tabelle[Vorname]&amp;SetupR9Tabelle[Name]&amp;SetupR9Tabelle[Disziplin],0)),"-")</f>
        <v>187</v>
      </c>
      <c r="O42" s="271" t="str" cm="1">
        <f t="array" ref="O42">_xlfn.IFNA(INDEX(SetupR10Tabelle[Ringe],MATCH($A42&amp;$B42&amp;$C42&amp;$E42,SetupR10Tabelle[Verein]&amp;SetupR10Tabelle[Vorname]&amp;SetupR10Tabelle[Name]&amp;SetupR10Tabelle[Disziplin],0)),"-")</f>
        <v>-</v>
      </c>
      <c r="P42" s="271" cm="1">
        <f t="array" ref="P42">_xlfn.IFNA(INDEX(SetupR11Tabelle[Ringe],MATCH($A42&amp;$B42&amp;$C42&amp;$E42,SetupR11Tabelle[Verein]&amp;SetupR11Tabelle[Vorname]&amp;SetupR11Tabelle[Name]&amp;SetupR11Tabelle[Disziplin],0)),"-")</f>
        <v>192</v>
      </c>
      <c r="Q42" s="271">
        <f>IF(LGA[[#This Row],[1]]="","",SUM(LGA[[#This Row],[1]:[11]]))</f>
        <v>1869</v>
      </c>
      <c r="R42" s="270">
        <f>IF(LGA[[#This Row],[Summe]]="","",AVERAGE(Q42/S42))</f>
        <v>186.9</v>
      </c>
      <c r="S42" s="271">
        <f>IF(LGA[[#This Row],[1]]="","",COUNT(F42:P42))</f>
        <v>10</v>
      </c>
    </row>
    <row r="43" spans="1:19" ht="15.95" customHeight="1">
      <c r="A43" s="197" t="s">
        <v>20</v>
      </c>
      <c r="B43" s="197" t="s">
        <v>176</v>
      </c>
      <c r="C43" s="197" t="s">
        <v>177</v>
      </c>
      <c r="D43" s="197" t="s">
        <v>16</v>
      </c>
      <c r="E43" s="197" t="s">
        <v>8</v>
      </c>
      <c r="F43" s="267" cm="1">
        <f t="array" ref="F43">_xlfn.IFNA(INDEX(SetupR1Tabelle[Ringe],MATCH($A43&amp;$B43&amp;$C43&amp;$E43,SetupR1Tabelle[Verein]&amp;SetupR1Tabelle[Vorname]&amp;SetupR1Tabelle[Name]&amp;SetupR1Tabelle[Disziplin],0)),"-")</f>
        <v>187</v>
      </c>
      <c r="G43" s="267" cm="1">
        <f t="array" ref="G43">_xlfn.IFNA(INDEX(SetupR2Tabelle[Ringe],MATCH($A43&amp;$B43&amp;$C43&amp;$E43,SetupR2Tabelle[Verein]&amp;SetupR2Tabelle[Vorname]&amp;SetupR2Tabelle[Name]&amp;SetupR2Tabelle[Disziplin],0)),"-")</f>
        <v>185</v>
      </c>
      <c r="H43" s="267" cm="1">
        <f t="array" ref="H43">_xlfn.IFNA(INDEX(SetupR3Tabelle[Ringe],MATCH($A43&amp;$B43&amp;$C43&amp;$E43,SetupR3Tabelle[Verein]&amp;SetupR3Tabelle[Vorname]&amp;SetupR3Tabelle[Name]&amp;SetupR3Tabelle[Disziplin],0)),"-")</f>
        <v>182</v>
      </c>
      <c r="I43" s="268" cm="1">
        <f t="array" ref="I43">_xlfn.IFNA(INDEX(SetupR4Tabelle[Ringe],MATCH($A43&amp;$B43&amp;$C43&amp;$E43,SetupR4Tabelle[Verein]&amp;SetupR4Tabelle[Vorname]&amp;SetupR4Tabelle[Name]&amp;SetupR4Tabelle[Disziplin],0)),"-")</f>
        <v>186</v>
      </c>
      <c r="J43" s="269" cm="1">
        <f t="array" ref="J43">_xlfn.IFNA(INDEX(SetupR5Tabelle[Ringe],MATCH($A43&amp;$B43&amp;$C43&amp;$E43,SetupR5Tabelle[Verein]&amp;SetupR5Tabelle[Vorname]&amp;SetupR5Tabelle[Name]&amp;SetupR5Tabelle[Disziplin],0)),"-")</f>
        <v>179</v>
      </c>
      <c r="K43" s="267" cm="1">
        <f t="array" ref="K43">_xlfn.IFNA(INDEX(SetupR6Tabelle[Ringe],MATCH($A43&amp;$B43&amp;$C43&amp;$E43,SetupR6Tabelle[Verein]&amp;SetupR6Tabelle[Vorname]&amp;SetupR6Tabelle[Name]&amp;SetupR6Tabelle[Disziplin],0)),"-")</f>
        <v>187</v>
      </c>
      <c r="L43" s="267" cm="1">
        <f t="array" ref="L43">_xlfn.IFNA(INDEX(SetupR7Tabelle[Ringe],MATCH($A43&amp;$B43&amp;$C43&amp;$E43,SetupR7Tabelle[Verein]&amp;SetupR7Tabelle[Vorname]&amp;SetupR7Tabelle[Name]&amp;SetupR7Tabelle[Disziplin],0)),"-")</f>
        <v>193</v>
      </c>
      <c r="M43" s="267" cm="1">
        <f t="array" ref="M43">_xlfn.IFNA(INDEX(SetupR8Tabelle[Ringe],MATCH($A43&amp;$B43&amp;$C43&amp;$E43,SetupR8Tabelle[Verein]&amp;SetupR8Tabelle[Vorname]&amp;SetupR8Tabelle[Name]&amp;SetupR8Tabelle[Disziplin],0)),"-")</f>
        <v>187</v>
      </c>
      <c r="N43" s="267" cm="1">
        <f t="array" ref="N43">_xlfn.IFNA(INDEX(SetupR9Tabelle[Ringe],MATCH($A43&amp;$B43&amp;$C43&amp;$E43,SetupR9Tabelle[Verein]&amp;SetupR9Tabelle[Vorname]&amp;SetupR9Tabelle[Name]&amp;SetupR9Tabelle[Disziplin],0)),"-")</f>
        <v>181</v>
      </c>
      <c r="O43" s="267" cm="1">
        <f t="array" ref="O43">_xlfn.IFNA(INDEX(SetupR10Tabelle[Ringe],MATCH($A43&amp;$B43&amp;$C43&amp;$E43,SetupR10Tabelle[Verein]&amp;SetupR10Tabelle[Vorname]&amp;SetupR10Tabelle[Name]&amp;SetupR10Tabelle[Disziplin],0)),"-")</f>
        <v>186</v>
      </c>
      <c r="P43" s="269" t="str" cm="1">
        <f t="array" ref="P43">_xlfn.IFNA(INDEX(SetupR11Tabelle[Ringe],MATCH($A43&amp;$B43&amp;$C43&amp;$E43,SetupR11Tabelle[Verein]&amp;SetupR11Tabelle[Vorname]&amp;SetupR11Tabelle[Name]&amp;SetupR11Tabelle[Disziplin],0)),"-")</f>
        <v>-</v>
      </c>
      <c r="Q43" s="267">
        <f>IF(LGA[[#This Row],[1]]="","",SUM(LGA[[#This Row],[1]:[11]]))</f>
        <v>1853</v>
      </c>
      <c r="R43" s="270">
        <f>IF(LGA[[#This Row],[Summe]]="","",AVERAGE(Q43/S43))</f>
        <v>185.3</v>
      </c>
      <c r="S43" s="271">
        <f>IF(LGA[[#This Row],[1]]="","",COUNT(F43:P43))</f>
        <v>10</v>
      </c>
    </row>
    <row r="44" spans="1:19" ht="15.95" customHeight="1">
      <c r="A44" s="197" t="s">
        <v>20</v>
      </c>
      <c r="B44" s="197" t="s">
        <v>180</v>
      </c>
      <c r="C44" s="197" t="s">
        <v>181</v>
      </c>
      <c r="D44" s="197" t="s">
        <v>16</v>
      </c>
      <c r="E44" s="197" t="s">
        <v>8</v>
      </c>
      <c r="F44" s="267" cm="1">
        <f t="array" ref="F44">_xlfn.IFNA(INDEX(SetupR1Tabelle[Ringe],MATCH($A44&amp;$B44&amp;$C44&amp;$E44,SetupR1Tabelle[Verein]&amp;SetupR1Tabelle[Vorname]&amp;SetupR1Tabelle[Name]&amp;SetupR1Tabelle[Disziplin],0)),"-")</f>
        <v>182</v>
      </c>
      <c r="G44" s="267" cm="1">
        <f t="array" ref="G44">_xlfn.IFNA(INDEX(SetupR2Tabelle[Ringe],MATCH($A44&amp;$B44&amp;$C44&amp;$E44,SetupR2Tabelle[Verein]&amp;SetupR2Tabelle[Vorname]&amp;SetupR2Tabelle[Name]&amp;SetupR2Tabelle[Disziplin],0)),"-")</f>
        <v>184</v>
      </c>
      <c r="H44" s="267" cm="1">
        <f t="array" ref="H44">_xlfn.IFNA(INDEX(SetupR3Tabelle[Ringe],MATCH($A44&amp;$B44&amp;$C44&amp;$E44,SetupR3Tabelle[Verein]&amp;SetupR3Tabelle[Vorname]&amp;SetupR3Tabelle[Name]&amp;SetupR3Tabelle[Disziplin],0)),"-")</f>
        <v>184</v>
      </c>
      <c r="I44" s="268" cm="1">
        <f t="array" ref="I44">_xlfn.IFNA(INDEX(SetupR4Tabelle[Ringe],MATCH($A44&amp;$B44&amp;$C44&amp;$E44,SetupR4Tabelle[Verein]&amp;SetupR4Tabelle[Vorname]&amp;SetupR4Tabelle[Name]&amp;SetupR4Tabelle[Disziplin],0)),"-")</f>
        <v>183</v>
      </c>
      <c r="J44" s="269" cm="1">
        <f t="array" ref="J44">_xlfn.IFNA(INDEX(SetupR5Tabelle[Ringe],MATCH($A44&amp;$B44&amp;$C44&amp;$E44,SetupR5Tabelle[Verein]&amp;SetupR5Tabelle[Vorname]&amp;SetupR5Tabelle[Name]&amp;SetupR5Tabelle[Disziplin],0)),"-")</f>
        <v>187</v>
      </c>
      <c r="K44" s="267" cm="1">
        <f t="array" ref="K44">_xlfn.IFNA(INDEX(SetupR6Tabelle[Ringe],MATCH($A44&amp;$B44&amp;$C44&amp;$E44,SetupR6Tabelle[Verein]&amp;SetupR6Tabelle[Vorname]&amp;SetupR6Tabelle[Name]&amp;SetupR6Tabelle[Disziplin],0)),"-")</f>
        <v>187</v>
      </c>
      <c r="L44" s="267" cm="1">
        <f t="array" ref="L44">_xlfn.IFNA(INDEX(SetupR7Tabelle[Ringe],MATCH($A44&amp;$B44&amp;$C44&amp;$E44,SetupR7Tabelle[Verein]&amp;SetupR7Tabelle[Vorname]&amp;SetupR7Tabelle[Name]&amp;SetupR7Tabelle[Disziplin],0)),"-")</f>
        <v>178</v>
      </c>
      <c r="M44" s="267" cm="1">
        <f t="array" ref="M44">_xlfn.IFNA(INDEX(SetupR8Tabelle[Ringe],MATCH($A44&amp;$B44&amp;$C44&amp;$E44,SetupR8Tabelle[Verein]&amp;SetupR8Tabelle[Vorname]&amp;SetupR8Tabelle[Name]&amp;SetupR8Tabelle[Disziplin],0)),"-")</f>
        <v>185</v>
      </c>
      <c r="N44" s="267" cm="1">
        <f t="array" ref="N44">_xlfn.IFNA(INDEX(SetupR9Tabelle[Ringe],MATCH($A44&amp;$B44&amp;$C44&amp;$E44,SetupR9Tabelle[Verein]&amp;SetupR9Tabelle[Vorname]&amp;SetupR9Tabelle[Name]&amp;SetupR9Tabelle[Disziplin],0)),"-")</f>
        <v>186</v>
      </c>
      <c r="O44" s="267" cm="1">
        <f t="array" ref="O44">_xlfn.IFNA(INDEX(SetupR10Tabelle[Ringe],MATCH($A44&amp;$B44&amp;$C44&amp;$E44,SetupR10Tabelle[Verein]&amp;SetupR10Tabelle[Vorname]&amp;SetupR10Tabelle[Name]&amp;SetupR10Tabelle[Disziplin],0)),"-")</f>
        <v>190</v>
      </c>
      <c r="P44" s="269" t="str" cm="1">
        <f t="array" ref="P44">_xlfn.IFNA(INDEX(SetupR11Tabelle[Ringe],MATCH($A44&amp;$B44&amp;$C44&amp;$E44,SetupR11Tabelle[Verein]&amp;SetupR11Tabelle[Vorname]&amp;SetupR11Tabelle[Name]&amp;SetupR11Tabelle[Disziplin],0)),"-")</f>
        <v>-</v>
      </c>
      <c r="Q44" s="267">
        <f>IF(LGA[[#This Row],[1]]="","",SUM(LGA[[#This Row],[1]:[11]]))</f>
        <v>1846</v>
      </c>
      <c r="R44" s="270">
        <f>IF(LGA[[#This Row],[Summe]]="","",AVERAGE(Q44/S44))</f>
        <v>184.6</v>
      </c>
      <c r="S44" s="271">
        <f>IF(LGA[[#This Row],[1]]="","",COUNT(F44:P44))</f>
        <v>10</v>
      </c>
    </row>
    <row r="45" spans="1:19" ht="15.95" customHeight="1">
      <c r="A45" s="197" t="s">
        <v>18</v>
      </c>
      <c r="B45" s="197" t="s">
        <v>354</v>
      </c>
      <c r="C45" s="197" t="s">
        <v>355</v>
      </c>
      <c r="D45" s="197" t="s">
        <v>16</v>
      </c>
      <c r="E45" s="197" t="s">
        <v>8</v>
      </c>
      <c r="F45" s="271" cm="1">
        <f t="array" ref="F45">_xlfn.IFNA(INDEX(SetupR1Tabelle[Ringe],MATCH($A45&amp;$B45&amp;$C45&amp;$E45,SetupR1Tabelle[Verein]&amp;SetupR1Tabelle[Vorname]&amp;SetupR1Tabelle[Name]&amp;SetupR1Tabelle[Disziplin],0)),"-")</f>
        <v>183</v>
      </c>
      <c r="G45" s="271" t="str" cm="1">
        <f t="array" ref="G45">_xlfn.IFNA(INDEX(SetupR2Tabelle[Ringe],MATCH($A45&amp;$B45&amp;$C45&amp;$E45,SetupR2Tabelle[Verein]&amp;SetupR2Tabelle[Vorname]&amp;SetupR2Tabelle[Name]&amp;SetupR2Tabelle[Disziplin],0)),"-")</f>
        <v>-</v>
      </c>
      <c r="H45" s="271" cm="1">
        <f t="array" ref="H45">_xlfn.IFNA(INDEX(SetupR3Tabelle[Ringe],MATCH($A45&amp;$B45&amp;$C45&amp;$E45,SetupR3Tabelle[Verein]&amp;SetupR3Tabelle[Vorname]&amp;SetupR3Tabelle[Name]&amp;SetupR3Tabelle[Disziplin],0)),"-")</f>
        <v>178</v>
      </c>
      <c r="I45" s="272" cm="1">
        <f t="array" ref="I45">_xlfn.IFNA(INDEX(SetupR4Tabelle[Ringe],MATCH($A45&amp;$B45&amp;$C45&amp;$E45,SetupR4Tabelle[Verein]&amp;SetupR4Tabelle[Vorname]&amp;SetupR4Tabelle[Name]&amp;SetupR4Tabelle[Disziplin],0)),"-")</f>
        <v>184</v>
      </c>
      <c r="J45" s="271" cm="1">
        <f t="array" ref="J45">_xlfn.IFNA(INDEX(SetupR5Tabelle[Ringe],MATCH($A45&amp;$B45&amp;$C45&amp;$E45,SetupR5Tabelle[Verein]&amp;SetupR5Tabelle[Vorname]&amp;SetupR5Tabelle[Name]&amp;SetupR5Tabelle[Disziplin],0)),"-")</f>
        <v>183</v>
      </c>
      <c r="K45" s="271" t="str" cm="1">
        <f t="array" ref="K45">_xlfn.IFNA(INDEX(SetupR6Tabelle[Ringe],MATCH($A45&amp;$B45&amp;$C45&amp;$E45,SetupR6Tabelle[Verein]&amp;SetupR6Tabelle[Vorname]&amp;SetupR6Tabelle[Name]&amp;SetupR6Tabelle[Disziplin],0)),"-")</f>
        <v>-</v>
      </c>
      <c r="L45" s="271" cm="1">
        <f t="array" ref="L45">_xlfn.IFNA(INDEX(SetupR7Tabelle[Ringe],MATCH($A45&amp;$B45&amp;$C45&amp;$E45,SetupR7Tabelle[Verein]&amp;SetupR7Tabelle[Vorname]&amp;SetupR7Tabelle[Name]&amp;SetupR7Tabelle[Disziplin],0)),"-")</f>
        <v>180</v>
      </c>
      <c r="M45" s="271" cm="1">
        <f t="array" ref="M45">_xlfn.IFNA(INDEX(SetupR8Tabelle[Ringe],MATCH($A45&amp;$B45&amp;$C45&amp;$E45,SetupR8Tabelle[Verein]&amp;SetupR8Tabelle[Vorname]&amp;SetupR8Tabelle[Name]&amp;SetupR8Tabelle[Disziplin],0)),"-")</f>
        <v>186</v>
      </c>
      <c r="N45" s="271" cm="1">
        <f t="array" ref="N45">_xlfn.IFNA(INDEX(SetupR9Tabelle[Ringe],MATCH($A45&amp;$B45&amp;$C45&amp;$E45,SetupR9Tabelle[Verein]&amp;SetupR9Tabelle[Vorname]&amp;SetupR9Tabelle[Name]&amp;SetupR9Tabelle[Disziplin],0)),"-")</f>
        <v>187</v>
      </c>
      <c r="O45" s="271" cm="1">
        <f t="array" ref="O45">_xlfn.IFNA(INDEX(SetupR10Tabelle[Ringe],MATCH($A45&amp;$B45&amp;$C45&amp;$E45,SetupR10Tabelle[Verein]&amp;SetupR10Tabelle[Vorname]&amp;SetupR10Tabelle[Name]&amp;SetupR10Tabelle[Disziplin],0)),"-")</f>
        <v>186</v>
      </c>
      <c r="P45" s="271" cm="1">
        <f t="array" ref="P45">_xlfn.IFNA(INDEX(SetupR11Tabelle[Ringe],MATCH($A45&amp;$B45&amp;$C45&amp;$E45,SetupR11Tabelle[Verein]&amp;SetupR11Tabelle[Vorname]&amp;SetupR11Tabelle[Name]&amp;SetupR11Tabelle[Disziplin],0)),"-")</f>
        <v>186</v>
      </c>
      <c r="Q45" s="271">
        <f>IF(LGA[[#This Row],[1]]="","",SUM(LGA[[#This Row],[1]:[11]]))</f>
        <v>1653</v>
      </c>
      <c r="R45" s="270">
        <f>IF(LGA[[#This Row],[Summe]]="","",AVERAGE(Q45/S45))</f>
        <v>183.66666666666666</v>
      </c>
      <c r="S45" s="271">
        <f>IF(LGA[[#This Row],[1]]="","",COUNT(F45:P45))</f>
        <v>9</v>
      </c>
    </row>
    <row r="46" spans="1:19" ht="15.95" customHeight="1">
      <c r="A46" s="197" t="s">
        <v>26</v>
      </c>
      <c r="B46" s="197" t="s">
        <v>341</v>
      </c>
      <c r="C46" s="197" t="s">
        <v>342</v>
      </c>
      <c r="D46" s="197" t="s">
        <v>16</v>
      </c>
      <c r="E46" s="197" t="s">
        <v>8</v>
      </c>
      <c r="F46" s="271" cm="1">
        <f t="array" ref="F46">_xlfn.IFNA(INDEX(SetupR1Tabelle[Ringe],MATCH($A46&amp;$B46&amp;$C46&amp;$E46,SetupR1Tabelle[Verein]&amp;SetupR1Tabelle[Vorname]&amp;SetupR1Tabelle[Name]&amp;SetupR1Tabelle[Disziplin],0)),"-")</f>
        <v>180</v>
      </c>
      <c r="G46" s="271" t="str" cm="1">
        <f t="array" ref="G46">_xlfn.IFNA(INDEX(SetupR2Tabelle[Ringe],MATCH($A46&amp;$B46&amp;$C46&amp;$E46,SetupR2Tabelle[Verein]&amp;SetupR2Tabelle[Vorname]&amp;SetupR2Tabelle[Name]&amp;SetupR2Tabelle[Disziplin],0)),"-")</f>
        <v>-</v>
      </c>
      <c r="H46" s="271" cm="1">
        <f t="array" ref="H46">_xlfn.IFNA(INDEX(SetupR3Tabelle[Ringe],MATCH($A46&amp;$B46&amp;$C46&amp;$E46,SetupR3Tabelle[Verein]&amp;SetupR3Tabelle[Vorname]&amp;SetupR3Tabelle[Name]&amp;SetupR3Tabelle[Disziplin],0)),"-")</f>
        <v>187</v>
      </c>
      <c r="I46" s="272" cm="1">
        <f t="array" ref="I46">_xlfn.IFNA(INDEX(SetupR4Tabelle[Ringe],MATCH($A46&amp;$B46&amp;$C46&amp;$E46,SetupR4Tabelle[Verein]&amp;SetupR4Tabelle[Vorname]&amp;SetupR4Tabelle[Name]&amp;SetupR4Tabelle[Disziplin],0)),"-")</f>
        <v>184</v>
      </c>
      <c r="J46" s="271" cm="1">
        <f t="array" ref="J46">_xlfn.IFNA(INDEX(SetupR5Tabelle[Ringe],MATCH($A46&amp;$B46&amp;$C46&amp;$E46,SetupR5Tabelle[Verein]&amp;SetupR5Tabelle[Vorname]&amp;SetupR5Tabelle[Name]&amp;SetupR5Tabelle[Disziplin],0)),"-")</f>
        <v>181</v>
      </c>
      <c r="K46" s="271" cm="1">
        <f t="array" ref="K46">_xlfn.IFNA(INDEX(SetupR6Tabelle[Ringe],MATCH($A46&amp;$B46&amp;$C46&amp;$E46,SetupR6Tabelle[Verein]&amp;SetupR6Tabelle[Vorname]&amp;SetupR6Tabelle[Name]&amp;SetupR6Tabelle[Disziplin],0)),"-")</f>
        <v>181</v>
      </c>
      <c r="L46" s="271" cm="1">
        <f t="array" ref="L46">_xlfn.IFNA(INDEX(SetupR7Tabelle[Ringe],MATCH($A46&amp;$B46&amp;$C46&amp;$E46,SetupR7Tabelle[Verein]&amp;SetupR7Tabelle[Vorname]&amp;SetupR7Tabelle[Name]&amp;SetupR7Tabelle[Disziplin],0)),"-")</f>
        <v>181</v>
      </c>
      <c r="M46" s="271" cm="1">
        <f t="array" ref="M46">_xlfn.IFNA(INDEX(SetupR8Tabelle[Ringe],MATCH($A46&amp;$B46&amp;$C46&amp;$E46,SetupR8Tabelle[Verein]&amp;SetupR8Tabelle[Vorname]&amp;SetupR8Tabelle[Name]&amp;SetupR8Tabelle[Disziplin],0)),"-")</f>
        <v>186</v>
      </c>
      <c r="N46" s="271" cm="1">
        <f t="array" ref="N46">_xlfn.IFNA(INDEX(SetupR9Tabelle[Ringe],MATCH($A46&amp;$B46&amp;$C46&amp;$E46,SetupR9Tabelle[Verein]&amp;SetupR9Tabelle[Vorname]&amp;SetupR9Tabelle[Name]&amp;SetupR9Tabelle[Disziplin],0)),"-")</f>
        <v>184</v>
      </c>
      <c r="O46" s="271" cm="1">
        <f t="array" ref="O46">_xlfn.IFNA(INDEX(SetupR10Tabelle[Ringe],MATCH($A46&amp;$B46&amp;$C46&amp;$E46,SetupR10Tabelle[Verein]&amp;SetupR10Tabelle[Vorname]&amp;SetupR10Tabelle[Name]&amp;SetupR10Tabelle[Disziplin],0)),"-")</f>
        <v>183</v>
      </c>
      <c r="P46" s="271" cm="1">
        <f t="array" ref="P46">_xlfn.IFNA(INDEX(SetupR11Tabelle[Ringe],MATCH($A46&amp;$B46&amp;$C46&amp;$E46,SetupR11Tabelle[Verein]&amp;SetupR11Tabelle[Vorname]&amp;SetupR11Tabelle[Name]&amp;SetupR11Tabelle[Disziplin],0)),"-")</f>
        <v>187</v>
      </c>
      <c r="Q46" s="271">
        <f>IF(LGA[[#This Row],[1]]="","",SUM(LGA[[#This Row],[1]:[11]]))</f>
        <v>1834</v>
      </c>
      <c r="R46" s="270">
        <f>IF(LGA[[#This Row],[Summe]]="","",AVERAGE(Q46/S46))</f>
        <v>183.4</v>
      </c>
      <c r="S46" s="271">
        <f>IF(LGA[[#This Row],[1]]="","",COUNT(F46:P46))</f>
        <v>10</v>
      </c>
    </row>
    <row r="47" spans="1:19" ht="15.95" customHeight="1">
      <c r="A47" s="197" t="s">
        <v>20</v>
      </c>
      <c r="B47" s="197" t="s">
        <v>382</v>
      </c>
      <c r="C47" s="197" t="s">
        <v>295</v>
      </c>
      <c r="D47" s="197" t="s">
        <v>27</v>
      </c>
      <c r="E47" s="197" t="s">
        <v>8</v>
      </c>
      <c r="F47" s="267" cm="1">
        <f t="array" ref="F47">_xlfn.IFNA(INDEX(SetupR1Tabelle[Ringe],MATCH($A47&amp;$B47&amp;$C47&amp;$E47,SetupR1Tabelle[Verein]&amp;SetupR1Tabelle[Vorname]&amp;SetupR1Tabelle[Name]&amp;SetupR1Tabelle[Disziplin],0)),"-")</f>
        <v>180</v>
      </c>
      <c r="G47" s="267" cm="1">
        <f t="array" ref="G47">_xlfn.IFNA(INDEX(SetupR2Tabelle[Ringe],MATCH($A47&amp;$B47&amp;$C47&amp;$E47,SetupR2Tabelle[Verein]&amp;SetupR2Tabelle[Vorname]&amp;SetupR2Tabelle[Name]&amp;SetupR2Tabelle[Disziplin],0)),"-")</f>
        <v>168</v>
      </c>
      <c r="H47" s="267" cm="1">
        <f t="array" ref="H47">_xlfn.IFNA(INDEX(SetupR3Tabelle[Ringe],MATCH($A47&amp;$B47&amp;$C47&amp;$E47,SetupR3Tabelle[Verein]&amp;SetupR3Tabelle[Vorname]&amp;SetupR3Tabelle[Name]&amp;SetupR3Tabelle[Disziplin],0)),"-")</f>
        <v>166</v>
      </c>
      <c r="I47" s="268" cm="1">
        <f t="array" ref="I47">_xlfn.IFNA(INDEX(SetupR4Tabelle[Ringe],MATCH($A47&amp;$B47&amp;$C47&amp;$E47,SetupR4Tabelle[Verein]&amp;SetupR4Tabelle[Vorname]&amp;SetupR4Tabelle[Name]&amp;SetupR4Tabelle[Disziplin],0)),"-")</f>
        <v>182</v>
      </c>
      <c r="J47" s="269" cm="1">
        <f t="array" ref="J47">_xlfn.IFNA(INDEX(SetupR5Tabelle[Ringe],MATCH($A47&amp;$B47&amp;$C47&amp;$E47,SetupR5Tabelle[Verein]&amp;SetupR5Tabelle[Vorname]&amp;SetupR5Tabelle[Name]&amp;SetupR5Tabelle[Disziplin],0)),"-")</f>
        <v>174</v>
      </c>
      <c r="K47" s="267" cm="1">
        <f t="array" ref="K47">_xlfn.IFNA(INDEX(SetupR6Tabelle[Ringe],MATCH($A47&amp;$B47&amp;$C47&amp;$E47,SetupR6Tabelle[Verein]&amp;SetupR6Tabelle[Vorname]&amp;SetupR6Tabelle[Name]&amp;SetupR6Tabelle[Disziplin],0)),"-")</f>
        <v>179</v>
      </c>
      <c r="L47" s="267" cm="1">
        <f t="array" ref="L47">_xlfn.IFNA(INDEX(SetupR7Tabelle[Ringe],MATCH($A47&amp;$B47&amp;$C47&amp;$E47,SetupR7Tabelle[Verein]&amp;SetupR7Tabelle[Vorname]&amp;SetupR7Tabelle[Name]&amp;SetupR7Tabelle[Disziplin],0)),"-")</f>
        <v>188</v>
      </c>
      <c r="M47" s="267" cm="1">
        <f t="array" ref="M47">_xlfn.IFNA(INDEX(SetupR8Tabelle[Ringe],MATCH($A47&amp;$B47&amp;$C47&amp;$E47,SetupR8Tabelle[Verein]&amp;SetupR8Tabelle[Vorname]&amp;SetupR8Tabelle[Name]&amp;SetupR8Tabelle[Disziplin],0)),"-")</f>
        <v>174</v>
      </c>
      <c r="N47" s="267" cm="1">
        <f t="array" ref="N47">_xlfn.IFNA(INDEX(SetupR9Tabelle[Ringe],MATCH($A47&amp;$B47&amp;$C47&amp;$E47,SetupR9Tabelle[Verein]&amp;SetupR9Tabelle[Vorname]&amp;SetupR9Tabelle[Name]&amp;SetupR9Tabelle[Disziplin],0)),"-")</f>
        <v>185</v>
      </c>
      <c r="O47" s="267" cm="1">
        <f t="array" ref="O47">_xlfn.IFNA(INDEX(SetupR10Tabelle[Ringe],MATCH($A47&amp;$B47&amp;$C47&amp;$E47,SetupR10Tabelle[Verein]&amp;SetupR10Tabelle[Vorname]&amp;SetupR10Tabelle[Name]&amp;SetupR10Tabelle[Disziplin],0)),"-")</f>
        <v>178</v>
      </c>
      <c r="P47" s="269" t="str" cm="1">
        <f t="array" ref="P47">_xlfn.IFNA(INDEX(SetupR11Tabelle[Ringe],MATCH($A47&amp;$B47&amp;$C47&amp;$E47,SetupR11Tabelle[Verein]&amp;SetupR11Tabelle[Vorname]&amp;SetupR11Tabelle[Name]&amp;SetupR11Tabelle[Disziplin],0)),"-")</f>
        <v>-</v>
      </c>
      <c r="Q47" s="267">
        <f>IF(LGA[[#This Row],[1]]="","",SUM(LGA[[#This Row],[1]:[11]]))</f>
        <v>1774</v>
      </c>
      <c r="R47" s="273">
        <f>IF(LGA[[#This Row],[Summe]]="","",AVERAGE(Q47/S47))</f>
        <v>177.4</v>
      </c>
      <c r="S47" s="271">
        <f>IF(LGA[[#This Row],[1]]="","",COUNT(F47:P47))</f>
        <v>10</v>
      </c>
    </row>
    <row r="48" spans="1:19" ht="15.95" customHeight="1">
      <c r="A48" s="197" t="s">
        <v>33</v>
      </c>
      <c r="B48" s="197" t="s">
        <v>531</v>
      </c>
      <c r="C48" s="197" t="s">
        <v>527</v>
      </c>
      <c r="D48" s="197" t="s">
        <v>19</v>
      </c>
      <c r="E48" s="197" t="s">
        <v>8</v>
      </c>
      <c r="F48" s="267" t="str" cm="1">
        <f t="array" ref="F48">_xlfn.IFNA(INDEX(SetupR1Tabelle[Ringe],MATCH($A48&amp;$B48&amp;$C48&amp;$E48,SetupR1Tabelle[Verein]&amp;SetupR1Tabelle[Vorname]&amp;SetupR1Tabelle[Name]&amp;SetupR1Tabelle[Disziplin],0)),"-")</f>
        <v>-</v>
      </c>
      <c r="G48" s="267" t="str" cm="1">
        <f t="array" ref="G48">_xlfn.IFNA(INDEX(SetupR2Tabelle[Ringe],MATCH($A48&amp;$B48&amp;$C48&amp;$E48,SetupR2Tabelle[Verein]&amp;SetupR2Tabelle[Vorname]&amp;SetupR2Tabelle[Name]&amp;SetupR2Tabelle[Disziplin],0)),"-")</f>
        <v>-</v>
      </c>
      <c r="H48" s="267" cm="1">
        <f t="array" ref="H48">_xlfn.IFNA(INDEX(SetupR3Tabelle[Ringe],MATCH($A48&amp;$B48&amp;$C48&amp;$E48,SetupR3Tabelle[Verein]&amp;SetupR3Tabelle[Vorname]&amp;SetupR3Tabelle[Name]&amp;SetupR3Tabelle[Disziplin],0)),"-")</f>
        <v>173</v>
      </c>
      <c r="I48" s="268" cm="1">
        <f t="array" ref="I48">_xlfn.IFNA(INDEX(SetupR4Tabelle[Ringe],MATCH($A48&amp;$B48&amp;$C48&amp;$E48,SetupR4Tabelle[Verein]&amp;SetupR4Tabelle[Vorname]&amp;SetupR4Tabelle[Name]&amp;SetupR4Tabelle[Disziplin],0)),"-")</f>
        <v>181</v>
      </c>
      <c r="J48" s="269" cm="1">
        <f t="array" ref="J48">_xlfn.IFNA(INDEX(SetupR5Tabelle[Ringe],MATCH($A48&amp;$B48&amp;$C48&amp;$E48,SetupR5Tabelle[Verein]&amp;SetupR5Tabelle[Vorname]&amp;SetupR5Tabelle[Name]&amp;SetupR5Tabelle[Disziplin],0)),"-")</f>
        <v>180</v>
      </c>
      <c r="K48" s="267" cm="1">
        <f t="array" ref="K48">_xlfn.IFNA(INDEX(SetupR6Tabelle[Ringe],MATCH($A48&amp;$B48&amp;$C48&amp;$E48,SetupR6Tabelle[Verein]&amp;SetupR6Tabelle[Vorname]&amp;SetupR6Tabelle[Name]&amp;SetupR6Tabelle[Disziplin],0)),"-")</f>
        <v>176</v>
      </c>
      <c r="L48" s="267" cm="1">
        <f t="array" ref="L48">_xlfn.IFNA(INDEX(SetupR7Tabelle[Ringe],MATCH($A48&amp;$B48&amp;$C48&amp;$E48,SetupR7Tabelle[Verein]&amp;SetupR7Tabelle[Vorname]&amp;SetupR7Tabelle[Name]&amp;SetupR7Tabelle[Disziplin],0)),"-")</f>
        <v>178</v>
      </c>
      <c r="M48" s="267" cm="1">
        <f t="array" ref="M48">_xlfn.IFNA(INDEX(SetupR8Tabelle[Ringe],MATCH($A48&amp;$B48&amp;$C48&amp;$E48,SetupR8Tabelle[Verein]&amp;SetupR8Tabelle[Vorname]&amp;SetupR8Tabelle[Name]&amp;SetupR8Tabelle[Disziplin],0)),"-")</f>
        <v>178</v>
      </c>
      <c r="N48" s="267" cm="1">
        <f t="array" ref="N48">_xlfn.IFNA(INDEX(SetupR9Tabelle[Ringe],MATCH($A48&amp;$B48&amp;$C48&amp;$E48,SetupR9Tabelle[Verein]&amp;SetupR9Tabelle[Vorname]&amp;SetupR9Tabelle[Name]&amp;SetupR9Tabelle[Disziplin],0)),"-")</f>
        <v>175</v>
      </c>
      <c r="O48" s="267" cm="1">
        <f t="array" ref="O48">_xlfn.IFNA(INDEX(SetupR10Tabelle[Ringe],MATCH($A48&amp;$B48&amp;$C48&amp;$E48,SetupR10Tabelle[Verein]&amp;SetupR10Tabelle[Vorname]&amp;SetupR10Tabelle[Name]&amp;SetupR10Tabelle[Disziplin],0)),"-")</f>
        <v>155</v>
      </c>
      <c r="P48" s="269" cm="1">
        <f t="array" ref="P48">_xlfn.IFNA(INDEX(SetupR11Tabelle[Ringe],MATCH($A48&amp;$B48&amp;$C48&amp;$E48,SetupR11Tabelle[Verein]&amp;SetupR11Tabelle[Vorname]&amp;SetupR11Tabelle[Name]&amp;SetupR11Tabelle[Disziplin],0)),"-")</f>
        <v>194</v>
      </c>
      <c r="Q48" s="267">
        <f>IF(LGA[[#This Row],[1]]="","",SUM(LGA[[#This Row],[1]:[11]]))</f>
        <v>1590</v>
      </c>
      <c r="R48" s="270">
        <f>IF(LGA[[#This Row],[Summe]]="","",AVERAGE(Q48/S48))</f>
        <v>176.66666666666666</v>
      </c>
      <c r="S48" s="271">
        <f>IF(LGA[[#This Row],[1]]="","",COUNT(F48:P48))</f>
        <v>9</v>
      </c>
    </row>
    <row r="49" spans="1:19" ht="15.95" customHeight="1">
      <c r="A49" s="197" t="s">
        <v>29</v>
      </c>
      <c r="B49" s="197" t="s">
        <v>350</v>
      </c>
      <c r="C49" s="197" t="s">
        <v>373</v>
      </c>
      <c r="D49" s="197" t="s">
        <v>16</v>
      </c>
      <c r="E49" s="197" t="s">
        <v>8</v>
      </c>
      <c r="F49" s="267" cm="1">
        <f t="array" ref="F49">_xlfn.IFNA(INDEX(SetupR1Tabelle[Ringe],MATCH($A49&amp;$B49&amp;$C49&amp;$E49,SetupR1Tabelle[Verein]&amp;SetupR1Tabelle[Vorname]&amp;SetupR1Tabelle[Name]&amp;SetupR1Tabelle[Disziplin],0)),"-")</f>
        <v>177</v>
      </c>
      <c r="G49" s="267" cm="1">
        <f t="array" ref="G49">_xlfn.IFNA(INDEX(SetupR2Tabelle[Ringe],MATCH($A49&amp;$B49&amp;$C49&amp;$E49,SetupR2Tabelle[Verein]&amp;SetupR2Tabelle[Vorname]&amp;SetupR2Tabelle[Name]&amp;SetupR2Tabelle[Disziplin],0)),"-")</f>
        <v>169</v>
      </c>
      <c r="H49" s="267" cm="1">
        <f t="array" ref="H49">_xlfn.IFNA(INDEX(SetupR3Tabelle[Ringe],MATCH($A49&amp;$B49&amp;$C49&amp;$E49,SetupR3Tabelle[Verein]&amp;SetupR3Tabelle[Vorname]&amp;SetupR3Tabelle[Name]&amp;SetupR3Tabelle[Disziplin],0)),"-")</f>
        <v>181</v>
      </c>
      <c r="I49" s="268" cm="1">
        <f t="array" ref="I49">_xlfn.IFNA(INDEX(SetupR4Tabelle[Ringe],MATCH($A49&amp;$B49&amp;$C49&amp;$E49,SetupR4Tabelle[Verein]&amp;SetupR4Tabelle[Vorname]&amp;SetupR4Tabelle[Name]&amp;SetupR4Tabelle[Disziplin],0)),"-")</f>
        <v>170</v>
      </c>
      <c r="J49" s="269" cm="1">
        <f t="array" ref="J49">_xlfn.IFNA(INDEX(SetupR5Tabelle[Ringe],MATCH($A49&amp;$B49&amp;$C49&amp;$E49,SetupR5Tabelle[Verein]&amp;SetupR5Tabelle[Vorname]&amp;SetupR5Tabelle[Name]&amp;SetupR5Tabelle[Disziplin],0)),"-")</f>
        <v>178</v>
      </c>
      <c r="K49" s="267" cm="1">
        <f t="array" ref="K49">_xlfn.IFNA(INDEX(SetupR6Tabelle[Ringe],MATCH($A49&amp;$B49&amp;$C49&amp;$E49,SetupR6Tabelle[Verein]&amp;SetupR6Tabelle[Vorname]&amp;SetupR6Tabelle[Name]&amp;SetupR6Tabelle[Disziplin],0)),"-")</f>
        <v>184</v>
      </c>
      <c r="L49" s="267" cm="1">
        <f t="array" ref="L49">_xlfn.IFNA(INDEX(SetupR7Tabelle[Ringe],MATCH($A49&amp;$B49&amp;$C49&amp;$E49,SetupR7Tabelle[Verein]&amp;SetupR7Tabelle[Vorname]&amp;SetupR7Tabelle[Name]&amp;SetupR7Tabelle[Disziplin],0)),"-")</f>
        <v>174</v>
      </c>
      <c r="M49" s="267" t="str" cm="1">
        <f t="array" ref="M49">_xlfn.IFNA(INDEX(SetupR8Tabelle[Ringe],MATCH($A49&amp;$B49&amp;$C49&amp;$E49,SetupR8Tabelle[Verein]&amp;SetupR8Tabelle[Vorname]&amp;SetupR8Tabelle[Name]&amp;SetupR8Tabelle[Disziplin],0)),"-")</f>
        <v>-</v>
      </c>
      <c r="N49" s="267" cm="1">
        <f t="array" ref="N49">_xlfn.IFNA(INDEX(SetupR9Tabelle[Ringe],MATCH($A49&amp;$B49&amp;$C49&amp;$E49,SetupR9Tabelle[Verein]&amp;SetupR9Tabelle[Vorname]&amp;SetupR9Tabelle[Name]&amp;SetupR9Tabelle[Disziplin],0)),"-")</f>
        <v>173</v>
      </c>
      <c r="O49" s="267" t="str" cm="1">
        <f t="array" ref="O49">_xlfn.IFNA(INDEX(SetupR10Tabelle[Ringe],MATCH($A49&amp;$B49&amp;$C49&amp;$E49,SetupR10Tabelle[Verein]&amp;SetupR10Tabelle[Vorname]&amp;SetupR10Tabelle[Name]&amp;SetupR10Tabelle[Disziplin],0)),"-")</f>
        <v>-</v>
      </c>
      <c r="P49" s="269" cm="1">
        <f t="array" ref="P49">_xlfn.IFNA(INDEX(SetupR11Tabelle[Ringe],MATCH($A49&amp;$B49&amp;$C49&amp;$E49,SetupR11Tabelle[Verein]&amp;SetupR11Tabelle[Vorname]&amp;SetupR11Tabelle[Name]&amp;SetupR11Tabelle[Disziplin],0)),"-")</f>
        <v>181</v>
      </c>
      <c r="Q49" s="267">
        <f>IF(LGA[[#This Row],[1]]="","",SUM(LGA[[#This Row],[1]:[11]]))</f>
        <v>1587</v>
      </c>
      <c r="R49" s="273">
        <f>IF(LGA[[#This Row],[Summe]]="","",AVERAGE(Q49/S49))</f>
        <v>176.33333333333334</v>
      </c>
      <c r="S49" s="271">
        <f>IF(LGA[[#This Row],[1]]="","",COUNT(F49:P49))</f>
        <v>9</v>
      </c>
    </row>
    <row r="50" spans="1:19" ht="15.95" customHeight="1">
      <c r="A50" s="197" t="s">
        <v>17</v>
      </c>
      <c r="B50" s="197" t="s">
        <v>186</v>
      </c>
      <c r="C50" s="197" t="s">
        <v>281</v>
      </c>
      <c r="D50" s="197" t="s">
        <v>16</v>
      </c>
      <c r="E50" s="197" t="s">
        <v>8</v>
      </c>
      <c r="F50" s="271" cm="1">
        <f t="array" ref="F50">_xlfn.IFNA(INDEX(SetupR1Tabelle[Ringe],MATCH($A50&amp;$B50&amp;$C50&amp;$E50,SetupR1Tabelle[Verein]&amp;SetupR1Tabelle[Vorname]&amp;SetupR1Tabelle[Name]&amp;SetupR1Tabelle[Disziplin],0)),"-")</f>
        <v>196</v>
      </c>
      <c r="G50" s="271" cm="1">
        <f t="array" ref="G50">_xlfn.IFNA(INDEX(SetupR2Tabelle[Ringe],MATCH($A50&amp;$B50&amp;$C50&amp;$E50,SetupR2Tabelle[Verein]&amp;SetupR2Tabelle[Vorname]&amp;SetupR2Tabelle[Name]&amp;SetupR2Tabelle[Disziplin],0)),"-")</f>
        <v>195</v>
      </c>
      <c r="H50" s="271" cm="1">
        <f t="array" ref="H50">_xlfn.IFNA(INDEX(SetupR3Tabelle[Ringe],MATCH($A50&amp;$B50&amp;$C50&amp;$E50,SetupR3Tabelle[Verein]&amp;SetupR3Tabelle[Vorname]&amp;SetupR3Tabelle[Name]&amp;SetupR3Tabelle[Disziplin],0)),"-")</f>
        <v>186</v>
      </c>
      <c r="I50" s="272" cm="1">
        <f t="array" ref="I50">_xlfn.IFNA(INDEX(SetupR4Tabelle[Ringe],MATCH($A50&amp;$B50&amp;$C50&amp;$E50,SetupR4Tabelle[Verein]&amp;SetupR4Tabelle[Vorname]&amp;SetupR4Tabelle[Name]&amp;SetupR4Tabelle[Disziplin],0)),"-")</f>
        <v>190</v>
      </c>
      <c r="J50" s="271" cm="1">
        <f t="array" ref="J50">_xlfn.IFNA(INDEX(SetupR5Tabelle[Ringe],MATCH($A50&amp;$B50&amp;$C50&amp;$E50,SetupR5Tabelle[Verein]&amp;SetupR5Tabelle[Vorname]&amp;SetupR5Tabelle[Name]&amp;SetupR5Tabelle[Disziplin],0)),"-")</f>
        <v>193</v>
      </c>
      <c r="K50" s="271" cm="1">
        <f t="array" ref="K50">_xlfn.IFNA(INDEX(SetupR6Tabelle[Ringe],MATCH($A50&amp;$B50&amp;$C50&amp;$E50,SetupR6Tabelle[Verein]&amp;SetupR6Tabelle[Vorname]&amp;SetupR6Tabelle[Name]&amp;SetupR6Tabelle[Disziplin],0)),"-")</f>
        <v>195</v>
      </c>
      <c r="L50" s="271" t="str" cm="1">
        <f t="array" ref="L50">_xlfn.IFNA(INDEX(SetupR7Tabelle[Ringe],MATCH($A50&amp;$B50&amp;$C50&amp;$E50,SetupR7Tabelle[Verein]&amp;SetupR7Tabelle[Vorname]&amp;SetupR7Tabelle[Name]&amp;SetupR7Tabelle[Disziplin],0)),"-")</f>
        <v>-</v>
      </c>
      <c r="M50" s="271" cm="1">
        <f t="array" ref="M50">_xlfn.IFNA(INDEX(SetupR8Tabelle[Ringe],MATCH($A50&amp;$B50&amp;$C50&amp;$E50,SetupR8Tabelle[Verein]&amp;SetupR8Tabelle[Vorname]&amp;SetupR8Tabelle[Name]&amp;SetupR8Tabelle[Disziplin],0)),"-")</f>
        <v>0</v>
      </c>
      <c r="N50" s="271" cm="1">
        <f t="array" ref="N50">_xlfn.IFNA(INDEX(SetupR9Tabelle[Ringe],MATCH($A50&amp;$B50&amp;$C50&amp;$E50,SetupR9Tabelle[Verein]&amp;SetupR9Tabelle[Vorname]&amp;SetupR9Tabelle[Name]&amp;SetupR9Tabelle[Disziplin],0)),"-")</f>
        <v>190</v>
      </c>
      <c r="O50" s="271" cm="1">
        <f t="array" ref="O50">_xlfn.IFNA(INDEX(SetupR10Tabelle[Ringe],MATCH($A50&amp;$B50&amp;$C50&amp;$E50,SetupR10Tabelle[Verein]&amp;SetupR10Tabelle[Vorname]&amp;SetupR10Tabelle[Name]&amp;SetupR10Tabelle[Disziplin],0)),"-")</f>
        <v>193</v>
      </c>
      <c r="P50" s="271" cm="1">
        <f t="array" ref="P50">_xlfn.IFNA(INDEX(SetupR11Tabelle[Ringe],MATCH($A50&amp;$B50&amp;$C50&amp;$E50,SetupR11Tabelle[Verein]&amp;SetupR11Tabelle[Vorname]&amp;SetupR11Tabelle[Name]&amp;SetupR11Tabelle[Disziplin],0)),"-")</f>
        <v>192</v>
      </c>
      <c r="Q50" s="271">
        <f>IF(LGA[[#This Row],[1]]="","",SUM(LGA[[#This Row],[1]:[11]]))</f>
        <v>1730</v>
      </c>
      <c r="R50" s="270">
        <f>IF(LGA[[#This Row],[Summe]]="","",AVERAGE(Q50/S50))</f>
        <v>173</v>
      </c>
      <c r="S50" s="271">
        <f>IF(LGA[[#This Row],[1]]="","",COUNT(F50:P50))</f>
        <v>10</v>
      </c>
    </row>
    <row r="51" spans="1:19" ht="15.95" customHeight="1">
      <c r="A51" s="197" t="s">
        <v>33</v>
      </c>
      <c r="B51" s="197" t="s">
        <v>532</v>
      </c>
      <c r="C51" s="197" t="s">
        <v>533</v>
      </c>
      <c r="D51" s="197" t="s">
        <v>16</v>
      </c>
      <c r="E51" s="197" t="s">
        <v>8</v>
      </c>
      <c r="F51" s="267" t="str" cm="1">
        <f t="array" ref="F51">_xlfn.IFNA(INDEX(SetupR1Tabelle[Ringe],MATCH($A51&amp;$B51&amp;$C51&amp;$E51,SetupR1Tabelle[Verein]&amp;SetupR1Tabelle[Vorname]&amp;SetupR1Tabelle[Name]&amp;SetupR1Tabelle[Disziplin],0)),"-")</f>
        <v>-</v>
      </c>
      <c r="G51" s="267" cm="1">
        <f t="array" ref="G51">_xlfn.IFNA(INDEX(SetupR2Tabelle[Ringe],MATCH($A51&amp;$B51&amp;$C51&amp;$E51,SetupR2Tabelle[Verein]&amp;SetupR2Tabelle[Vorname]&amp;SetupR2Tabelle[Name]&amp;SetupR2Tabelle[Disziplin],0)),"-")</f>
        <v>171</v>
      </c>
      <c r="H51" s="267" cm="1">
        <f t="array" ref="H51">_xlfn.IFNA(INDEX(SetupR3Tabelle[Ringe],MATCH($A51&amp;$B51&amp;$C51&amp;$E51,SetupR3Tabelle[Verein]&amp;SetupR3Tabelle[Vorname]&amp;SetupR3Tabelle[Name]&amp;SetupR3Tabelle[Disziplin],0)),"-")</f>
        <v>169</v>
      </c>
      <c r="I51" s="268" cm="1">
        <f t="array" ref="I51">_xlfn.IFNA(INDEX(SetupR4Tabelle[Ringe],MATCH($A51&amp;$B51&amp;$C51&amp;$E51,SetupR4Tabelle[Verein]&amp;SetupR4Tabelle[Vorname]&amp;SetupR4Tabelle[Name]&amp;SetupR4Tabelle[Disziplin],0)),"-")</f>
        <v>176</v>
      </c>
      <c r="J51" s="269" t="str" cm="1">
        <f t="array" ref="J51">_xlfn.IFNA(INDEX(SetupR5Tabelle[Ringe],MATCH($A51&amp;$B51&amp;$C51&amp;$E51,SetupR5Tabelle[Verein]&amp;SetupR5Tabelle[Vorname]&amp;SetupR5Tabelle[Name]&amp;SetupR5Tabelle[Disziplin],0)),"-")</f>
        <v>-</v>
      </c>
      <c r="K51" s="267" cm="1">
        <f t="array" ref="K51">_xlfn.IFNA(INDEX(SetupR6Tabelle[Ringe],MATCH($A51&amp;$B51&amp;$C51&amp;$E51,SetupR6Tabelle[Verein]&amp;SetupR6Tabelle[Vorname]&amp;SetupR6Tabelle[Name]&amp;SetupR6Tabelle[Disziplin],0)),"-")</f>
        <v>182</v>
      </c>
      <c r="L51" s="267" cm="1">
        <f t="array" ref="L51">_xlfn.IFNA(INDEX(SetupR7Tabelle[Ringe],MATCH($A51&amp;$B51&amp;$C51&amp;$E51,SetupR7Tabelle[Verein]&amp;SetupR7Tabelle[Vorname]&amp;SetupR7Tabelle[Name]&amp;SetupR7Tabelle[Disziplin],0)),"-")</f>
        <v>173</v>
      </c>
      <c r="M51" s="267" cm="1">
        <f t="array" ref="M51">_xlfn.IFNA(INDEX(SetupR8Tabelle[Ringe],MATCH($A51&amp;$B51&amp;$C51&amp;$E51,SetupR8Tabelle[Verein]&amp;SetupR8Tabelle[Vorname]&amp;SetupR8Tabelle[Name]&amp;SetupR8Tabelle[Disziplin],0)),"-")</f>
        <v>162</v>
      </c>
      <c r="N51" s="267" cm="1">
        <f t="array" ref="N51">_xlfn.IFNA(INDEX(SetupR9Tabelle[Ringe],MATCH($A51&amp;$B51&amp;$C51&amp;$E51,SetupR9Tabelle[Verein]&amp;SetupR9Tabelle[Vorname]&amp;SetupR9Tabelle[Name]&amp;SetupR9Tabelle[Disziplin],0)),"-")</f>
        <v>162</v>
      </c>
      <c r="O51" s="267" cm="1">
        <f t="array" ref="O51">_xlfn.IFNA(INDEX(SetupR10Tabelle[Ringe],MATCH($A51&amp;$B51&amp;$C51&amp;$E51,SetupR10Tabelle[Verein]&amp;SetupR10Tabelle[Vorname]&amp;SetupR10Tabelle[Name]&amp;SetupR10Tabelle[Disziplin],0)),"-")</f>
        <v>174</v>
      </c>
      <c r="P51" s="269" cm="1">
        <f t="array" ref="P51">_xlfn.IFNA(INDEX(SetupR11Tabelle[Ringe],MATCH($A51&amp;$B51&amp;$C51&amp;$E51,SetupR11Tabelle[Verein]&amp;SetupR11Tabelle[Vorname]&amp;SetupR11Tabelle[Name]&amp;SetupR11Tabelle[Disziplin],0)),"-")</f>
        <v>171</v>
      </c>
      <c r="Q51" s="267">
        <f>IF(LGA[[#This Row],[1]]="","",SUM(LGA[[#This Row],[1]:[11]]))</f>
        <v>1540</v>
      </c>
      <c r="R51" s="273">
        <f>IF(LGA[[#This Row],[Summe]]="","",AVERAGE(Q51/S51))</f>
        <v>171.11111111111111</v>
      </c>
      <c r="S51" s="271">
        <f>IF(LGA[[#This Row],[1]]="","",COUNT(F51:P51))</f>
        <v>9</v>
      </c>
    </row>
    <row r="52" spans="1:19" ht="15.95" customHeight="1" thickBot="1">
      <c r="A52" s="297" t="s">
        <v>28</v>
      </c>
      <c r="B52" s="297" t="s">
        <v>424</v>
      </c>
      <c r="C52" s="297" t="s">
        <v>425</v>
      </c>
      <c r="D52" s="297" t="s">
        <v>16</v>
      </c>
      <c r="E52" s="297" t="s">
        <v>8</v>
      </c>
      <c r="F52" s="312" cm="1">
        <f t="array" ref="F52">_xlfn.IFNA(INDEX(SetupR1Tabelle[Ringe],MATCH($A52&amp;$B52&amp;$C52&amp;$E52,SetupR1Tabelle[Verein]&amp;SetupR1Tabelle[Vorname]&amp;SetupR1Tabelle[Name]&amp;SetupR1Tabelle[Disziplin],0)),"-")</f>
        <v>178</v>
      </c>
      <c r="G52" s="312" t="str" cm="1">
        <f t="array" ref="G52">_xlfn.IFNA(INDEX(SetupR2Tabelle[Ringe],MATCH($A52&amp;$B52&amp;$C52&amp;$E52,SetupR2Tabelle[Verein]&amp;SetupR2Tabelle[Vorname]&amp;SetupR2Tabelle[Name]&amp;SetupR2Tabelle[Disziplin],0)),"-")</f>
        <v>-</v>
      </c>
      <c r="H52" s="312" cm="1">
        <f t="array" ref="H52">_xlfn.IFNA(INDEX(SetupR3Tabelle[Ringe],MATCH($A52&amp;$B52&amp;$C52&amp;$E52,SetupR3Tabelle[Verein]&amp;SetupR3Tabelle[Vorname]&amp;SetupR3Tabelle[Name]&amp;SetupR3Tabelle[Disziplin],0)),"-")</f>
        <v>147</v>
      </c>
      <c r="I52" s="313" cm="1">
        <f t="array" ref="I52">_xlfn.IFNA(INDEX(SetupR4Tabelle[Ringe],MATCH($A52&amp;$B52&amp;$C52&amp;$E52,SetupR4Tabelle[Verein]&amp;SetupR4Tabelle[Vorname]&amp;SetupR4Tabelle[Name]&amp;SetupR4Tabelle[Disziplin],0)),"-")</f>
        <v>166</v>
      </c>
      <c r="J52" s="314" cm="1">
        <f t="array" ref="J52">_xlfn.IFNA(INDEX(SetupR5Tabelle[Ringe],MATCH($A52&amp;$B52&amp;$C52&amp;$E52,SetupR5Tabelle[Verein]&amp;SetupR5Tabelle[Vorname]&amp;SetupR5Tabelle[Name]&amp;SetupR5Tabelle[Disziplin],0)),"-")</f>
        <v>166</v>
      </c>
      <c r="K52" s="312" cm="1">
        <f t="array" ref="K52">_xlfn.IFNA(INDEX(SetupR6Tabelle[Ringe],MATCH($A52&amp;$B52&amp;$C52&amp;$E52,SetupR6Tabelle[Verein]&amp;SetupR6Tabelle[Vorname]&amp;SetupR6Tabelle[Name]&amp;SetupR6Tabelle[Disziplin],0)),"-")</f>
        <v>183</v>
      </c>
      <c r="L52" s="312" cm="1">
        <f t="array" ref="L52">_xlfn.IFNA(INDEX(SetupR7Tabelle[Ringe],MATCH($A52&amp;$B52&amp;$C52&amp;$E52,SetupR7Tabelle[Verein]&amp;SetupR7Tabelle[Vorname]&amp;SetupR7Tabelle[Name]&amp;SetupR7Tabelle[Disziplin],0)),"-")</f>
        <v>168</v>
      </c>
      <c r="M52" s="312" cm="1">
        <f t="array" ref="M52">_xlfn.IFNA(INDEX(SetupR8Tabelle[Ringe],MATCH($A52&amp;$B52&amp;$C52&amp;$E52,SetupR8Tabelle[Verein]&amp;SetupR8Tabelle[Vorname]&amp;SetupR8Tabelle[Name]&amp;SetupR8Tabelle[Disziplin],0)),"-")</f>
        <v>170</v>
      </c>
      <c r="N52" s="312" t="str" cm="1">
        <f t="array" ref="N52">_xlfn.IFNA(INDEX(SetupR9Tabelle[Ringe],MATCH($A52&amp;$B52&amp;$C52&amp;$E52,SetupR9Tabelle[Verein]&amp;SetupR9Tabelle[Vorname]&amp;SetupR9Tabelle[Name]&amp;SetupR9Tabelle[Disziplin],0)),"-")</f>
        <v>-</v>
      </c>
      <c r="O52" s="312" cm="1">
        <f t="array" ref="O52">_xlfn.IFNA(INDEX(SetupR10Tabelle[Ringe],MATCH($A52&amp;$B52&amp;$C52&amp;$E52,SetupR10Tabelle[Verein]&amp;SetupR10Tabelle[Vorname]&amp;SetupR10Tabelle[Name]&amp;SetupR10Tabelle[Disziplin],0)),"-")</f>
        <v>163</v>
      </c>
      <c r="P52" s="314" cm="1">
        <f t="array" ref="P52">_xlfn.IFNA(INDEX(SetupR11Tabelle[Ringe],MATCH($A52&amp;$B52&amp;$C52&amp;$E52,SetupR11Tabelle[Verein]&amp;SetupR11Tabelle[Vorname]&amp;SetupR11Tabelle[Name]&amp;SetupR11Tabelle[Disziplin],0)),"-")</f>
        <v>163</v>
      </c>
      <c r="Q52" s="312">
        <f>IF(LGA[[#This Row],[1]]="","",SUM(LGA[[#This Row],[1]:[11]]))</f>
        <v>1504</v>
      </c>
      <c r="R52" s="315">
        <f>IF(LGA[[#This Row],[Summe]]="","",AVERAGE(Q52/S52))</f>
        <v>167.11111111111111</v>
      </c>
      <c r="S52" s="316">
        <f>IF(LGA[[#This Row],[1]]="","",COUNT(F52:P52))</f>
        <v>9</v>
      </c>
    </row>
    <row r="53" spans="1:19" ht="15.95" customHeight="1">
      <c r="A53" s="197" t="s">
        <v>18</v>
      </c>
      <c r="B53" s="197" t="s">
        <v>353</v>
      </c>
      <c r="C53" s="197" t="s">
        <v>246</v>
      </c>
      <c r="D53" s="197" t="s">
        <v>19</v>
      </c>
      <c r="E53" s="197" t="s">
        <v>8</v>
      </c>
      <c r="F53" s="271" cm="1">
        <f t="array" ref="F53">_xlfn.IFNA(INDEX(SetupR1Tabelle[Ringe],MATCH($A53&amp;$B53&amp;$C53&amp;$E53,SetupR1Tabelle[Verein]&amp;SetupR1Tabelle[Vorname]&amp;SetupR1Tabelle[Name]&amp;SetupR1Tabelle[Disziplin],0)),"-")</f>
        <v>197</v>
      </c>
      <c r="G53" s="271" t="str" cm="1">
        <f t="array" ref="G53">_xlfn.IFNA(INDEX(SetupR2Tabelle[Ringe],MATCH($A53&amp;$B53&amp;$C53&amp;$E53,SetupR2Tabelle[Verein]&amp;SetupR2Tabelle[Vorname]&amp;SetupR2Tabelle[Name]&amp;SetupR2Tabelle[Disziplin],0)),"-")</f>
        <v>-</v>
      </c>
      <c r="H53" s="271" cm="1">
        <f t="array" ref="H53">_xlfn.IFNA(INDEX(SetupR3Tabelle[Ringe],MATCH($A53&amp;$B53&amp;$C53&amp;$E53,SetupR3Tabelle[Verein]&amp;SetupR3Tabelle[Vorname]&amp;SetupR3Tabelle[Name]&amp;SetupR3Tabelle[Disziplin],0)),"-")</f>
        <v>198</v>
      </c>
      <c r="I53" s="272" cm="1">
        <f t="array" ref="I53">_xlfn.IFNA(INDEX(SetupR4Tabelle[Ringe],MATCH($A53&amp;$B53&amp;$C53&amp;$E53,SetupR4Tabelle[Verein]&amp;SetupR4Tabelle[Vorname]&amp;SetupR4Tabelle[Name]&amp;SetupR4Tabelle[Disziplin],0)),"-")</f>
        <v>199</v>
      </c>
      <c r="J53" s="271" cm="1">
        <f t="array" ref="J53">_xlfn.IFNA(INDEX(SetupR5Tabelle[Ringe],MATCH($A53&amp;$B53&amp;$C53&amp;$E53,SetupR5Tabelle[Verein]&amp;SetupR5Tabelle[Vorname]&amp;SetupR5Tabelle[Name]&amp;SetupR5Tabelle[Disziplin],0)),"-")</f>
        <v>190</v>
      </c>
      <c r="K53" s="271" t="str" cm="1">
        <f t="array" ref="K53">_xlfn.IFNA(INDEX(SetupR6Tabelle[Ringe],MATCH($A53&amp;$B53&amp;$C53&amp;$E53,SetupR6Tabelle[Verein]&amp;SetupR6Tabelle[Vorname]&amp;SetupR6Tabelle[Name]&amp;SetupR6Tabelle[Disziplin],0)),"-")</f>
        <v>-</v>
      </c>
      <c r="L53" s="271" cm="1">
        <f t="array" ref="L53">_xlfn.IFNA(INDEX(SetupR7Tabelle[Ringe],MATCH($A53&amp;$B53&amp;$C53&amp;$E53,SetupR7Tabelle[Verein]&amp;SetupR7Tabelle[Vorname]&amp;SetupR7Tabelle[Name]&amp;SetupR7Tabelle[Disziplin],0)),"-")</f>
        <v>195</v>
      </c>
      <c r="M53" s="271" t="str" cm="1">
        <f t="array" ref="M53">_xlfn.IFNA(INDEX(SetupR8Tabelle[Ringe],MATCH($A53&amp;$B53&amp;$C53&amp;$E53,SetupR8Tabelle[Verein]&amp;SetupR8Tabelle[Vorname]&amp;SetupR8Tabelle[Name]&amp;SetupR8Tabelle[Disziplin],0)),"-")</f>
        <v>-</v>
      </c>
      <c r="N53" s="271" cm="1">
        <f t="array" ref="N53">_xlfn.IFNA(INDEX(SetupR9Tabelle[Ringe],MATCH($A53&amp;$B53&amp;$C53&amp;$E53,SetupR9Tabelle[Verein]&amp;SetupR9Tabelle[Vorname]&amp;SetupR9Tabelle[Name]&amp;SetupR9Tabelle[Disziplin],0)),"-")</f>
        <v>195</v>
      </c>
      <c r="O53" s="271" cm="1">
        <f t="array" ref="O53">_xlfn.IFNA(INDEX(SetupR10Tabelle[Ringe],MATCH($A53&amp;$B53&amp;$C53&amp;$E53,SetupR10Tabelle[Verein]&amp;SetupR10Tabelle[Vorname]&amp;SetupR10Tabelle[Name]&amp;SetupR10Tabelle[Disziplin],0)),"-")</f>
        <v>197</v>
      </c>
      <c r="P53" s="271" cm="1">
        <f t="array" ref="P53">_xlfn.IFNA(INDEX(SetupR11Tabelle[Ringe],MATCH($A53&amp;$B53&amp;$C53&amp;$E53,SetupR11Tabelle[Verein]&amp;SetupR11Tabelle[Vorname]&amp;SetupR11Tabelle[Name]&amp;SetupR11Tabelle[Disziplin],0)),"-")</f>
        <v>194</v>
      </c>
      <c r="Q53" s="271">
        <f>IF(LGA[[#This Row],[1]]="","",SUM(LGA[[#This Row],[1]:[11]]))</f>
        <v>1565</v>
      </c>
      <c r="R53" s="270">
        <f>IF(LGA[[#This Row],[Summe]]="","",AVERAGE(Q53/S53))</f>
        <v>195.625</v>
      </c>
      <c r="S53" s="271">
        <f>IF(LGA[[#This Row],[1]]="","",COUNT(F53:P53))</f>
        <v>8</v>
      </c>
    </row>
    <row r="54" spans="1:19" ht="15.95" customHeight="1">
      <c r="A54" s="197" t="s">
        <v>17</v>
      </c>
      <c r="B54" s="197" t="s">
        <v>386</v>
      </c>
      <c r="C54" s="197" t="s">
        <v>387</v>
      </c>
      <c r="D54" s="197" t="s">
        <v>38</v>
      </c>
      <c r="E54" s="197" t="s">
        <v>8</v>
      </c>
      <c r="F54" s="271" cm="1">
        <f t="array" ref="F54">_xlfn.IFNA(INDEX(SetupR1Tabelle[Ringe],MATCH($A54&amp;$B54&amp;$C54&amp;$E54,SetupR1Tabelle[Verein]&amp;SetupR1Tabelle[Vorname]&amp;SetupR1Tabelle[Name]&amp;SetupR1Tabelle[Disziplin],0)),"-")</f>
        <v>185</v>
      </c>
      <c r="G54" s="271" t="str" cm="1">
        <f t="array" ref="G54">_xlfn.IFNA(INDEX(SetupR2Tabelle[Ringe],MATCH($A54&amp;$B54&amp;$C54&amp;$E54,SetupR2Tabelle[Verein]&amp;SetupR2Tabelle[Vorname]&amp;SetupR2Tabelle[Name]&amp;SetupR2Tabelle[Disziplin],0)),"-")</f>
        <v>-</v>
      </c>
      <c r="H54" s="271" t="str" cm="1">
        <f t="array" ref="H54">_xlfn.IFNA(INDEX(SetupR3Tabelle[Ringe],MATCH($A54&amp;$B54&amp;$C54&amp;$E54,SetupR3Tabelle[Verein]&amp;SetupR3Tabelle[Vorname]&amp;SetupR3Tabelle[Name]&amp;SetupR3Tabelle[Disziplin],0)),"-")</f>
        <v>-</v>
      </c>
      <c r="I54" s="272" cm="1">
        <f t="array" ref="I54">_xlfn.IFNA(INDEX(SetupR4Tabelle[Ringe],MATCH($A54&amp;$B54&amp;$C54&amp;$E54,SetupR4Tabelle[Verein]&amp;SetupR4Tabelle[Vorname]&amp;SetupR4Tabelle[Name]&amp;SetupR4Tabelle[Disziplin],0)),"-")</f>
        <v>191</v>
      </c>
      <c r="J54" s="271" cm="1">
        <f t="array" ref="J54">_xlfn.IFNA(INDEX(SetupR5Tabelle[Ringe],MATCH($A54&amp;$B54&amp;$C54&amp;$E54,SetupR5Tabelle[Verein]&amp;SetupR5Tabelle[Vorname]&amp;SetupR5Tabelle[Name]&amp;SetupR5Tabelle[Disziplin],0)),"-")</f>
        <v>194</v>
      </c>
      <c r="K54" s="271" cm="1">
        <f t="array" ref="K54">_xlfn.IFNA(INDEX(SetupR6Tabelle[Ringe],MATCH($A54&amp;$B54&amp;$C54&amp;$E54,SetupR6Tabelle[Verein]&amp;SetupR6Tabelle[Vorname]&amp;SetupR6Tabelle[Name]&amp;SetupR6Tabelle[Disziplin],0)),"-")</f>
        <v>189</v>
      </c>
      <c r="L54" s="271" t="str" cm="1">
        <f t="array" ref="L54">_xlfn.IFNA(INDEX(SetupR7Tabelle[Ringe],MATCH($A54&amp;$B54&amp;$C54&amp;$E54,SetupR7Tabelle[Verein]&amp;SetupR7Tabelle[Vorname]&amp;SetupR7Tabelle[Name]&amp;SetupR7Tabelle[Disziplin],0)),"-")</f>
        <v>-</v>
      </c>
      <c r="M54" s="271" cm="1">
        <f t="array" ref="M54">_xlfn.IFNA(INDEX(SetupR8Tabelle[Ringe],MATCH($A54&amp;$B54&amp;$C54&amp;$E54,SetupR8Tabelle[Verein]&amp;SetupR8Tabelle[Vorname]&amp;SetupR8Tabelle[Name]&amp;SetupR8Tabelle[Disziplin],0)),"-")</f>
        <v>192</v>
      </c>
      <c r="N54" s="271" cm="1">
        <f t="array" ref="N54">_xlfn.IFNA(INDEX(SetupR9Tabelle[Ringe],MATCH($A54&amp;$B54&amp;$C54&amp;$E54,SetupR9Tabelle[Verein]&amp;SetupR9Tabelle[Vorname]&amp;SetupR9Tabelle[Name]&amp;SetupR9Tabelle[Disziplin],0)),"-")</f>
        <v>192</v>
      </c>
      <c r="O54" s="271" cm="1">
        <f t="array" ref="O54">_xlfn.IFNA(INDEX(SetupR10Tabelle[Ringe],MATCH($A54&amp;$B54&amp;$C54&amp;$E54,SetupR10Tabelle[Verein]&amp;SetupR10Tabelle[Vorname]&amp;SetupR10Tabelle[Name]&amp;SetupR10Tabelle[Disziplin],0)),"-")</f>
        <v>190</v>
      </c>
      <c r="P54" s="271" cm="1">
        <f t="array" ref="P54">_xlfn.IFNA(INDEX(SetupR11Tabelle[Ringe],MATCH($A54&amp;$B54&amp;$C54&amp;$E54,SetupR11Tabelle[Verein]&amp;SetupR11Tabelle[Vorname]&amp;SetupR11Tabelle[Name]&amp;SetupR11Tabelle[Disziplin],0)),"-")</f>
        <v>193</v>
      </c>
      <c r="Q54" s="271">
        <f>IF(LGA[[#This Row],[1]]="","",SUM(LGA[[#This Row],[1]:[11]]))</f>
        <v>1526</v>
      </c>
      <c r="R54" s="270">
        <f>IF(LGA[[#This Row],[Summe]]="","",AVERAGE(Q54/S54))</f>
        <v>190.75</v>
      </c>
      <c r="S54" s="271">
        <f>IF(LGA[[#This Row],[1]]="","",COUNT(F54:P54))</f>
        <v>8</v>
      </c>
    </row>
    <row r="55" spans="1:19" ht="15.95" customHeight="1">
      <c r="A55" s="197" t="s">
        <v>6</v>
      </c>
      <c r="B55" s="197" t="s">
        <v>354</v>
      </c>
      <c r="C55" s="197" t="s">
        <v>476</v>
      </c>
      <c r="D55" s="197" t="s">
        <v>16</v>
      </c>
      <c r="E55" s="197" t="s">
        <v>8</v>
      </c>
      <c r="F55" s="267" cm="1">
        <f t="array" ref="F55">_xlfn.IFNA(INDEX(SetupR1Tabelle[Ringe],MATCH($A55&amp;$B55&amp;$C55&amp;$E55,SetupR1Tabelle[Verein]&amp;SetupR1Tabelle[Vorname]&amp;SetupR1Tabelle[Name]&amp;SetupR1Tabelle[Disziplin],0)),"-")</f>
        <v>193</v>
      </c>
      <c r="G55" s="267" t="str" cm="1">
        <f t="array" ref="G55">_xlfn.IFNA(INDEX(SetupR2Tabelle[Ringe],MATCH($A55&amp;$B55&amp;$C55&amp;$E55,SetupR2Tabelle[Verein]&amp;SetupR2Tabelle[Vorname]&amp;SetupR2Tabelle[Name]&amp;SetupR2Tabelle[Disziplin],0)),"-")</f>
        <v>-</v>
      </c>
      <c r="H55" s="267" t="str" cm="1">
        <f t="array" ref="H55">_xlfn.IFNA(INDEX(SetupR3Tabelle[Ringe],MATCH($A55&amp;$B55&amp;$C55&amp;$E55,SetupR3Tabelle[Verein]&amp;SetupR3Tabelle[Vorname]&amp;SetupR3Tabelle[Name]&amp;SetupR3Tabelle[Disziplin],0)),"-")</f>
        <v>-</v>
      </c>
      <c r="I55" s="268" t="str" cm="1">
        <f t="array" ref="I55">_xlfn.IFNA(INDEX(SetupR4Tabelle[Ringe],MATCH($A55&amp;$B55&amp;$C55&amp;$E55,SetupR4Tabelle[Verein]&amp;SetupR4Tabelle[Vorname]&amp;SetupR4Tabelle[Name]&amp;SetupR4Tabelle[Disziplin],0)),"-")</f>
        <v>-</v>
      </c>
      <c r="J55" s="269" cm="1">
        <f t="array" ref="J55">_xlfn.IFNA(INDEX(SetupR5Tabelle[Ringe],MATCH($A55&amp;$B55&amp;$C55&amp;$E55,SetupR5Tabelle[Verein]&amp;SetupR5Tabelle[Vorname]&amp;SetupR5Tabelle[Name]&amp;SetupR5Tabelle[Disziplin],0)),"-")</f>
        <v>199</v>
      </c>
      <c r="K55" s="267" t="str" cm="1">
        <f t="array" ref="K55">_xlfn.IFNA(INDEX(SetupR6Tabelle[Ringe],MATCH($A55&amp;$B55&amp;$C55&amp;$E55,SetupR6Tabelle[Verein]&amp;SetupR6Tabelle[Vorname]&amp;SetupR6Tabelle[Name]&amp;SetupR6Tabelle[Disziplin],0)),"-")</f>
        <v>-</v>
      </c>
      <c r="L55" s="267" cm="1">
        <f t="array" ref="L55">_xlfn.IFNA(INDEX(SetupR7Tabelle[Ringe],MATCH($A55&amp;$B55&amp;$C55&amp;$E55,SetupR7Tabelle[Verein]&amp;SetupR7Tabelle[Vorname]&amp;SetupR7Tabelle[Name]&amp;SetupR7Tabelle[Disziplin],0)),"-")</f>
        <v>194</v>
      </c>
      <c r="M55" s="267" cm="1">
        <f t="array" ref="M55">_xlfn.IFNA(INDEX(SetupR8Tabelle[Ringe],MATCH($A55&amp;$B55&amp;$C55&amp;$E55,SetupR8Tabelle[Verein]&amp;SetupR8Tabelle[Vorname]&amp;SetupR8Tabelle[Name]&amp;SetupR8Tabelle[Disziplin],0)),"-")</f>
        <v>194</v>
      </c>
      <c r="N55" s="267" cm="1">
        <f t="array" ref="N55">_xlfn.IFNA(INDEX(SetupR9Tabelle[Ringe],MATCH($A55&amp;$B55&amp;$C55&amp;$E55,SetupR9Tabelle[Verein]&amp;SetupR9Tabelle[Vorname]&amp;SetupR9Tabelle[Name]&amp;SetupR9Tabelle[Disziplin],0)),"-")</f>
        <v>193</v>
      </c>
      <c r="O55" s="267" cm="1">
        <f t="array" ref="O55">_xlfn.IFNA(INDEX(SetupR10Tabelle[Ringe],MATCH($A55&amp;$B55&amp;$C55&amp;$E55,SetupR10Tabelle[Verein]&amp;SetupR10Tabelle[Vorname]&amp;SetupR10Tabelle[Name]&amp;SetupR10Tabelle[Disziplin],0)),"-")</f>
        <v>193</v>
      </c>
      <c r="P55" s="269" cm="1">
        <f t="array" ref="P55">_xlfn.IFNA(INDEX(SetupR11Tabelle[Ringe],MATCH($A55&amp;$B55&amp;$C55&amp;$E55,SetupR11Tabelle[Verein]&amp;SetupR11Tabelle[Vorname]&amp;SetupR11Tabelle[Name]&amp;SetupR11Tabelle[Disziplin],0)),"-")</f>
        <v>189</v>
      </c>
      <c r="Q55" s="267">
        <f>IF(LGA[[#This Row],[1]]="","",SUM(LGA[[#This Row],[1]:[11]]))</f>
        <v>1355</v>
      </c>
      <c r="R55" s="270">
        <f>IF(LGA[[#This Row],[Summe]]="","",AVERAGE(Q55/S55))</f>
        <v>193.57142857142858</v>
      </c>
      <c r="S55" s="271">
        <f>IF(LGA[[#This Row],[1]]="","",COUNT(F55:P55))</f>
        <v>7</v>
      </c>
    </row>
    <row r="56" spans="1:19" ht="15.95" customHeight="1">
      <c r="A56" s="197" t="s">
        <v>15</v>
      </c>
      <c r="B56" s="197" t="s">
        <v>395</v>
      </c>
      <c r="C56" s="197" t="s">
        <v>221</v>
      </c>
      <c r="D56" s="197" t="s">
        <v>16</v>
      </c>
      <c r="E56" s="197" t="s">
        <v>8</v>
      </c>
      <c r="F56" s="267" t="str" cm="1">
        <f t="array" ref="F56">_xlfn.IFNA(INDEX(SetupR1Tabelle[Ringe],MATCH($A56&amp;$B56&amp;$C56&amp;$E56,SetupR1Tabelle[Verein]&amp;SetupR1Tabelle[Vorname]&amp;SetupR1Tabelle[Name]&amp;SetupR1Tabelle[Disziplin],0)),"-")</f>
        <v>-</v>
      </c>
      <c r="G56" s="267" cm="1">
        <f t="array" ref="G56">_xlfn.IFNA(INDEX(SetupR2Tabelle[Ringe],MATCH($A56&amp;$B56&amp;$C56&amp;$E56,SetupR2Tabelle[Verein]&amp;SetupR2Tabelle[Vorname]&amp;SetupR2Tabelle[Name]&amp;SetupR2Tabelle[Disziplin],0)),"-")</f>
        <v>194</v>
      </c>
      <c r="H56" s="267" t="str" cm="1">
        <f t="array" ref="H56">_xlfn.IFNA(INDEX(SetupR3Tabelle[Ringe],MATCH($A56&amp;$B56&amp;$C56&amp;$E56,SetupR3Tabelle[Verein]&amp;SetupR3Tabelle[Vorname]&amp;SetupR3Tabelle[Name]&amp;SetupR3Tabelle[Disziplin],0)),"-")</f>
        <v>-</v>
      </c>
      <c r="I56" s="268" cm="1">
        <f t="array" ref="I56">_xlfn.IFNA(INDEX(SetupR4Tabelle[Ringe],MATCH($A56&amp;$B56&amp;$C56&amp;$E56,SetupR4Tabelle[Verein]&amp;SetupR4Tabelle[Vorname]&amp;SetupR4Tabelle[Name]&amp;SetupR4Tabelle[Disziplin],0)),"-")</f>
        <v>190</v>
      </c>
      <c r="J56" s="269" t="str" cm="1">
        <f t="array" ref="J56">_xlfn.IFNA(INDEX(SetupR5Tabelle[Ringe],MATCH($A56&amp;$B56&amp;$C56&amp;$E56,SetupR5Tabelle[Verein]&amp;SetupR5Tabelle[Vorname]&amp;SetupR5Tabelle[Name]&amp;SetupR5Tabelle[Disziplin],0)),"-")</f>
        <v>-</v>
      </c>
      <c r="K56" s="267" cm="1">
        <f t="array" ref="K56">_xlfn.IFNA(INDEX(SetupR6Tabelle[Ringe],MATCH($A56&amp;$B56&amp;$C56&amp;$E56,SetupR6Tabelle[Verein]&amp;SetupR6Tabelle[Vorname]&amp;SetupR6Tabelle[Name]&amp;SetupR6Tabelle[Disziplin],0)),"-")</f>
        <v>194</v>
      </c>
      <c r="L56" s="267" cm="1">
        <f t="array" ref="L56">_xlfn.IFNA(INDEX(SetupR7Tabelle[Ringe],MATCH($A56&amp;$B56&amp;$C56&amp;$E56,SetupR7Tabelle[Verein]&amp;SetupR7Tabelle[Vorname]&amp;SetupR7Tabelle[Name]&amp;SetupR7Tabelle[Disziplin],0)),"-")</f>
        <v>191</v>
      </c>
      <c r="M56" s="267" cm="1">
        <f t="array" ref="M56">_xlfn.IFNA(INDEX(SetupR8Tabelle[Ringe],MATCH($A56&amp;$B56&amp;$C56&amp;$E56,SetupR8Tabelle[Verein]&amp;SetupR8Tabelle[Vorname]&amp;SetupR8Tabelle[Name]&amp;SetupR8Tabelle[Disziplin],0)),"-")</f>
        <v>192</v>
      </c>
      <c r="N56" s="267" t="str" cm="1">
        <f t="array" ref="N56">_xlfn.IFNA(INDEX(SetupR9Tabelle[Ringe],MATCH($A56&amp;$B56&amp;$C56&amp;$E56,SetupR9Tabelle[Verein]&amp;SetupR9Tabelle[Vorname]&amp;SetupR9Tabelle[Name]&amp;SetupR9Tabelle[Disziplin],0)),"-")</f>
        <v>-</v>
      </c>
      <c r="O56" s="267" cm="1">
        <f t="array" ref="O56">_xlfn.IFNA(INDEX(SetupR10Tabelle[Ringe],MATCH($A56&amp;$B56&amp;$C56&amp;$E56,SetupR10Tabelle[Verein]&amp;SetupR10Tabelle[Vorname]&amp;SetupR10Tabelle[Name]&amp;SetupR10Tabelle[Disziplin],0)),"-")</f>
        <v>193</v>
      </c>
      <c r="P56" s="269" cm="1">
        <f t="array" ref="P56">_xlfn.IFNA(INDEX(SetupR11Tabelle[Ringe],MATCH($A56&amp;$B56&amp;$C56&amp;$E56,SetupR11Tabelle[Verein]&amp;SetupR11Tabelle[Vorname]&amp;SetupR11Tabelle[Name]&amp;SetupR11Tabelle[Disziplin],0)),"-")</f>
        <v>192</v>
      </c>
      <c r="Q56" s="267">
        <f>IF(LGA[[#This Row],[1]]="","",SUM(LGA[[#This Row],[1]:[11]]))</f>
        <v>1346</v>
      </c>
      <c r="R56" s="273">
        <f>IF(LGA[[#This Row],[Summe]]="","",AVERAGE(Q56/S56))</f>
        <v>192.28571428571428</v>
      </c>
      <c r="S56" s="271">
        <f>IF(LGA[[#This Row],[1]]="","",COUNT(F56:P56))</f>
        <v>7</v>
      </c>
    </row>
    <row r="57" spans="1:19" ht="15.95" customHeight="1">
      <c r="A57" s="197" t="s">
        <v>28</v>
      </c>
      <c r="B57" s="197" t="s">
        <v>235</v>
      </c>
      <c r="C57" s="197" t="s">
        <v>590</v>
      </c>
      <c r="D57" s="197" t="s">
        <v>19</v>
      </c>
      <c r="E57" s="197" t="s">
        <v>8</v>
      </c>
      <c r="F57" s="267" t="str" cm="1">
        <f t="array" ref="F57">_xlfn.IFNA(INDEX(SetupR1Tabelle[Ringe],MATCH($A57&amp;$B57&amp;$C57&amp;$E57,SetupR1Tabelle[Verein]&amp;SetupR1Tabelle[Vorname]&amp;SetupR1Tabelle[Name]&amp;SetupR1Tabelle[Disziplin],0)),"-")</f>
        <v>-</v>
      </c>
      <c r="G57" s="267" t="str" cm="1">
        <f t="array" ref="G57">_xlfn.IFNA(INDEX(SetupR2Tabelle[Ringe],MATCH($A57&amp;$B57&amp;$C57&amp;$E57,SetupR2Tabelle[Verein]&amp;SetupR2Tabelle[Vorname]&amp;SetupR2Tabelle[Name]&amp;SetupR2Tabelle[Disziplin],0)),"-")</f>
        <v>-</v>
      </c>
      <c r="H57" s="267" cm="1">
        <f t="array" ref="H57">_xlfn.IFNA(INDEX(SetupR3Tabelle[Ringe],MATCH($A57&amp;$B57&amp;$C57&amp;$E57,SetupR3Tabelle[Verein]&amp;SetupR3Tabelle[Vorname]&amp;SetupR3Tabelle[Name]&amp;SetupR3Tabelle[Disziplin],0)),"-")</f>
        <v>163</v>
      </c>
      <c r="I57" s="268" cm="1">
        <f t="array" ref="I57">_xlfn.IFNA(INDEX(SetupR4Tabelle[Ringe],MATCH($A57&amp;$B57&amp;$C57&amp;$E57,SetupR4Tabelle[Verein]&amp;SetupR4Tabelle[Vorname]&amp;SetupR4Tabelle[Name]&amp;SetupR4Tabelle[Disziplin],0)),"-")</f>
        <v>180</v>
      </c>
      <c r="J57" s="269" cm="1">
        <f t="array" ref="J57">_xlfn.IFNA(INDEX(SetupR5Tabelle[Ringe],MATCH($A57&amp;$B57&amp;$C57&amp;$E57,SetupR5Tabelle[Verein]&amp;SetupR5Tabelle[Vorname]&amp;SetupR5Tabelle[Name]&amp;SetupR5Tabelle[Disziplin],0)),"-")</f>
        <v>167</v>
      </c>
      <c r="K57" s="267" cm="1">
        <f t="array" ref="K57">_xlfn.IFNA(INDEX(SetupR6Tabelle[Ringe],MATCH($A57&amp;$B57&amp;$C57&amp;$E57,SetupR6Tabelle[Verein]&amp;SetupR6Tabelle[Vorname]&amp;SetupR6Tabelle[Name]&amp;SetupR6Tabelle[Disziplin],0)),"-")</f>
        <v>175</v>
      </c>
      <c r="L57" s="267" t="str" cm="1">
        <f t="array" ref="L57">_xlfn.IFNA(INDEX(SetupR7Tabelle[Ringe],MATCH($A57&amp;$B57&amp;$C57&amp;$E57,SetupR7Tabelle[Verein]&amp;SetupR7Tabelle[Vorname]&amp;SetupR7Tabelle[Name]&amp;SetupR7Tabelle[Disziplin],0)),"-")</f>
        <v>-</v>
      </c>
      <c r="M57" s="267" cm="1">
        <f t="array" ref="M57">_xlfn.IFNA(INDEX(SetupR8Tabelle[Ringe],MATCH($A57&amp;$B57&amp;$C57&amp;$E57,SetupR8Tabelle[Verein]&amp;SetupR8Tabelle[Vorname]&amp;SetupR8Tabelle[Name]&amp;SetupR8Tabelle[Disziplin],0)),"-")</f>
        <v>180</v>
      </c>
      <c r="N57" s="267" t="str" cm="1">
        <f t="array" ref="N57">_xlfn.IFNA(INDEX(SetupR9Tabelle[Ringe],MATCH($A57&amp;$B57&amp;$C57&amp;$E57,SetupR9Tabelle[Verein]&amp;SetupR9Tabelle[Vorname]&amp;SetupR9Tabelle[Name]&amp;SetupR9Tabelle[Disziplin],0)),"-")</f>
        <v>-</v>
      </c>
      <c r="O57" s="267" cm="1">
        <f t="array" ref="O57">_xlfn.IFNA(INDEX(SetupR10Tabelle[Ringe],MATCH($A57&amp;$B57&amp;$C57&amp;$E57,SetupR10Tabelle[Verein]&amp;SetupR10Tabelle[Vorname]&amp;SetupR10Tabelle[Name]&amp;SetupR10Tabelle[Disziplin],0)),"-")</f>
        <v>183</v>
      </c>
      <c r="P57" s="269" cm="1">
        <f t="array" ref="P57">_xlfn.IFNA(INDEX(SetupR11Tabelle[Ringe],MATCH($A57&amp;$B57&amp;$C57&amp;$E57,SetupR11Tabelle[Verein]&amp;SetupR11Tabelle[Vorname]&amp;SetupR11Tabelle[Name]&amp;SetupR11Tabelle[Disziplin],0)),"-")</f>
        <v>186</v>
      </c>
      <c r="Q57" s="267">
        <f>IF(LGA[[#This Row],[1]]="","",SUM(LGA[[#This Row],[1]:[11]]))</f>
        <v>1234</v>
      </c>
      <c r="R57" s="273">
        <f>IF(LGA[[#This Row],[Summe]]="","",AVERAGE(Q57/S57))</f>
        <v>176.28571428571428</v>
      </c>
      <c r="S57" s="271">
        <f>IF(LGA[[#This Row],[1]]="","",COUNT(F57:P57))</f>
        <v>7</v>
      </c>
    </row>
    <row r="58" spans="1:19" ht="15.95" customHeight="1">
      <c r="A58" s="197" t="s">
        <v>15</v>
      </c>
      <c r="B58" s="197" t="s">
        <v>211</v>
      </c>
      <c r="C58" s="197" t="s">
        <v>209</v>
      </c>
      <c r="D58" s="197" t="s">
        <v>19</v>
      </c>
      <c r="E58" s="197" t="s">
        <v>8</v>
      </c>
      <c r="F58" s="271" cm="1">
        <f t="array" ref="F58">_xlfn.IFNA(INDEX(SetupR1Tabelle[Ringe],MATCH($A58&amp;$B58&amp;$C58&amp;$E58,SetupR1Tabelle[Verein]&amp;SetupR1Tabelle[Vorname]&amp;SetupR1Tabelle[Name]&amp;SetupR1Tabelle[Disziplin],0)),"-")</f>
        <v>188</v>
      </c>
      <c r="G58" s="271" cm="1">
        <f t="array" ref="G58">_xlfn.IFNA(INDEX(SetupR2Tabelle[Ringe],MATCH($A58&amp;$B58&amp;$C58&amp;$E58,SetupR2Tabelle[Verein]&amp;SetupR2Tabelle[Vorname]&amp;SetupR2Tabelle[Name]&amp;SetupR2Tabelle[Disziplin],0)),"-")</f>
        <v>187</v>
      </c>
      <c r="H58" s="271" cm="1">
        <f t="array" ref="H58">_xlfn.IFNA(INDEX(SetupR3Tabelle[Ringe],MATCH($A58&amp;$B58&amp;$C58&amp;$E58,SetupR3Tabelle[Verein]&amp;SetupR3Tabelle[Vorname]&amp;SetupR3Tabelle[Name]&amp;SetupR3Tabelle[Disziplin],0)),"-")</f>
        <v>186</v>
      </c>
      <c r="I58" s="272" t="str" cm="1">
        <f t="array" ref="I58">_xlfn.IFNA(INDEX(SetupR4Tabelle[Ringe],MATCH($A58&amp;$B58&amp;$C58&amp;$E58,SetupR4Tabelle[Verein]&amp;SetupR4Tabelle[Vorname]&amp;SetupR4Tabelle[Name]&amp;SetupR4Tabelle[Disziplin],0)),"-")</f>
        <v>-</v>
      </c>
      <c r="J58" s="271" t="str" cm="1">
        <f t="array" ref="J58">_xlfn.IFNA(INDEX(SetupR5Tabelle[Ringe],MATCH($A58&amp;$B58&amp;$C58&amp;$E58,SetupR5Tabelle[Verein]&amp;SetupR5Tabelle[Vorname]&amp;SetupR5Tabelle[Name]&amp;SetupR5Tabelle[Disziplin],0)),"-")</f>
        <v>-</v>
      </c>
      <c r="K58" s="271" t="str" cm="1">
        <f t="array" ref="K58">_xlfn.IFNA(INDEX(SetupR6Tabelle[Ringe],MATCH($A58&amp;$B58&amp;$C58&amp;$E58,SetupR6Tabelle[Verein]&amp;SetupR6Tabelle[Vorname]&amp;SetupR6Tabelle[Name]&amp;SetupR6Tabelle[Disziplin],0)),"-")</f>
        <v>-</v>
      </c>
      <c r="L58" s="271" cm="1">
        <f t="array" ref="L58">_xlfn.IFNA(INDEX(SetupR7Tabelle[Ringe],MATCH($A58&amp;$B58&amp;$C58&amp;$E58,SetupR7Tabelle[Verein]&amp;SetupR7Tabelle[Vorname]&amp;SetupR7Tabelle[Name]&amp;SetupR7Tabelle[Disziplin],0)),"-")</f>
        <v>181</v>
      </c>
      <c r="M58" s="271" cm="1">
        <f t="array" ref="M58">_xlfn.IFNA(INDEX(SetupR8Tabelle[Ringe],MATCH($A58&amp;$B58&amp;$C58&amp;$E58,SetupR8Tabelle[Verein]&amp;SetupR8Tabelle[Vorname]&amp;SetupR8Tabelle[Name]&amp;SetupR8Tabelle[Disziplin],0)),"-")</f>
        <v>184</v>
      </c>
      <c r="N58" s="271" t="str" cm="1">
        <f t="array" ref="N58">_xlfn.IFNA(INDEX(SetupR9Tabelle[Ringe],MATCH($A58&amp;$B58&amp;$C58&amp;$E58,SetupR9Tabelle[Verein]&amp;SetupR9Tabelle[Vorname]&amp;SetupR9Tabelle[Name]&amp;SetupR9Tabelle[Disziplin],0)),"-")</f>
        <v>-</v>
      </c>
      <c r="O58" s="271" cm="1">
        <f t="array" ref="O58">_xlfn.IFNA(INDEX(SetupR10Tabelle[Ringe],MATCH($A58&amp;$B58&amp;$C58&amp;$E58,SetupR10Tabelle[Verein]&amp;SetupR10Tabelle[Vorname]&amp;SetupR10Tabelle[Name]&amp;SetupR10Tabelle[Disziplin],0)),"-")</f>
        <v>182</v>
      </c>
      <c r="P58" s="271" t="str" cm="1">
        <f t="array" ref="P58">_xlfn.IFNA(INDEX(SetupR11Tabelle[Ringe],MATCH($A58&amp;$B58&amp;$C58&amp;$E58,SetupR11Tabelle[Verein]&amp;SetupR11Tabelle[Vorname]&amp;SetupR11Tabelle[Name]&amp;SetupR11Tabelle[Disziplin],0)),"-")</f>
        <v>-</v>
      </c>
      <c r="Q58" s="271">
        <f>IF(LGA[[#This Row],[1]]="","",SUM(LGA[[#This Row],[1]:[11]]))</f>
        <v>1108</v>
      </c>
      <c r="R58" s="270">
        <f>IF(LGA[[#This Row],[Summe]]="","",AVERAGE(Q58/S58))</f>
        <v>184.66666666666666</v>
      </c>
      <c r="S58" s="271">
        <f>IF(LGA[[#This Row],[1]]="","",COUNT(F58:P58))</f>
        <v>6</v>
      </c>
    </row>
    <row r="59" spans="1:19" ht="15.95" customHeight="1">
      <c r="A59" s="197" t="s">
        <v>33</v>
      </c>
      <c r="B59" s="197" t="s">
        <v>367</v>
      </c>
      <c r="C59" s="197" t="s">
        <v>536</v>
      </c>
      <c r="D59" s="197" t="s">
        <v>16</v>
      </c>
      <c r="E59" s="197" t="s">
        <v>8</v>
      </c>
      <c r="F59" s="271" t="str" cm="1">
        <f t="array" ref="F59">_xlfn.IFNA(INDEX(SetupR1Tabelle[Ringe],MATCH($A59&amp;$B59&amp;$C59&amp;$E59,SetupR1Tabelle[Verein]&amp;SetupR1Tabelle[Vorname]&amp;SetupR1Tabelle[Name]&amp;SetupR1Tabelle[Disziplin],0)),"-")</f>
        <v>-</v>
      </c>
      <c r="G59" s="271" cm="1">
        <f t="array" ref="G59">_xlfn.IFNA(INDEX(SetupR2Tabelle[Ringe],MATCH($A59&amp;$B59&amp;$C59&amp;$E59,SetupR2Tabelle[Verein]&amp;SetupR2Tabelle[Vorname]&amp;SetupR2Tabelle[Name]&amp;SetupR2Tabelle[Disziplin],0)),"-")</f>
        <v>198</v>
      </c>
      <c r="H59" s="271" cm="1">
        <f t="array" ref="H59">_xlfn.IFNA(INDEX(SetupR3Tabelle[Ringe],MATCH($A59&amp;$B59&amp;$C59&amp;$E59,SetupR3Tabelle[Verein]&amp;SetupR3Tabelle[Vorname]&amp;SetupR3Tabelle[Name]&amp;SetupR3Tabelle[Disziplin],0)),"-")</f>
        <v>195</v>
      </c>
      <c r="I59" s="272" cm="1">
        <f t="array" ref="I59">_xlfn.IFNA(INDEX(SetupR4Tabelle[Ringe],MATCH($A59&amp;$B59&amp;$C59&amp;$E59,SetupR4Tabelle[Verein]&amp;SetupR4Tabelle[Vorname]&amp;SetupR4Tabelle[Name]&amp;SetupR4Tabelle[Disziplin],0)),"-")</f>
        <v>198</v>
      </c>
      <c r="J59" s="271" t="str" cm="1">
        <f t="array" ref="J59">_xlfn.IFNA(INDEX(SetupR5Tabelle[Ringe],MATCH($A59&amp;$B59&amp;$C59&amp;$E59,SetupR5Tabelle[Verein]&amp;SetupR5Tabelle[Vorname]&amp;SetupR5Tabelle[Name]&amp;SetupR5Tabelle[Disziplin],0)),"-")</f>
        <v>-</v>
      </c>
      <c r="K59" s="271" cm="1">
        <f t="array" ref="K59">_xlfn.IFNA(INDEX(SetupR6Tabelle[Ringe],MATCH($A59&amp;$B59&amp;$C59&amp;$E59,SetupR6Tabelle[Verein]&amp;SetupR6Tabelle[Vorname]&amp;SetupR6Tabelle[Name]&amp;SetupR6Tabelle[Disziplin],0)),"-")</f>
        <v>197</v>
      </c>
      <c r="L59" s="271" t="str" cm="1">
        <f t="array" ref="L59">_xlfn.IFNA(INDEX(SetupR7Tabelle[Ringe],MATCH($A59&amp;$B59&amp;$C59&amp;$E59,SetupR7Tabelle[Verein]&amp;SetupR7Tabelle[Vorname]&amp;SetupR7Tabelle[Name]&amp;SetupR7Tabelle[Disziplin],0)),"-")</f>
        <v>-</v>
      </c>
      <c r="M59" s="271" cm="1">
        <f t="array" ref="M59">_xlfn.IFNA(INDEX(SetupR8Tabelle[Ringe],MATCH($A59&amp;$B59&amp;$C59&amp;$E59,SetupR8Tabelle[Verein]&amp;SetupR8Tabelle[Vorname]&amp;SetupR8Tabelle[Name]&amp;SetupR8Tabelle[Disziplin],0)),"-")</f>
        <v>198</v>
      </c>
      <c r="N59" s="271" t="str" cm="1">
        <f t="array" ref="N59">_xlfn.IFNA(INDEX(SetupR9Tabelle[Ringe],MATCH($A59&amp;$B59&amp;$C59&amp;$E59,SetupR9Tabelle[Verein]&amp;SetupR9Tabelle[Vorname]&amp;SetupR9Tabelle[Name]&amp;SetupR9Tabelle[Disziplin],0)),"-")</f>
        <v>-</v>
      </c>
      <c r="O59" s="271" t="str" cm="1">
        <f t="array" ref="O59">_xlfn.IFNA(INDEX(SetupR10Tabelle[Ringe],MATCH($A59&amp;$B59&amp;$C59&amp;$E59,SetupR10Tabelle[Verein]&amp;SetupR10Tabelle[Vorname]&amp;SetupR10Tabelle[Name]&amp;SetupR10Tabelle[Disziplin],0)),"-")</f>
        <v>-</v>
      </c>
      <c r="P59" s="271" t="str" cm="1">
        <f t="array" ref="P59">_xlfn.IFNA(INDEX(SetupR11Tabelle[Ringe],MATCH($A59&amp;$B59&amp;$C59&amp;$E59,SetupR11Tabelle[Verein]&amp;SetupR11Tabelle[Vorname]&amp;SetupR11Tabelle[Name]&amp;SetupR11Tabelle[Disziplin],0)),"-")</f>
        <v>-</v>
      </c>
      <c r="Q59" s="271">
        <f>IF(LGA[[#This Row],[1]]="","",SUM(LGA[[#This Row],[1]:[11]]))</f>
        <v>986</v>
      </c>
      <c r="R59" s="270">
        <f>IF(LGA[[#This Row],[Summe]]="","",AVERAGE(Q59/S59))</f>
        <v>197.2</v>
      </c>
      <c r="S59" s="271">
        <f>IF(LGA[[#This Row],[1]]="","",COUNT(F59:P59))</f>
        <v>5</v>
      </c>
    </row>
    <row r="60" spans="1:19" ht="15.95" customHeight="1">
      <c r="A60" s="197" t="s">
        <v>17</v>
      </c>
      <c r="B60" s="197" t="s">
        <v>420</v>
      </c>
      <c r="C60" s="197" t="s">
        <v>387</v>
      </c>
      <c r="D60" s="197" t="s">
        <v>16</v>
      </c>
      <c r="E60" s="197" t="s">
        <v>8</v>
      </c>
      <c r="F60" s="267" cm="1">
        <f t="array" ref="F60">_xlfn.IFNA(INDEX(SetupR1Tabelle[Ringe],MATCH($A60&amp;$B60&amp;$C60&amp;$E60,SetupR1Tabelle[Verein]&amp;SetupR1Tabelle[Vorname]&amp;SetupR1Tabelle[Name]&amp;SetupR1Tabelle[Disziplin],0)),"-")</f>
        <v>189</v>
      </c>
      <c r="G60" s="267" t="str" cm="1">
        <f t="array" ref="G60">_xlfn.IFNA(INDEX(SetupR2Tabelle[Ringe],MATCH($A60&amp;$B60&amp;$C60&amp;$E60,SetupR2Tabelle[Verein]&amp;SetupR2Tabelle[Vorname]&amp;SetupR2Tabelle[Name]&amp;SetupR2Tabelle[Disziplin],0)),"-")</f>
        <v>-</v>
      </c>
      <c r="H60" s="267" t="str" cm="1">
        <f t="array" ref="H60">_xlfn.IFNA(INDEX(SetupR3Tabelle[Ringe],MATCH($A60&amp;$B60&amp;$C60&amp;$E60,SetupR3Tabelle[Verein]&amp;SetupR3Tabelle[Vorname]&amp;SetupR3Tabelle[Name]&amp;SetupR3Tabelle[Disziplin],0)),"-")</f>
        <v>-</v>
      </c>
      <c r="I60" s="268" cm="1">
        <f t="array" ref="I60">_xlfn.IFNA(INDEX(SetupR4Tabelle[Ringe],MATCH($A60&amp;$B60&amp;$C60&amp;$E60,SetupR4Tabelle[Verein]&amp;SetupR4Tabelle[Vorname]&amp;SetupR4Tabelle[Name]&amp;SetupR4Tabelle[Disziplin],0)),"-")</f>
        <v>177</v>
      </c>
      <c r="J60" s="269" t="str" cm="1">
        <f t="array" ref="J60">_xlfn.IFNA(INDEX(SetupR5Tabelle[Ringe],MATCH($A60&amp;$B60&amp;$C60&amp;$E60,SetupR5Tabelle[Verein]&amp;SetupR5Tabelle[Vorname]&amp;SetupR5Tabelle[Name]&amp;SetupR5Tabelle[Disziplin],0)),"-")</f>
        <v>-</v>
      </c>
      <c r="K60" s="267" cm="1">
        <f t="array" ref="K60">_xlfn.IFNA(INDEX(SetupR6Tabelle[Ringe],MATCH($A60&amp;$B60&amp;$C60&amp;$E60,SetupR6Tabelle[Verein]&amp;SetupR6Tabelle[Vorname]&amp;SetupR6Tabelle[Name]&amp;SetupR6Tabelle[Disziplin],0)),"-")</f>
        <v>184</v>
      </c>
      <c r="L60" s="267" t="str" cm="1">
        <f t="array" ref="L60">_xlfn.IFNA(INDEX(SetupR7Tabelle[Ringe],MATCH($A60&amp;$B60&amp;$C60&amp;$E60,SetupR7Tabelle[Verein]&amp;SetupR7Tabelle[Vorname]&amp;SetupR7Tabelle[Name]&amp;SetupR7Tabelle[Disziplin],0)),"-")</f>
        <v>-</v>
      </c>
      <c r="M60" s="267" cm="1">
        <f t="array" ref="M60">_xlfn.IFNA(INDEX(SetupR8Tabelle[Ringe],MATCH($A60&amp;$B60&amp;$C60&amp;$E60,SetupR8Tabelle[Verein]&amp;SetupR8Tabelle[Vorname]&amp;SetupR8Tabelle[Name]&amp;SetupR8Tabelle[Disziplin],0)),"-")</f>
        <v>184</v>
      </c>
      <c r="N60" s="267" t="str" cm="1">
        <f t="array" ref="N60">_xlfn.IFNA(INDEX(SetupR9Tabelle[Ringe],MATCH($A60&amp;$B60&amp;$C60&amp;$E60,SetupR9Tabelle[Verein]&amp;SetupR9Tabelle[Vorname]&amp;SetupR9Tabelle[Name]&amp;SetupR9Tabelle[Disziplin],0)),"-")</f>
        <v>-</v>
      </c>
      <c r="O60" s="267" t="str" cm="1">
        <f t="array" ref="O60">_xlfn.IFNA(INDEX(SetupR10Tabelle[Ringe],MATCH($A60&amp;$B60&amp;$C60&amp;$E60,SetupR10Tabelle[Verein]&amp;SetupR10Tabelle[Vorname]&amp;SetupR10Tabelle[Name]&amp;SetupR10Tabelle[Disziplin],0)),"-")</f>
        <v>-</v>
      </c>
      <c r="P60" s="269" cm="1">
        <f t="array" ref="P60">_xlfn.IFNA(INDEX(SetupR11Tabelle[Ringe],MATCH($A60&amp;$B60&amp;$C60&amp;$E60,SetupR11Tabelle[Verein]&amp;SetupR11Tabelle[Vorname]&amp;SetupR11Tabelle[Name]&amp;SetupR11Tabelle[Disziplin],0)),"-")</f>
        <v>187</v>
      </c>
      <c r="Q60" s="267">
        <f>IF(LGA[[#This Row],[1]]="","",SUM(LGA[[#This Row],[1]:[11]]))</f>
        <v>921</v>
      </c>
      <c r="R60" s="270">
        <f>IF(LGA[[#This Row],[Summe]]="","",AVERAGE(Q60/S60))</f>
        <v>184.2</v>
      </c>
      <c r="S60" s="271">
        <f>IF(LGA[[#This Row],[1]]="","",COUNT(F60:P60))</f>
        <v>5</v>
      </c>
    </row>
    <row r="61" spans="1:19" ht="15.95" customHeight="1">
      <c r="A61" s="197" t="s">
        <v>21</v>
      </c>
      <c r="B61" s="197" t="s">
        <v>304</v>
      </c>
      <c r="C61" s="197" t="s">
        <v>305</v>
      </c>
      <c r="D61" s="197" t="s">
        <v>16</v>
      </c>
      <c r="E61" s="197" t="s">
        <v>8</v>
      </c>
      <c r="F61" s="271" cm="1">
        <f t="array" ref="F61">_xlfn.IFNA(INDEX(SetupR1Tabelle[Ringe],MATCH($A61&amp;$B61&amp;$C61&amp;$E61,SetupR1Tabelle[Verein]&amp;SetupR1Tabelle[Vorname]&amp;SetupR1Tabelle[Name]&amp;SetupR1Tabelle[Disziplin],0)),"-")</f>
        <v>191</v>
      </c>
      <c r="G61" s="271" cm="1">
        <f t="array" ref="G61">_xlfn.IFNA(INDEX(SetupR2Tabelle[Ringe],MATCH($A61&amp;$B61&amp;$C61&amp;$E61,SetupR2Tabelle[Verein]&amp;SetupR2Tabelle[Vorname]&amp;SetupR2Tabelle[Name]&amp;SetupR2Tabelle[Disziplin],0)),"-")</f>
        <v>194</v>
      </c>
      <c r="H61" s="271" t="str" cm="1">
        <f t="array" ref="H61">_xlfn.IFNA(INDEX(SetupR3Tabelle[Ringe],MATCH($A61&amp;$B61&amp;$C61&amp;$E61,SetupR3Tabelle[Verein]&amp;SetupR3Tabelle[Vorname]&amp;SetupR3Tabelle[Name]&amp;SetupR3Tabelle[Disziplin],0)),"-")</f>
        <v>-</v>
      </c>
      <c r="I61" s="272" t="str" cm="1">
        <f t="array" ref="I61">_xlfn.IFNA(INDEX(SetupR4Tabelle[Ringe],MATCH($A61&amp;$B61&amp;$C61&amp;$E61,SetupR4Tabelle[Verein]&amp;SetupR4Tabelle[Vorname]&amp;SetupR4Tabelle[Name]&amp;SetupR4Tabelle[Disziplin],0)),"-")</f>
        <v>-</v>
      </c>
      <c r="J61" s="271" t="str" cm="1">
        <f t="array" ref="J61">_xlfn.IFNA(INDEX(SetupR5Tabelle[Ringe],MATCH($A61&amp;$B61&amp;$C61&amp;$E61,SetupR5Tabelle[Verein]&amp;SetupR5Tabelle[Vorname]&amp;SetupR5Tabelle[Name]&amp;SetupR5Tabelle[Disziplin],0)),"-")</f>
        <v>-</v>
      </c>
      <c r="K61" s="271" cm="1">
        <f t="array" ref="K61">_xlfn.IFNA(INDEX(SetupR6Tabelle[Ringe],MATCH($A61&amp;$B61&amp;$C61&amp;$E61,SetupR6Tabelle[Verein]&amp;SetupR6Tabelle[Vorname]&amp;SetupR6Tabelle[Name]&amp;SetupR6Tabelle[Disziplin],0)),"-")</f>
        <v>191</v>
      </c>
      <c r="L61" s="271" t="str" cm="1">
        <f t="array" ref="L61">_xlfn.IFNA(INDEX(SetupR7Tabelle[Ringe],MATCH($A61&amp;$B61&amp;$C61&amp;$E61,SetupR7Tabelle[Verein]&amp;SetupR7Tabelle[Vorname]&amp;SetupR7Tabelle[Name]&amp;SetupR7Tabelle[Disziplin],0)),"-")</f>
        <v>-</v>
      </c>
      <c r="M61" s="271" cm="1">
        <f t="array" ref="M61">_xlfn.IFNA(INDEX(SetupR8Tabelle[Ringe],MATCH($A61&amp;$B61&amp;$C61&amp;$E61,SetupR8Tabelle[Verein]&amp;SetupR8Tabelle[Vorname]&amp;SetupR8Tabelle[Name]&amp;SetupR8Tabelle[Disziplin],0)),"-")</f>
        <v>192</v>
      </c>
      <c r="N61" s="271" t="str" cm="1">
        <f t="array" ref="N61">_xlfn.IFNA(INDEX(SetupR9Tabelle[Ringe],MATCH($A61&amp;$B61&amp;$C61&amp;$E61,SetupR9Tabelle[Verein]&amp;SetupR9Tabelle[Vorname]&amp;SetupR9Tabelle[Name]&amp;SetupR9Tabelle[Disziplin],0)),"-")</f>
        <v>-</v>
      </c>
      <c r="O61" s="271" t="str" cm="1">
        <f t="array" ref="O61">_xlfn.IFNA(INDEX(SetupR10Tabelle[Ringe],MATCH($A61&amp;$B61&amp;$C61&amp;$E61,SetupR10Tabelle[Verein]&amp;SetupR10Tabelle[Vorname]&amp;SetupR10Tabelle[Name]&amp;SetupR10Tabelle[Disziplin],0)),"-")</f>
        <v>-</v>
      </c>
      <c r="P61" s="271" t="str" cm="1">
        <f t="array" ref="P61">_xlfn.IFNA(INDEX(SetupR11Tabelle[Ringe],MATCH($A61&amp;$B61&amp;$C61&amp;$E61,SetupR11Tabelle[Verein]&amp;SetupR11Tabelle[Vorname]&amp;SetupR11Tabelle[Name]&amp;SetupR11Tabelle[Disziplin],0)),"-")</f>
        <v>-</v>
      </c>
      <c r="Q61" s="271">
        <f>IF(LGA[[#This Row],[1]]="","",SUM(LGA[[#This Row],[1]:[11]]))</f>
        <v>768</v>
      </c>
      <c r="R61" s="270">
        <f>IF(LGA[[#This Row],[Summe]]="","",AVERAGE(Q61/S61))</f>
        <v>192</v>
      </c>
      <c r="S61" s="271">
        <f>IF(LGA[[#This Row],[1]]="","",COUNT(F61:P61))</f>
        <v>4</v>
      </c>
    </row>
    <row r="62" spans="1:19" ht="15.95" customHeight="1">
      <c r="A62" s="197" t="s">
        <v>21</v>
      </c>
      <c r="B62" s="197" t="s">
        <v>351</v>
      </c>
      <c r="C62" s="197" t="s">
        <v>558</v>
      </c>
      <c r="D62" s="197" t="s">
        <v>19</v>
      </c>
      <c r="E62" s="197" t="s">
        <v>8</v>
      </c>
      <c r="F62" s="267" t="str" cm="1">
        <f t="array" ref="F62">_xlfn.IFNA(INDEX(SetupR1Tabelle[Ringe],MATCH($A62&amp;$B62&amp;$C62&amp;$E62,SetupR1Tabelle[Verein]&amp;SetupR1Tabelle[Vorname]&amp;SetupR1Tabelle[Name]&amp;SetupR1Tabelle[Disziplin],0)),"-")</f>
        <v>-</v>
      </c>
      <c r="G62" s="267" cm="1">
        <f t="array" ref="G62">_xlfn.IFNA(INDEX(SetupR2Tabelle[Ringe],MATCH($A62&amp;$B62&amp;$C62&amp;$E62,SetupR2Tabelle[Verein]&amp;SetupR2Tabelle[Vorname]&amp;SetupR2Tabelle[Name]&amp;SetupR2Tabelle[Disziplin],0)),"-")</f>
        <v>198</v>
      </c>
      <c r="H62" s="267" cm="1">
        <f t="array" ref="H62">_xlfn.IFNA(INDEX(SetupR3Tabelle[Ringe],MATCH($A62&amp;$B62&amp;$C62&amp;$E62,SetupR3Tabelle[Verein]&amp;SetupR3Tabelle[Vorname]&amp;SetupR3Tabelle[Name]&amp;SetupR3Tabelle[Disziplin],0)),"-")</f>
        <v>195</v>
      </c>
      <c r="I62" s="268" t="str" cm="1">
        <f t="array" ref="I62">_xlfn.IFNA(INDEX(SetupR4Tabelle[Ringe],MATCH($A62&amp;$B62&amp;$C62&amp;$E62,SetupR4Tabelle[Verein]&amp;SetupR4Tabelle[Vorname]&amp;SetupR4Tabelle[Name]&amp;SetupR4Tabelle[Disziplin],0)),"-")</f>
        <v>-</v>
      </c>
      <c r="J62" s="269" t="str" cm="1">
        <f t="array" ref="J62">_xlfn.IFNA(INDEX(SetupR5Tabelle[Ringe],MATCH($A62&amp;$B62&amp;$C62&amp;$E62,SetupR5Tabelle[Verein]&amp;SetupR5Tabelle[Vorname]&amp;SetupR5Tabelle[Name]&amp;SetupR5Tabelle[Disziplin],0)),"-")</f>
        <v>-</v>
      </c>
      <c r="K62" s="267" t="str" cm="1">
        <f t="array" ref="K62">_xlfn.IFNA(INDEX(SetupR6Tabelle[Ringe],MATCH($A62&amp;$B62&amp;$C62&amp;$E62,SetupR6Tabelle[Verein]&amp;SetupR6Tabelle[Vorname]&amp;SetupR6Tabelle[Name]&amp;SetupR6Tabelle[Disziplin],0)),"-")</f>
        <v>-</v>
      </c>
      <c r="L62" s="267" t="str" cm="1">
        <f t="array" ref="L62">_xlfn.IFNA(INDEX(SetupR7Tabelle[Ringe],MATCH($A62&amp;$B62&amp;$C62&amp;$E62,SetupR7Tabelle[Verein]&amp;SetupR7Tabelle[Vorname]&amp;SetupR7Tabelle[Name]&amp;SetupR7Tabelle[Disziplin],0)),"-")</f>
        <v>-</v>
      </c>
      <c r="M62" s="267" t="str" cm="1">
        <f t="array" ref="M62">_xlfn.IFNA(INDEX(SetupR8Tabelle[Ringe],MATCH($A62&amp;$B62&amp;$C62&amp;$E62,SetupR8Tabelle[Verein]&amp;SetupR8Tabelle[Vorname]&amp;SetupR8Tabelle[Name]&amp;SetupR8Tabelle[Disziplin],0)),"-")</f>
        <v>-</v>
      </c>
      <c r="N62" s="267" cm="1">
        <f t="array" ref="N62">_xlfn.IFNA(INDEX(SetupR9Tabelle[Ringe],MATCH($A62&amp;$B62&amp;$C62&amp;$E62,SetupR9Tabelle[Verein]&amp;SetupR9Tabelle[Vorname]&amp;SetupR9Tabelle[Name]&amp;SetupR9Tabelle[Disziplin],0)),"-")</f>
        <v>198</v>
      </c>
      <c r="O62" s="267" t="str" cm="1">
        <f t="array" ref="O62">_xlfn.IFNA(INDEX(SetupR10Tabelle[Ringe],MATCH($A62&amp;$B62&amp;$C62&amp;$E62,SetupR10Tabelle[Verein]&amp;SetupR10Tabelle[Vorname]&amp;SetupR10Tabelle[Name]&amp;SetupR10Tabelle[Disziplin],0)),"-")</f>
        <v>-</v>
      </c>
      <c r="P62" s="269" t="str" cm="1">
        <f t="array" ref="P62">_xlfn.IFNA(INDEX(SetupR11Tabelle[Ringe],MATCH($A62&amp;$B62&amp;$C62&amp;$E62,SetupR11Tabelle[Verein]&amp;SetupR11Tabelle[Vorname]&amp;SetupR11Tabelle[Name]&amp;SetupR11Tabelle[Disziplin],0)),"-")</f>
        <v>-</v>
      </c>
      <c r="Q62" s="267">
        <f>IF(LGA[[#This Row],[1]]="","",SUM(LGA[[#This Row],[1]:[11]]))</f>
        <v>591</v>
      </c>
      <c r="R62" s="273">
        <f>IF(LGA[[#This Row],[Summe]]="","",AVERAGE(Q62/S62))</f>
        <v>197</v>
      </c>
      <c r="S62" s="271">
        <f>IF(LGA[[#This Row],[1]]="","",COUNT(F62:P62))</f>
        <v>3</v>
      </c>
    </row>
    <row r="63" spans="1:19" ht="15.95" customHeight="1">
      <c r="A63" s="197" t="s">
        <v>13</v>
      </c>
      <c r="B63" s="197" t="s">
        <v>551</v>
      </c>
      <c r="C63" s="197" t="s">
        <v>552</v>
      </c>
      <c r="D63" s="197" t="s">
        <v>16</v>
      </c>
      <c r="E63" s="197" t="s">
        <v>8</v>
      </c>
      <c r="F63" s="267" t="str" cm="1">
        <f t="array" ref="F63">_xlfn.IFNA(INDEX(SetupR1Tabelle[Ringe],MATCH($A63&amp;$B63&amp;$C63&amp;$E63,SetupR1Tabelle[Verein]&amp;SetupR1Tabelle[Vorname]&amp;SetupR1Tabelle[Name]&amp;SetupR1Tabelle[Disziplin],0)),"-")</f>
        <v>-</v>
      </c>
      <c r="G63" s="267" cm="1">
        <f t="array" ref="G63">_xlfn.IFNA(INDEX(SetupR2Tabelle[Ringe],MATCH($A63&amp;$B63&amp;$C63&amp;$E63,SetupR2Tabelle[Verein]&amp;SetupR2Tabelle[Vorname]&amp;SetupR2Tabelle[Name]&amp;SetupR2Tabelle[Disziplin],0)),"-")</f>
        <v>188</v>
      </c>
      <c r="H63" s="267" cm="1">
        <f t="array" ref="H63">_xlfn.IFNA(INDEX(SetupR3Tabelle[Ringe],MATCH($A63&amp;$B63&amp;$C63&amp;$E63,SetupR3Tabelle[Verein]&amp;SetupR3Tabelle[Vorname]&amp;SetupR3Tabelle[Name]&amp;SetupR3Tabelle[Disziplin],0)),"-")</f>
        <v>190</v>
      </c>
      <c r="I63" s="268" t="str" cm="1">
        <f t="array" ref="I63">_xlfn.IFNA(INDEX(SetupR4Tabelle[Ringe],MATCH($A63&amp;$B63&amp;$C63&amp;$E63,SetupR4Tabelle[Verein]&amp;SetupR4Tabelle[Vorname]&amp;SetupR4Tabelle[Name]&amp;SetupR4Tabelle[Disziplin],0)),"-")</f>
        <v>-</v>
      </c>
      <c r="J63" s="269" t="str" cm="1">
        <f t="array" ref="J63">_xlfn.IFNA(INDEX(SetupR5Tabelle[Ringe],MATCH($A63&amp;$B63&amp;$C63&amp;$E63,SetupR5Tabelle[Verein]&amp;SetupR5Tabelle[Vorname]&amp;SetupR5Tabelle[Name]&amp;SetupR5Tabelle[Disziplin],0)),"-")</f>
        <v>-</v>
      </c>
      <c r="K63" s="267" t="str" cm="1">
        <f t="array" ref="K63">_xlfn.IFNA(INDEX(SetupR6Tabelle[Ringe],MATCH($A63&amp;$B63&amp;$C63&amp;$E63,SetupR6Tabelle[Verein]&amp;SetupR6Tabelle[Vorname]&amp;SetupR6Tabelle[Name]&amp;SetupR6Tabelle[Disziplin],0)),"-")</f>
        <v>-</v>
      </c>
      <c r="L63" s="267" t="str" cm="1">
        <f t="array" ref="L63">_xlfn.IFNA(INDEX(SetupR7Tabelle[Ringe],MATCH($A63&amp;$B63&amp;$C63&amp;$E63,SetupR7Tabelle[Verein]&amp;SetupR7Tabelle[Vorname]&amp;SetupR7Tabelle[Name]&amp;SetupR7Tabelle[Disziplin],0)),"-")</f>
        <v>-</v>
      </c>
      <c r="M63" s="267" t="str" cm="1">
        <f t="array" ref="M63">_xlfn.IFNA(INDEX(SetupR8Tabelle[Ringe],MATCH($A63&amp;$B63&amp;$C63&amp;$E63,SetupR8Tabelle[Verein]&amp;SetupR8Tabelle[Vorname]&amp;SetupR8Tabelle[Name]&amp;SetupR8Tabelle[Disziplin],0)),"-")</f>
        <v>-</v>
      </c>
      <c r="N63" s="267" cm="1">
        <f t="array" ref="N63">_xlfn.IFNA(INDEX(SetupR9Tabelle[Ringe],MATCH($A63&amp;$B63&amp;$C63&amp;$E63,SetupR9Tabelle[Verein]&amp;SetupR9Tabelle[Vorname]&amp;SetupR9Tabelle[Name]&amp;SetupR9Tabelle[Disziplin],0)),"-")</f>
        <v>184</v>
      </c>
      <c r="O63" s="267" t="str" cm="1">
        <f t="array" ref="O63">_xlfn.IFNA(INDEX(SetupR10Tabelle[Ringe],MATCH($A63&amp;$B63&amp;$C63&amp;$E63,SetupR10Tabelle[Verein]&amp;SetupR10Tabelle[Vorname]&amp;SetupR10Tabelle[Name]&amp;SetupR10Tabelle[Disziplin],0)),"-")</f>
        <v>-</v>
      </c>
      <c r="P63" s="269" t="str" cm="1">
        <f t="array" ref="P63">_xlfn.IFNA(INDEX(SetupR11Tabelle[Ringe],MATCH($A63&amp;$B63&amp;$C63&amp;$E63,SetupR11Tabelle[Verein]&amp;SetupR11Tabelle[Vorname]&amp;SetupR11Tabelle[Name]&amp;SetupR11Tabelle[Disziplin],0)),"-")</f>
        <v>-</v>
      </c>
      <c r="Q63" s="267">
        <f>IF(LGA[[#This Row],[1]]="","",SUM(LGA[[#This Row],[1]:[11]]))</f>
        <v>562</v>
      </c>
      <c r="R63" s="273">
        <f>IF(LGA[[#This Row],[Summe]]="","",AVERAGE(Q63/S63))</f>
        <v>187.33333333333334</v>
      </c>
      <c r="S63" s="271">
        <f>IF(LGA[[#This Row],[1]]="","",COUNT(F63:P63))</f>
        <v>3</v>
      </c>
    </row>
    <row r="64" spans="1:19" ht="15.95" customHeight="1">
      <c r="A64" s="197" t="s">
        <v>29</v>
      </c>
      <c r="B64" s="197" t="s">
        <v>330</v>
      </c>
      <c r="C64" s="197" t="s">
        <v>377</v>
      </c>
      <c r="D64" s="197" t="s">
        <v>19</v>
      </c>
      <c r="E64" s="197" t="s">
        <v>8</v>
      </c>
      <c r="F64" s="267" cm="1">
        <f t="array" ref="F64">_xlfn.IFNA(INDEX(SetupR1Tabelle[Ringe],MATCH($A64&amp;$B64&amp;$C64&amp;$E64,SetupR1Tabelle[Verein]&amp;SetupR1Tabelle[Vorname]&amp;SetupR1Tabelle[Name]&amp;SetupR1Tabelle[Disziplin],0)),"-")</f>
        <v>174</v>
      </c>
      <c r="G64" s="267" cm="1">
        <f t="array" ref="G64">_xlfn.IFNA(INDEX(SetupR2Tabelle[Ringe],MATCH($A64&amp;$B64&amp;$C64&amp;$E64,SetupR2Tabelle[Verein]&amp;SetupR2Tabelle[Vorname]&amp;SetupR2Tabelle[Name]&amp;SetupR2Tabelle[Disziplin],0)),"-")</f>
        <v>162</v>
      </c>
      <c r="H64" s="267" t="str" cm="1">
        <f t="array" ref="H64">_xlfn.IFNA(INDEX(SetupR3Tabelle[Ringe],MATCH($A64&amp;$B64&amp;$C64&amp;$E64,SetupR3Tabelle[Verein]&amp;SetupR3Tabelle[Vorname]&amp;SetupR3Tabelle[Name]&amp;SetupR3Tabelle[Disziplin],0)),"-")</f>
        <v>-</v>
      </c>
      <c r="I64" s="268" t="str" cm="1">
        <f t="array" ref="I64">_xlfn.IFNA(INDEX(SetupR4Tabelle[Ringe],MATCH($A64&amp;$B64&amp;$C64&amp;$E64,SetupR4Tabelle[Verein]&amp;SetupR4Tabelle[Vorname]&amp;SetupR4Tabelle[Name]&amp;SetupR4Tabelle[Disziplin],0)),"-")</f>
        <v>-</v>
      </c>
      <c r="J64" s="269" t="str" cm="1">
        <f t="array" ref="J64">_xlfn.IFNA(INDEX(SetupR5Tabelle[Ringe],MATCH($A64&amp;$B64&amp;$C64&amp;$E64,SetupR5Tabelle[Verein]&amp;SetupR5Tabelle[Vorname]&amp;SetupR5Tabelle[Name]&amp;SetupR5Tabelle[Disziplin],0)),"-")</f>
        <v>-</v>
      </c>
      <c r="K64" s="267" cm="1">
        <f t="array" ref="K64">_xlfn.IFNA(INDEX(SetupR6Tabelle[Ringe],MATCH($A64&amp;$B64&amp;$C64&amp;$E64,SetupR6Tabelle[Verein]&amp;SetupR6Tabelle[Vorname]&amp;SetupR6Tabelle[Name]&amp;SetupR6Tabelle[Disziplin],0)),"-")</f>
        <v>171</v>
      </c>
      <c r="L64" s="267" t="str" cm="1">
        <f t="array" ref="L64">_xlfn.IFNA(INDEX(SetupR7Tabelle[Ringe],MATCH($A64&amp;$B64&amp;$C64&amp;$E64,SetupR7Tabelle[Verein]&amp;SetupR7Tabelle[Vorname]&amp;SetupR7Tabelle[Name]&amp;SetupR7Tabelle[Disziplin],0)),"-")</f>
        <v>-</v>
      </c>
      <c r="M64" s="267" t="str" cm="1">
        <f t="array" ref="M64">_xlfn.IFNA(INDEX(SetupR8Tabelle[Ringe],MATCH($A64&amp;$B64&amp;$C64&amp;$E64,SetupR8Tabelle[Verein]&amp;SetupR8Tabelle[Vorname]&amp;SetupR8Tabelle[Name]&amp;SetupR8Tabelle[Disziplin],0)),"-")</f>
        <v>-</v>
      </c>
      <c r="N64" s="267" t="str" cm="1">
        <f t="array" ref="N64">_xlfn.IFNA(INDEX(SetupR9Tabelle[Ringe],MATCH($A64&amp;$B64&amp;$C64&amp;$E64,SetupR9Tabelle[Verein]&amp;SetupR9Tabelle[Vorname]&amp;SetupR9Tabelle[Name]&amp;SetupR9Tabelle[Disziplin],0)),"-")</f>
        <v>-</v>
      </c>
      <c r="O64" s="267" t="str" cm="1">
        <f t="array" ref="O64">_xlfn.IFNA(INDEX(SetupR10Tabelle[Ringe],MATCH($A64&amp;$B64&amp;$C64&amp;$E64,SetupR10Tabelle[Verein]&amp;SetupR10Tabelle[Vorname]&amp;SetupR10Tabelle[Name]&amp;SetupR10Tabelle[Disziplin],0)),"-")</f>
        <v>-</v>
      </c>
      <c r="P64" s="269" t="str" cm="1">
        <f t="array" ref="P64">_xlfn.IFNA(INDEX(SetupR11Tabelle[Ringe],MATCH($A64&amp;$B64&amp;$C64&amp;$E64,SetupR11Tabelle[Verein]&amp;SetupR11Tabelle[Vorname]&amp;SetupR11Tabelle[Name]&amp;SetupR11Tabelle[Disziplin],0)),"-")</f>
        <v>-</v>
      </c>
      <c r="Q64" s="267">
        <f>IF(LGA[[#This Row],[1]]="","",SUM(LGA[[#This Row],[1]:[11]]))</f>
        <v>507</v>
      </c>
      <c r="R64" s="270">
        <f>IF(LGA[[#This Row],[Summe]]="","",AVERAGE(Q64/S64))</f>
        <v>169</v>
      </c>
      <c r="S64" s="271">
        <f>IF(LGA[[#This Row],[1]]="","",COUNT(F64:P64))</f>
        <v>3</v>
      </c>
    </row>
    <row r="65" spans="1:19" ht="15.95" customHeight="1">
      <c r="A65" s="197" t="s">
        <v>15</v>
      </c>
      <c r="B65" s="197" t="s">
        <v>326</v>
      </c>
      <c r="C65" s="197" t="s">
        <v>220</v>
      </c>
      <c r="D65" s="197" t="s">
        <v>19</v>
      </c>
      <c r="E65" s="197" t="s">
        <v>8</v>
      </c>
      <c r="F65" s="271" cm="1">
        <f t="array" ref="F65">_xlfn.IFNA(INDEX(SetupR1Tabelle[Ringe],MATCH($A65&amp;$B65&amp;$C65&amp;$E65,SetupR1Tabelle[Verein]&amp;SetupR1Tabelle[Vorname]&amp;SetupR1Tabelle[Name]&amp;SetupR1Tabelle[Disziplin],0)),"-")</f>
        <v>150</v>
      </c>
      <c r="G65" s="271" t="str" cm="1">
        <f t="array" ref="G65">_xlfn.IFNA(INDEX(SetupR2Tabelle[Ringe],MATCH($A65&amp;$B65&amp;$C65&amp;$E65,SetupR2Tabelle[Verein]&amp;SetupR2Tabelle[Vorname]&amp;SetupR2Tabelle[Name]&amp;SetupR2Tabelle[Disziplin],0)),"-")</f>
        <v>-</v>
      </c>
      <c r="H65" s="271" t="str" cm="1">
        <f t="array" ref="H65">_xlfn.IFNA(INDEX(SetupR3Tabelle[Ringe],MATCH($A65&amp;$B65&amp;$C65&amp;$E65,SetupR3Tabelle[Verein]&amp;SetupR3Tabelle[Vorname]&amp;SetupR3Tabelle[Name]&amp;SetupR3Tabelle[Disziplin],0)),"-")</f>
        <v>-</v>
      </c>
      <c r="I65" s="272" t="str" cm="1">
        <f t="array" ref="I65">_xlfn.IFNA(INDEX(SetupR4Tabelle[Ringe],MATCH($A65&amp;$B65&amp;$C65&amp;$E65,SetupR4Tabelle[Verein]&amp;SetupR4Tabelle[Vorname]&amp;SetupR4Tabelle[Name]&amp;SetupR4Tabelle[Disziplin],0)),"-")</f>
        <v>-</v>
      </c>
      <c r="J65" s="271" t="str" cm="1">
        <f t="array" ref="J65">_xlfn.IFNA(INDEX(SetupR5Tabelle[Ringe],MATCH($A65&amp;$B65&amp;$C65&amp;$E65,SetupR5Tabelle[Verein]&amp;SetupR5Tabelle[Vorname]&amp;SetupR5Tabelle[Name]&amp;SetupR5Tabelle[Disziplin],0)),"-")</f>
        <v>-</v>
      </c>
      <c r="K65" s="271" t="str" cm="1">
        <f t="array" ref="K65">_xlfn.IFNA(INDEX(SetupR6Tabelle[Ringe],MATCH($A65&amp;$B65&amp;$C65&amp;$E65,SetupR6Tabelle[Verein]&amp;SetupR6Tabelle[Vorname]&amp;SetupR6Tabelle[Name]&amp;SetupR6Tabelle[Disziplin],0)),"-")</f>
        <v>-</v>
      </c>
      <c r="L65" s="271" cm="1">
        <f t="array" ref="L65">_xlfn.IFNA(INDEX(SetupR7Tabelle[Ringe],MATCH($A65&amp;$B65&amp;$C65&amp;$E65,SetupR7Tabelle[Verein]&amp;SetupR7Tabelle[Vorname]&amp;SetupR7Tabelle[Name]&amp;SetupR7Tabelle[Disziplin],0)),"-")</f>
        <v>184</v>
      </c>
      <c r="M65" s="271" t="str" cm="1">
        <f t="array" ref="M65">_xlfn.IFNA(INDEX(SetupR8Tabelle[Ringe],MATCH($A65&amp;$B65&amp;$C65&amp;$E65,SetupR8Tabelle[Verein]&amp;SetupR8Tabelle[Vorname]&amp;SetupR8Tabelle[Name]&amp;SetupR8Tabelle[Disziplin],0)),"-")</f>
        <v>-</v>
      </c>
      <c r="N65" s="271" t="str" cm="1">
        <f t="array" ref="N65">_xlfn.IFNA(INDEX(SetupR9Tabelle[Ringe],MATCH($A65&amp;$B65&amp;$C65&amp;$E65,SetupR9Tabelle[Verein]&amp;SetupR9Tabelle[Vorname]&amp;SetupR9Tabelle[Name]&amp;SetupR9Tabelle[Disziplin],0)),"-")</f>
        <v>-</v>
      </c>
      <c r="O65" s="271" t="str" cm="1">
        <f t="array" ref="O65">_xlfn.IFNA(INDEX(SetupR10Tabelle[Ringe],MATCH($A65&amp;$B65&amp;$C65&amp;$E65,SetupR10Tabelle[Verein]&amp;SetupR10Tabelle[Vorname]&amp;SetupR10Tabelle[Name]&amp;SetupR10Tabelle[Disziplin],0)),"-")</f>
        <v>-</v>
      </c>
      <c r="P65" s="271" cm="1">
        <f t="array" ref="P65">_xlfn.IFNA(INDEX(SetupR11Tabelle[Ringe],MATCH($A65&amp;$B65&amp;$C65&amp;$E65,SetupR11Tabelle[Verein]&amp;SetupR11Tabelle[Vorname]&amp;SetupR11Tabelle[Name]&amp;SetupR11Tabelle[Disziplin],0)),"-")</f>
        <v>164</v>
      </c>
      <c r="Q65" s="271">
        <f>IF(LGA[[#This Row],[1]]="","",SUM(LGA[[#This Row],[1]:[11]]))</f>
        <v>498</v>
      </c>
      <c r="R65" s="270">
        <f>IF(LGA[[#This Row],[Summe]]="","",AVERAGE(Q65/S65))</f>
        <v>166</v>
      </c>
      <c r="S65" s="271">
        <f>IF(LGA[[#This Row],[1]]="","",COUNT(F65:P65))</f>
        <v>3</v>
      </c>
    </row>
    <row r="66" spans="1:19" ht="15.95" customHeight="1">
      <c r="A66" s="197" t="s">
        <v>15</v>
      </c>
      <c r="B66" s="197" t="s">
        <v>216</v>
      </c>
      <c r="C66" s="197" t="s">
        <v>217</v>
      </c>
      <c r="D66" s="197" t="s">
        <v>16</v>
      </c>
      <c r="E66" s="197" t="s">
        <v>8</v>
      </c>
      <c r="F66" s="271" cm="1">
        <f t="array" ref="F66">_xlfn.IFNA(INDEX(SetupR1Tabelle[Ringe],MATCH($A66&amp;$B66&amp;$C66&amp;$E66,SetupR1Tabelle[Verein]&amp;SetupR1Tabelle[Vorname]&amp;SetupR1Tabelle[Name]&amp;SetupR1Tabelle[Disziplin],0)),"-")</f>
        <v>195</v>
      </c>
      <c r="G66" s="271" cm="1">
        <f t="array" ref="G66">_xlfn.IFNA(INDEX(SetupR2Tabelle[Ringe],MATCH($A66&amp;$B66&amp;$C66&amp;$E66,SetupR2Tabelle[Verein]&amp;SetupR2Tabelle[Vorname]&amp;SetupR2Tabelle[Name]&amp;SetupR2Tabelle[Disziplin],0)),"-")</f>
        <v>187</v>
      </c>
      <c r="H66" s="271" t="str" cm="1">
        <f t="array" ref="H66">_xlfn.IFNA(INDEX(SetupR3Tabelle[Ringe],MATCH($A66&amp;$B66&amp;$C66&amp;$E66,SetupR3Tabelle[Verein]&amp;SetupR3Tabelle[Vorname]&amp;SetupR3Tabelle[Name]&amp;SetupR3Tabelle[Disziplin],0)),"-")</f>
        <v>-</v>
      </c>
      <c r="I66" s="272" t="str" cm="1">
        <f t="array" ref="I66">_xlfn.IFNA(INDEX(SetupR4Tabelle[Ringe],MATCH($A66&amp;$B66&amp;$C66&amp;$E66,SetupR4Tabelle[Verein]&amp;SetupR4Tabelle[Vorname]&amp;SetupR4Tabelle[Name]&amp;SetupR4Tabelle[Disziplin],0)),"-")</f>
        <v>-</v>
      </c>
      <c r="J66" s="271" t="str" cm="1">
        <f t="array" ref="J66">_xlfn.IFNA(INDEX(SetupR5Tabelle[Ringe],MATCH($A66&amp;$B66&amp;$C66&amp;$E66,SetupR5Tabelle[Verein]&amp;SetupR5Tabelle[Vorname]&amp;SetupR5Tabelle[Name]&amp;SetupR5Tabelle[Disziplin],0)),"-")</f>
        <v>-</v>
      </c>
      <c r="K66" s="271" t="str" cm="1">
        <f t="array" ref="K66">_xlfn.IFNA(INDEX(SetupR6Tabelle[Ringe],MATCH($A66&amp;$B66&amp;$C66&amp;$E66,SetupR6Tabelle[Verein]&amp;SetupR6Tabelle[Vorname]&amp;SetupR6Tabelle[Name]&amp;SetupR6Tabelle[Disziplin],0)),"-")</f>
        <v>-</v>
      </c>
      <c r="L66" s="271" t="str" cm="1">
        <f t="array" ref="L66">_xlfn.IFNA(INDEX(SetupR7Tabelle[Ringe],MATCH($A66&amp;$B66&amp;$C66&amp;$E66,SetupR7Tabelle[Verein]&amp;SetupR7Tabelle[Vorname]&amp;SetupR7Tabelle[Name]&amp;SetupR7Tabelle[Disziplin],0)),"-")</f>
        <v>-</v>
      </c>
      <c r="M66" s="271" t="str" cm="1">
        <f t="array" ref="M66">_xlfn.IFNA(INDEX(SetupR8Tabelle[Ringe],MATCH($A66&amp;$B66&amp;$C66&amp;$E66,SetupR8Tabelle[Verein]&amp;SetupR8Tabelle[Vorname]&amp;SetupR8Tabelle[Name]&amp;SetupR8Tabelle[Disziplin],0)),"-")</f>
        <v>-</v>
      </c>
      <c r="N66" s="271" t="str" cm="1">
        <f t="array" ref="N66">_xlfn.IFNA(INDEX(SetupR9Tabelle[Ringe],MATCH($A66&amp;$B66&amp;$C66&amp;$E66,SetupR9Tabelle[Verein]&amp;SetupR9Tabelle[Vorname]&amp;SetupR9Tabelle[Name]&amp;SetupR9Tabelle[Disziplin],0)),"-")</f>
        <v>-</v>
      </c>
      <c r="O66" s="271" t="str" cm="1">
        <f t="array" ref="O66">_xlfn.IFNA(INDEX(SetupR10Tabelle[Ringe],MATCH($A66&amp;$B66&amp;$C66&amp;$E66,SetupR10Tabelle[Verein]&amp;SetupR10Tabelle[Vorname]&amp;SetupR10Tabelle[Name]&amp;SetupR10Tabelle[Disziplin],0)),"-")</f>
        <v>-</v>
      </c>
      <c r="P66" s="271" t="str" cm="1">
        <f t="array" ref="P66">_xlfn.IFNA(INDEX(SetupR11Tabelle[Ringe],MATCH($A66&amp;$B66&amp;$C66&amp;$E66,SetupR11Tabelle[Verein]&amp;SetupR11Tabelle[Vorname]&amp;SetupR11Tabelle[Name]&amp;SetupR11Tabelle[Disziplin],0)),"-")</f>
        <v>-</v>
      </c>
      <c r="Q66" s="271">
        <f>IF(LGA[[#This Row],[1]]="","",SUM(LGA[[#This Row],[1]:[11]]))</f>
        <v>382</v>
      </c>
      <c r="R66" s="270">
        <f>IF(LGA[[#This Row],[Summe]]="","",AVERAGE(Q66/S66))</f>
        <v>191</v>
      </c>
      <c r="S66" s="271">
        <f>IF(LGA[[#This Row],[1]]="","",COUNT(F66:P66))</f>
        <v>2</v>
      </c>
    </row>
    <row r="67" spans="1:19" ht="15.95" customHeight="1">
      <c r="A67" s="197" t="s">
        <v>26</v>
      </c>
      <c r="B67" s="197" t="s">
        <v>224</v>
      </c>
      <c r="C67" s="197" t="s">
        <v>343</v>
      </c>
      <c r="D67" s="197" t="s">
        <v>19</v>
      </c>
      <c r="E67" s="197" t="s">
        <v>8</v>
      </c>
      <c r="F67" s="267" cm="1">
        <f t="array" ref="F67">_xlfn.IFNA(INDEX(SetupR1Tabelle[Ringe],MATCH($A67&amp;$B67&amp;$C67&amp;$E67,SetupR1Tabelle[Verein]&amp;SetupR1Tabelle[Vorname]&amp;SetupR1Tabelle[Name]&amp;SetupR1Tabelle[Disziplin],0)),"-")</f>
        <v>185</v>
      </c>
      <c r="G67" s="267" t="str" cm="1">
        <f t="array" ref="G67">_xlfn.IFNA(INDEX(SetupR2Tabelle[Ringe],MATCH($A67&amp;$B67&amp;$C67&amp;$E67,SetupR2Tabelle[Verein]&amp;SetupR2Tabelle[Vorname]&amp;SetupR2Tabelle[Name]&amp;SetupR2Tabelle[Disziplin],0)),"-")</f>
        <v>-</v>
      </c>
      <c r="H67" s="267" cm="1">
        <f t="array" ref="H67">_xlfn.IFNA(INDEX(SetupR3Tabelle[Ringe],MATCH($A67&amp;$B67&amp;$C67&amp;$E67,SetupR3Tabelle[Verein]&amp;SetupR3Tabelle[Vorname]&amp;SetupR3Tabelle[Name]&amp;SetupR3Tabelle[Disziplin],0)),"-")</f>
        <v>189</v>
      </c>
      <c r="I67" s="268" t="str" cm="1">
        <f t="array" ref="I67">_xlfn.IFNA(INDEX(SetupR4Tabelle[Ringe],MATCH($A67&amp;$B67&amp;$C67&amp;$E67,SetupR4Tabelle[Verein]&amp;SetupR4Tabelle[Vorname]&amp;SetupR4Tabelle[Name]&amp;SetupR4Tabelle[Disziplin],0)),"-")</f>
        <v>-</v>
      </c>
      <c r="J67" s="269" t="str" cm="1">
        <f t="array" ref="J67">_xlfn.IFNA(INDEX(SetupR5Tabelle[Ringe],MATCH($A67&amp;$B67&amp;$C67&amp;$E67,SetupR5Tabelle[Verein]&amp;SetupR5Tabelle[Vorname]&amp;SetupR5Tabelle[Name]&amp;SetupR5Tabelle[Disziplin],0)),"-")</f>
        <v>-</v>
      </c>
      <c r="K67" s="267" t="str" cm="1">
        <f t="array" ref="K67">_xlfn.IFNA(INDEX(SetupR6Tabelle[Ringe],MATCH($A67&amp;$B67&amp;$C67&amp;$E67,SetupR6Tabelle[Verein]&amp;SetupR6Tabelle[Vorname]&amp;SetupR6Tabelle[Name]&amp;SetupR6Tabelle[Disziplin],0)),"-")</f>
        <v>-</v>
      </c>
      <c r="L67" s="267" t="str" cm="1">
        <f t="array" ref="L67">_xlfn.IFNA(INDEX(SetupR7Tabelle[Ringe],MATCH($A67&amp;$B67&amp;$C67&amp;$E67,SetupR7Tabelle[Verein]&amp;SetupR7Tabelle[Vorname]&amp;SetupR7Tabelle[Name]&amp;SetupR7Tabelle[Disziplin],0)),"-")</f>
        <v>-</v>
      </c>
      <c r="M67" s="267" t="str" cm="1">
        <f t="array" ref="M67">_xlfn.IFNA(INDEX(SetupR8Tabelle[Ringe],MATCH($A67&amp;$B67&amp;$C67&amp;$E67,SetupR8Tabelle[Verein]&amp;SetupR8Tabelle[Vorname]&amp;SetupR8Tabelle[Name]&amp;SetupR8Tabelle[Disziplin],0)),"-")</f>
        <v>-</v>
      </c>
      <c r="N67" s="267" t="str" cm="1">
        <f t="array" ref="N67">_xlfn.IFNA(INDEX(SetupR9Tabelle[Ringe],MATCH($A67&amp;$B67&amp;$C67&amp;$E67,SetupR9Tabelle[Verein]&amp;SetupR9Tabelle[Vorname]&amp;SetupR9Tabelle[Name]&amp;SetupR9Tabelle[Disziplin],0)),"-")</f>
        <v>-</v>
      </c>
      <c r="O67" s="267" t="str" cm="1">
        <f t="array" ref="O67">_xlfn.IFNA(INDEX(SetupR10Tabelle[Ringe],MATCH($A67&amp;$B67&amp;$C67&amp;$E67,SetupR10Tabelle[Verein]&amp;SetupR10Tabelle[Vorname]&amp;SetupR10Tabelle[Name]&amp;SetupR10Tabelle[Disziplin],0)),"-")</f>
        <v>-</v>
      </c>
      <c r="P67" s="269" t="str" cm="1">
        <f t="array" ref="P67">_xlfn.IFNA(INDEX(SetupR11Tabelle[Ringe],MATCH($A67&amp;$B67&amp;$C67&amp;$E67,SetupR11Tabelle[Verein]&amp;SetupR11Tabelle[Vorname]&amp;SetupR11Tabelle[Name]&amp;SetupR11Tabelle[Disziplin],0)),"-")</f>
        <v>-</v>
      </c>
      <c r="Q67" s="267">
        <f>IF(LGA[[#This Row],[1]]="","",SUM(LGA[[#This Row],[1]:[11]]))</f>
        <v>374</v>
      </c>
      <c r="R67" s="270">
        <f>IF(LGA[[#This Row],[Summe]]="","",AVERAGE(Q67/S67))</f>
        <v>187</v>
      </c>
      <c r="S67" s="271">
        <f>IF(LGA[[#This Row],[1]]="","",COUNT(F67:P67))</f>
        <v>2</v>
      </c>
    </row>
    <row r="68" spans="1:19" ht="15.95" customHeight="1">
      <c r="A68" s="197" t="s">
        <v>15</v>
      </c>
      <c r="B68" s="197" t="s">
        <v>226</v>
      </c>
      <c r="C68" s="197" t="s">
        <v>221</v>
      </c>
      <c r="D68" s="197" t="s">
        <v>19</v>
      </c>
      <c r="E68" s="197" t="s">
        <v>8</v>
      </c>
      <c r="F68" s="271" cm="1">
        <f t="array" ref="F68">_xlfn.IFNA(INDEX(SetupR1Tabelle[Ringe],MATCH($A68&amp;$B68&amp;$C68&amp;$E68,SetupR1Tabelle[Verein]&amp;SetupR1Tabelle[Vorname]&amp;SetupR1Tabelle[Name]&amp;SetupR1Tabelle[Disziplin],0)),"-")</f>
        <v>178</v>
      </c>
      <c r="G68" s="271" cm="1">
        <f t="array" ref="G68">_xlfn.IFNA(INDEX(SetupR2Tabelle[Ringe],MATCH($A68&amp;$B68&amp;$C68&amp;$E68,SetupR2Tabelle[Verein]&amp;SetupR2Tabelle[Vorname]&amp;SetupR2Tabelle[Name]&amp;SetupR2Tabelle[Disziplin],0)),"-")</f>
        <v>181</v>
      </c>
      <c r="H68" s="271" t="str" cm="1">
        <f t="array" ref="H68">_xlfn.IFNA(INDEX(SetupR3Tabelle[Ringe],MATCH($A68&amp;$B68&amp;$C68&amp;$E68,SetupR3Tabelle[Verein]&amp;SetupR3Tabelle[Vorname]&amp;SetupR3Tabelle[Name]&amp;SetupR3Tabelle[Disziplin],0)),"-")</f>
        <v>-</v>
      </c>
      <c r="I68" s="272" t="str" cm="1">
        <f t="array" ref="I68">_xlfn.IFNA(INDEX(SetupR4Tabelle[Ringe],MATCH($A68&amp;$B68&amp;$C68&amp;$E68,SetupR4Tabelle[Verein]&amp;SetupR4Tabelle[Vorname]&amp;SetupR4Tabelle[Name]&amp;SetupR4Tabelle[Disziplin],0)),"-")</f>
        <v>-</v>
      </c>
      <c r="J68" s="271" t="str" cm="1">
        <f t="array" ref="J68">_xlfn.IFNA(INDEX(SetupR5Tabelle[Ringe],MATCH($A68&amp;$B68&amp;$C68&amp;$E68,SetupR5Tabelle[Verein]&amp;SetupR5Tabelle[Vorname]&amp;SetupR5Tabelle[Name]&amp;SetupR5Tabelle[Disziplin],0)),"-")</f>
        <v>-</v>
      </c>
      <c r="K68" s="271" t="str" cm="1">
        <f t="array" ref="K68">_xlfn.IFNA(INDEX(SetupR6Tabelle[Ringe],MATCH($A68&amp;$B68&amp;$C68&amp;$E68,SetupR6Tabelle[Verein]&amp;SetupR6Tabelle[Vorname]&amp;SetupR6Tabelle[Name]&amp;SetupR6Tabelle[Disziplin],0)),"-")</f>
        <v>-</v>
      </c>
      <c r="L68" s="271" t="str" cm="1">
        <f t="array" ref="L68">_xlfn.IFNA(INDEX(SetupR7Tabelle[Ringe],MATCH($A68&amp;$B68&amp;$C68&amp;$E68,SetupR7Tabelle[Verein]&amp;SetupR7Tabelle[Vorname]&amp;SetupR7Tabelle[Name]&amp;SetupR7Tabelle[Disziplin],0)),"-")</f>
        <v>-</v>
      </c>
      <c r="M68" s="271" t="str" cm="1">
        <f t="array" ref="M68">_xlfn.IFNA(INDEX(SetupR8Tabelle[Ringe],MATCH($A68&amp;$B68&amp;$C68&amp;$E68,SetupR8Tabelle[Verein]&amp;SetupR8Tabelle[Vorname]&amp;SetupR8Tabelle[Name]&amp;SetupR8Tabelle[Disziplin],0)),"-")</f>
        <v>-</v>
      </c>
      <c r="N68" s="271" t="str" cm="1">
        <f t="array" ref="N68">_xlfn.IFNA(INDEX(SetupR9Tabelle[Ringe],MATCH($A68&amp;$B68&amp;$C68&amp;$E68,SetupR9Tabelle[Verein]&amp;SetupR9Tabelle[Vorname]&amp;SetupR9Tabelle[Name]&amp;SetupR9Tabelle[Disziplin],0)),"-")</f>
        <v>-</v>
      </c>
      <c r="O68" s="271" t="str" cm="1">
        <f t="array" ref="O68">_xlfn.IFNA(INDEX(SetupR10Tabelle[Ringe],MATCH($A68&amp;$B68&amp;$C68&amp;$E68,SetupR10Tabelle[Verein]&amp;SetupR10Tabelle[Vorname]&amp;SetupR10Tabelle[Name]&amp;SetupR10Tabelle[Disziplin],0)),"-")</f>
        <v>-</v>
      </c>
      <c r="P68" s="271" t="str" cm="1">
        <f t="array" ref="P68">_xlfn.IFNA(INDEX(SetupR11Tabelle[Ringe],MATCH($A68&amp;$B68&amp;$C68&amp;$E68,SetupR11Tabelle[Verein]&amp;SetupR11Tabelle[Vorname]&amp;SetupR11Tabelle[Name]&amp;SetupR11Tabelle[Disziplin],0)),"-")</f>
        <v>-</v>
      </c>
      <c r="Q68" s="271">
        <f>IF(LGA[[#This Row],[1]]="","",SUM(LGA[[#This Row],[1]:[11]]))</f>
        <v>359</v>
      </c>
      <c r="R68" s="270">
        <f>IF(LGA[[#This Row],[Summe]]="","",AVERAGE(Q68/S68))</f>
        <v>179.5</v>
      </c>
      <c r="S68" s="271">
        <f>IF(LGA[[#This Row],[1]]="","",COUNT(F68:P68))</f>
        <v>2</v>
      </c>
    </row>
    <row r="69" spans="1:19" ht="15.95" customHeight="1">
      <c r="A69" s="197" t="s">
        <v>28</v>
      </c>
      <c r="B69" s="197" t="s">
        <v>395</v>
      </c>
      <c r="C69" s="197" t="s">
        <v>201</v>
      </c>
      <c r="D69" s="197" t="s">
        <v>19</v>
      </c>
      <c r="E69" s="197" t="s">
        <v>8</v>
      </c>
      <c r="F69" s="267" t="str" cm="1">
        <f t="array" ref="F69">_xlfn.IFNA(INDEX(SetupR1Tabelle[Ringe],MATCH($A69&amp;$B69&amp;$C69&amp;$E69,SetupR1Tabelle[Verein]&amp;SetupR1Tabelle[Vorname]&amp;SetupR1Tabelle[Name]&amp;SetupR1Tabelle[Disziplin],0)),"-")</f>
        <v>-</v>
      </c>
      <c r="G69" s="267" cm="1">
        <f t="array" ref="G69">_xlfn.IFNA(INDEX(SetupR2Tabelle[Ringe],MATCH($A69&amp;$B69&amp;$C69&amp;$E69,SetupR2Tabelle[Verein]&amp;SetupR2Tabelle[Vorname]&amp;SetupR2Tabelle[Name]&amp;SetupR2Tabelle[Disziplin],0)),"-")</f>
        <v>184</v>
      </c>
      <c r="H69" s="267" t="str" cm="1">
        <f t="array" ref="H69">_xlfn.IFNA(INDEX(SetupR3Tabelle[Ringe],MATCH($A69&amp;$B69&amp;$C69&amp;$E69,SetupR3Tabelle[Verein]&amp;SetupR3Tabelle[Vorname]&amp;SetupR3Tabelle[Name]&amp;SetupR3Tabelle[Disziplin],0)),"-")</f>
        <v>-</v>
      </c>
      <c r="I69" s="268" t="str" cm="1">
        <f t="array" ref="I69">_xlfn.IFNA(INDEX(SetupR4Tabelle[Ringe],MATCH($A69&amp;$B69&amp;$C69&amp;$E69,SetupR4Tabelle[Verein]&amp;SetupR4Tabelle[Vorname]&amp;SetupR4Tabelle[Name]&amp;SetupR4Tabelle[Disziplin],0)),"-")</f>
        <v>-</v>
      </c>
      <c r="J69" s="269" t="str" cm="1">
        <f t="array" ref="J69">_xlfn.IFNA(INDEX(SetupR5Tabelle[Ringe],MATCH($A69&amp;$B69&amp;$C69&amp;$E69,SetupR5Tabelle[Verein]&amp;SetupR5Tabelle[Vorname]&amp;SetupR5Tabelle[Name]&amp;SetupR5Tabelle[Disziplin],0)),"-")</f>
        <v>-</v>
      </c>
      <c r="K69" s="267" t="str" cm="1">
        <f t="array" ref="K69">_xlfn.IFNA(INDEX(SetupR6Tabelle[Ringe],MATCH($A69&amp;$B69&amp;$C69&amp;$E69,SetupR6Tabelle[Verein]&amp;SetupR6Tabelle[Vorname]&amp;SetupR6Tabelle[Name]&amp;SetupR6Tabelle[Disziplin],0)),"-")</f>
        <v>-</v>
      </c>
      <c r="L69" s="267" t="str" cm="1">
        <f t="array" ref="L69">_xlfn.IFNA(INDEX(SetupR7Tabelle[Ringe],MATCH($A69&amp;$B69&amp;$C69&amp;$E69,SetupR7Tabelle[Verein]&amp;SetupR7Tabelle[Vorname]&amp;SetupR7Tabelle[Name]&amp;SetupR7Tabelle[Disziplin],0)),"-")</f>
        <v>-</v>
      </c>
      <c r="M69" s="267" t="str" cm="1">
        <f t="array" ref="M69">_xlfn.IFNA(INDEX(SetupR8Tabelle[Ringe],MATCH($A69&amp;$B69&amp;$C69&amp;$E69,SetupR8Tabelle[Verein]&amp;SetupR8Tabelle[Vorname]&amp;SetupR8Tabelle[Name]&amp;SetupR8Tabelle[Disziplin],0)),"-")</f>
        <v>-</v>
      </c>
      <c r="N69" s="267" t="str" cm="1">
        <f t="array" ref="N69">_xlfn.IFNA(INDEX(SetupR9Tabelle[Ringe],MATCH($A69&amp;$B69&amp;$C69&amp;$E69,SetupR9Tabelle[Verein]&amp;SetupR9Tabelle[Vorname]&amp;SetupR9Tabelle[Name]&amp;SetupR9Tabelle[Disziplin],0)),"-")</f>
        <v>-</v>
      </c>
      <c r="O69" s="267" t="str" cm="1">
        <f t="array" ref="O69">_xlfn.IFNA(INDEX(SetupR10Tabelle[Ringe],MATCH($A69&amp;$B69&amp;$C69&amp;$E69,SetupR10Tabelle[Verein]&amp;SetupR10Tabelle[Vorname]&amp;SetupR10Tabelle[Name]&amp;SetupR10Tabelle[Disziplin],0)),"-")</f>
        <v>-</v>
      </c>
      <c r="P69" s="269" t="str" cm="1">
        <f t="array" ref="P69">_xlfn.IFNA(INDEX(SetupR11Tabelle[Ringe],MATCH($A69&amp;$B69&amp;$C69&amp;$E69,SetupR11Tabelle[Verein]&amp;SetupR11Tabelle[Vorname]&amp;SetupR11Tabelle[Name]&amp;SetupR11Tabelle[Disziplin],0)),"-")</f>
        <v>-</v>
      </c>
      <c r="Q69" s="267">
        <f>IF(LGA[[#This Row],[1]]="","",SUM(LGA[[#This Row],[1]:[11]]))</f>
        <v>184</v>
      </c>
      <c r="R69" s="273">
        <f>IF(LGA[[#This Row],[Summe]]="","",AVERAGE(Q69/S69))</f>
        <v>184</v>
      </c>
      <c r="S69" s="271">
        <f>IF(LGA[[#This Row],[1]]="","",COUNT(F69:P69))</f>
        <v>1</v>
      </c>
    </row>
    <row r="70" spans="1:19" ht="15.95" customHeight="1">
      <c r="A70" s="197" t="s">
        <v>18</v>
      </c>
      <c r="B70" s="197" t="s">
        <v>227</v>
      </c>
      <c r="C70" s="197" t="s">
        <v>361</v>
      </c>
      <c r="D70" s="197" t="s">
        <v>16</v>
      </c>
      <c r="E70" s="197" t="s">
        <v>8</v>
      </c>
      <c r="F70" s="267" t="str" cm="1">
        <f t="array" ref="F70">_xlfn.IFNA(INDEX(SetupR1Tabelle[Ringe],MATCH($A70&amp;$B70&amp;$C70&amp;$E70,SetupR1Tabelle[Verein]&amp;SetupR1Tabelle[Vorname]&amp;SetupR1Tabelle[Name]&amp;SetupR1Tabelle[Disziplin],0)),"-")</f>
        <v>-</v>
      </c>
      <c r="G70" s="267" t="str" cm="1">
        <f t="array" ref="G70">_xlfn.IFNA(INDEX(SetupR2Tabelle[Ringe],MATCH($A70&amp;$B70&amp;$C70&amp;$E70,SetupR2Tabelle[Verein]&amp;SetupR2Tabelle[Vorname]&amp;SetupR2Tabelle[Name]&amp;SetupR2Tabelle[Disziplin],0)),"-")</f>
        <v>-</v>
      </c>
      <c r="H70" s="267" cm="1">
        <f t="array" ref="H70">_xlfn.IFNA(INDEX(SetupR3Tabelle[Ringe],MATCH($A70&amp;$B70&amp;$C70&amp;$E70,SetupR3Tabelle[Verein]&amp;SetupR3Tabelle[Vorname]&amp;SetupR3Tabelle[Name]&amp;SetupR3Tabelle[Disziplin],0)),"-")</f>
        <v>180</v>
      </c>
      <c r="I70" s="268" t="str" cm="1">
        <f t="array" ref="I70">_xlfn.IFNA(INDEX(SetupR4Tabelle[Ringe],MATCH($A70&amp;$B70&amp;$C70&amp;$E70,SetupR4Tabelle[Verein]&amp;SetupR4Tabelle[Vorname]&amp;SetupR4Tabelle[Name]&amp;SetupR4Tabelle[Disziplin],0)),"-")</f>
        <v>-</v>
      </c>
      <c r="J70" s="269" t="str" cm="1">
        <f t="array" ref="J70">_xlfn.IFNA(INDEX(SetupR5Tabelle[Ringe],MATCH($A70&amp;$B70&amp;$C70&amp;$E70,SetupR5Tabelle[Verein]&amp;SetupR5Tabelle[Vorname]&amp;SetupR5Tabelle[Name]&amp;SetupR5Tabelle[Disziplin],0)),"-")</f>
        <v>-</v>
      </c>
      <c r="K70" s="267" t="str" cm="1">
        <f t="array" ref="K70">_xlfn.IFNA(INDEX(SetupR6Tabelle[Ringe],MATCH($A70&amp;$B70&amp;$C70&amp;$E70,SetupR6Tabelle[Verein]&amp;SetupR6Tabelle[Vorname]&amp;SetupR6Tabelle[Name]&amp;SetupR6Tabelle[Disziplin],0)),"-")</f>
        <v>-</v>
      </c>
      <c r="L70" s="267" t="str" cm="1">
        <f t="array" ref="L70">_xlfn.IFNA(INDEX(SetupR7Tabelle[Ringe],MATCH($A70&amp;$B70&amp;$C70&amp;$E70,SetupR7Tabelle[Verein]&amp;SetupR7Tabelle[Vorname]&amp;SetupR7Tabelle[Name]&amp;SetupR7Tabelle[Disziplin],0)),"-")</f>
        <v>-</v>
      </c>
      <c r="M70" s="267" t="str" cm="1">
        <f t="array" ref="M70">_xlfn.IFNA(INDEX(SetupR8Tabelle[Ringe],MATCH($A70&amp;$B70&amp;$C70&amp;$E70,SetupR8Tabelle[Verein]&amp;SetupR8Tabelle[Vorname]&amp;SetupR8Tabelle[Name]&amp;SetupR8Tabelle[Disziplin],0)),"-")</f>
        <v>-</v>
      </c>
      <c r="N70" s="267" t="str" cm="1">
        <f t="array" ref="N70">_xlfn.IFNA(INDEX(SetupR9Tabelle[Ringe],MATCH($A70&amp;$B70&amp;$C70&amp;$E70,SetupR9Tabelle[Verein]&amp;SetupR9Tabelle[Vorname]&amp;SetupR9Tabelle[Name]&amp;SetupR9Tabelle[Disziplin],0)),"-")</f>
        <v>-</v>
      </c>
      <c r="O70" s="267" t="str" cm="1">
        <f t="array" ref="O70">_xlfn.IFNA(INDEX(SetupR10Tabelle[Ringe],MATCH($A70&amp;$B70&amp;$C70&amp;$E70,SetupR10Tabelle[Verein]&amp;SetupR10Tabelle[Vorname]&amp;SetupR10Tabelle[Name]&amp;SetupR10Tabelle[Disziplin],0)),"-")</f>
        <v>-</v>
      </c>
      <c r="P70" s="269" t="str" cm="1">
        <f t="array" ref="P70">_xlfn.IFNA(INDEX(SetupR11Tabelle[Ringe],MATCH($A70&amp;$B70&amp;$C70&amp;$E70,SetupR11Tabelle[Verein]&amp;SetupR11Tabelle[Vorname]&amp;SetupR11Tabelle[Name]&amp;SetupR11Tabelle[Disziplin],0)),"-")</f>
        <v>-</v>
      </c>
      <c r="Q70" s="267">
        <f>IF(LGA[[#This Row],[1]]="","",SUM(LGA[[#This Row],[1]:[11]]))</f>
        <v>180</v>
      </c>
      <c r="R70" s="273">
        <f>IF(LGA[[#This Row],[Summe]]="","",AVERAGE(Q70/S70))</f>
        <v>180</v>
      </c>
      <c r="S70" s="271">
        <f>IF(LGA[[#This Row],[1]]="","",COUNT(F70:P70))</f>
        <v>1</v>
      </c>
    </row>
    <row r="71" spans="1:19" ht="15.95" customHeight="1">
      <c r="A71" s="197" t="s">
        <v>29</v>
      </c>
      <c r="B71" s="197" t="s">
        <v>247</v>
      </c>
      <c r="C71" s="197" t="s">
        <v>370</v>
      </c>
      <c r="D71" s="279" t="s">
        <v>19</v>
      </c>
      <c r="E71" s="197" t="s">
        <v>8</v>
      </c>
      <c r="F71" s="267" t="str" cm="1">
        <f t="array" ref="F71">_xlfn.IFNA(INDEX(SetupR1Tabelle[Ringe],MATCH($A71&amp;$B71&amp;$C71&amp;$E71,SetupR1Tabelle[Verein]&amp;SetupR1Tabelle[Vorname]&amp;SetupR1Tabelle[Name]&amp;SetupR1Tabelle[Disziplin],0)),"-")</f>
        <v>-</v>
      </c>
      <c r="G71" s="267" t="str" cm="1">
        <f t="array" ref="G71">_xlfn.IFNA(INDEX(SetupR2Tabelle[Ringe],MATCH($A71&amp;$B71&amp;$C71&amp;$E71,SetupR2Tabelle[Verein]&amp;SetupR2Tabelle[Vorname]&amp;SetupR2Tabelle[Name]&amp;SetupR2Tabelle[Disziplin],0)),"-")</f>
        <v>-</v>
      </c>
      <c r="H71" s="267" t="str" cm="1">
        <f t="array" ref="H71">_xlfn.IFNA(INDEX(SetupR3Tabelle[Ringe],MATCH($A71&amp;$B71&amp;$C71&amp;$E71,SetupR3Tabelle[Verein]&amp;SetupR3Tabelle[Vorname]&amp;SetupR3Tabelle[Name]&amp;SetupR3Tabelle[Disziplin],0)),"-")</f>
        <v>-</v>
      </c>
      <c r="I71" s="268" t="str" cm="1">
        <f t="array" ref="I71">_xlfn.IFNA(INDEX(SetupR4Tabelle[Ringe],MATCH($A71&amp;$B71&amp;$C71&amp;$E71,SetupR4Tabelle[Verein]&amp;SetupR4Tabelle[Vorname]&amp;SetupR4Tabelle[Name]&amp;SetupR4Tabelle[Disziplin],0)),"-")</f>
        <v>-</v>
      </c>
      <c r="J71" s="269" t="str" cm="1">
        <f t="array" ref="J71">_xlfn.IFNA(INDEX(SetupR5Tabelle[Ringe],MATCH($A71&amp;$B71&amp;$C71&amp;$E71,SetupR5Tabelle[Verein]&amp;SetupR5Tabelle[Vorname]&amp;SetupR5Tabelle[Name]&amp;SetupR5Tabelle[Disziplin],0)),"-")</f>
        <v>-</v>
      </c>
      <c r="K71" s="267" t="str" cm="1">
        <f t="array" ref="K71">_xlfn.IFNA(INDEX(SetupR6Tabelle[Ringe],MATCH($A71&amp;$B71&amp;$C71&amp;$E71,SetupR6Tabelle[Verein]&amp;SetupR6Tabelle[Vorname]&amp;SetupR6Tabelle[Name]&amp;SetupR6Tabelle[Disziplin],0)),"-")</f>
        <v>-</v>
      </c>
      <c r="L71" s="267" t="str" cm="1">
        <f t="array" ref="L71">_xlfn.IFNA(INDEX(SetupR7Tabelle[Ringe],MATCH($A71&amp;$B71&amp;$C71&amp;$E71,SetupR7Tabelle[Verein]&amp;SetupR7Tabelle[Vorname]&amp;SetupR7Tabelle[Name]&amp;SetupR7Tabelle[Disziplin],0)),"-")</f>
        <v>-</v>
      </c>
      <c r="M71" s="267" cm="1">
        <f t="array" ref="M71">_xlfn.IFNA(INDEX(SetupR8Tabelle[Ringe],MATCH($A71&amp;$B71&amp;$C71&amp;$E71,SetupR8Tabelle[Verein]&amp;SetupR8Tabelle[Vorname]&amp;SetupR8Tabelle[Name]&amp;SetupR8Tabelle[Disziplin],0)),"-")</f>
        <v>172</v>
      </c>
      <c r="N71" s="267" t="str" cm="1">
        <f t="array" ref="N71">_xlfn.IFNA(INDEX(SetupR9Tabelle[Ringe],MATCH($A71&amp;$B71&amp;$C71&amp;$E71,SetupR9Tabelle[Verein]&amp;SetupR9Tabelle[Vorname]&amp;SetupR9Tabelle[Name]&amp;SetupR9Tabelle[Disziplin],0)),"-")</f>
        <v>-</v>
      </c>
      <c r="O71" s="267" t="str" cm="1">
        <f t="array" ref="O71">_xlfn.IFNA(INDEX(SetupR10Tabelle[Ringe],MATCH($A71&amp;$B71&amp;$C71&amp;$E71,SetupR10Tabelle[Verein]&amp;SetupR10Tabelle[Vorname]&amp;SetupR10Tabelle[Name]&amp;SetupR10Tabelle[Disziplin],0)),"-")</f>
        <v>-</v>
      </c>
      <c r="P71" s="269" t="str" cm="1">
        <f t="array" ref="P71">_xlfn.IFNA(INDEX(SetupR11Tabelle[Ringe],MATCH($A71&amp;$B71&amp;$C71&amp;$E71,SetupR11Tabelle[Verein]&amp;SetupR11Tabelle[Vorname]&amp;SetupR11Tabelle[Name]&amp;SetupR11Tabelle[Disziplin],0)),"-")</f>
        <v>-</v>
      </c>
      <c r="Q71" s="267">
        <f>IF(LGA[[#This Row],[1]]="","",SUM(LGA[[#This Row],[1]:[11]]))</f>
        <v>172</v>
      </c>
      <c r="R71" s="273">
        <f>IF(LGA[[#This Row],[Summe]]="","",AVERAGE(Q71/S71))</f>
        <v>172</v>
      </c>
      <c r="S71" s="271">
        <f>IF(LGA[[#This Row],[1]]="","",COUNT(F71:P71))</f>
        <v>1</v>
      </c>
    </row>
    <row r="72" spans="1:19" ht="15" customHeight="1">
      <c r="A72" s="197" t="s">
        <v>26</v>
      </c>
      <c r="B72" s="197" t="s">
        <v>247</v>
      </c>
      <c r="C72" s="197" t="s">
        <v>450</v>
      </c>
      <c r="D72" s="197" t="s">
        <v>16</v>
      </c>
      <c r="E72" s="197" t="s">
        <v>8</v>
      </c>
      <c r="F72" s="267" cm="1">
        <f t="array" ref="F72">_xlfn.IFNA(INDEX(SetupR1Tabelle[Ringe],MATCH($A72&amp;$B72&amp;$C72&amp;$E72,SetupR1Tabelle[Verein]&amp;SetupR1Tabelle[Vorname]&amp;SetupR1Tabelle[Name]&amp;SetupR1Tabelle[Disziplin],0)),"-")</f>
        <v>171</v>
      </c>
      <c r="G72" s="267" t="str" cm="1">
        <f t="array" ref="G72">_xlfn.IFNA(INDEX(SetupR2Tabelle[Ringe],MATCH($A72&amp;$B72&amp;$C72&amp;$E72,SetupR2Tabelle[Verein]&amp;SetupR2Tabelle[Vorname]&amp;SetupR2Tabelle[Name]&amp;SetupR2Tabelle[Disziplin],0)),"-")</f>
        <v>-</v>
      </c>
      <c r="H72" s="267" t="str" cm="1">
        <f t="array" ref="H72">_xlfn.IFNA(INDEX(SetupR3Tabelle[Ringe],MATCH($A72&amp;$B72&amp;$C72&amp;$E72,SetupR3Tabelle[Verein]&amp;SetupR3Tabelle[Vorname]&amp;SetupR3Tabelle[Name]&amp;SetupR3Tabelle[Disziplin],0)),"-")</f>
        <v>-</v>
      </c>
      <c r="I72" s="268" t="str" cm="1">
        <f t="array" ref="I72">_xlfn.IFNA(INDEX(SetupR4Tabelle[Ringe],MATCH($A72&amp;$B72&amp;$C72&amp;$E72,SetupR4Tabelle[Verein]&amp;SetupR4Tabelle[Vorname]&amp;SetupR4Tabelle[Name]&amp;SetupR4Tabelle[Disziplin],0)),"-")</f>
        <v>-</v>
      </c>
      <c r="J72" s="269" t="str" cm="1">
        <f t="array" ref="J72">_xlfn.IFNA(INDEX(SetupR5Tabelle[Ringe],MATCH($A72&amp;$B72&amp;$C72&amp;$E72,SetupR5Tabelle[Verein]&amp;SetupR5Tabelle[Vorname]&amp;SetupR5Tabelle[Name]&amp;SetupR5Tabelle[Disziplin],0)),"-")</f>
        <v>-</v>
      </c>
      <c r="K72" s="267" t="str" cm="1">
        <f t="array" ref="K72">_xlfn.IFNA(INDEX(SetupR6Tabelle[Ringe],MATCH($A72&amp;$B72&amp;$C72&amp;$E72,SetupR6Tabelle[Verein]&amp;SetupR6Tabelle[Vorname]&amp;SetupR6Tabelle[Name]&amp;SetupR6Tabelle[Disziplin],0)),"-")</f>
        <v>-</v>
      </c>
      <c r="L72" s="267" t="str" cm="1">
        <f t="array" ref="L72">_xlfn.IFNA(INDEX(SetupR7Tabelle[Ringe],MATCH($A72&amp;$B72&amp;$C72&amp;$E72,SetupR7Tabelle[Verein]&amp;SetupR7Tabelle[Vorname]&amp;SetupR7Tabelle[Name]&amp;SetupR7Tabelle[Disziplin],0)),"-")</f>
        <v>-</v>
      </c>
      <c r="M72" s="267" t="str" cm="1">
        <f t="array" ref="M72">_xlfn.IFNA(INDEX(SetupR8Tabelle[Ringe],MATCH($A72&amp;$B72&amp;$C72&amp;$E72,SetupR8Tabelle[Verein]&amp;SetupR8Tabelle[Vorname]&amp;SetupR8Tabelle[Name]&amp;SetupR8Tabelle[Disziplin],0)),"-")</f>
        <v>-</v>
      </c>
      <c r="N72" s="267" t="str" cm="1">
        <f t="array" ref="N72">_xlfn.IFNA(INDEX(SetupR9Tabelle[Ringe],MATCH($A72&amp;$B72&amp;$C72&amp;$E72,SetupR9Tabelle[Verein]&amp;SetupR9Tabelle[Vorname]&amp;SetupR9Tabelle[Name]&amp;SetupR9Tabelle[Disziplin],0)),"-")</f>
        <v>-</v>
      </c>
      <c r="O72" s="267" t="str" cm="1">
        <f t="array" ref="O72">_xlfn.IFNA(INDEX(SetupR10Tabelle[Ringe],MATCH($A72&amp;$B72&amp;$C72&amp;$E72,SetupR10Tabelle[Verein]&amp;SetupR10Tabelle[Vorname]&amp;SetupR10Tabelle[Name]&amp;SetupR10Tabelle[Disziplin],0)),"-")</f>
        <v>-</v>
      </c>
      <c r="P72" s="269" t="str" cm="1">
        <f t="array" ref="P72">_xlfn.IFNA(INDEX(SetupR11Tabelle[Ringe],MATCH($A72&amp;$B72&amp;$C72&amp;$E72,SetupR11Tabelle[Verein]&amp;SetupR11Tabelle[Vorname]&amp;SetupR11Tabelle[Name]&amp;SetupR11Tabelle[Disziplin],0)),"-")</f>
        <v>-</v>
      </c>
      <c r="Q72" s="267">
        <f>IF(LGA[[#This Row],[1]]="","",SUM(LGA[[#This Row],[1]:[11]]))</f>
        <v>171</v>
      </c>
      <c r="R72" s="270">
        <f>IF(LGA[[#This Row],[Summe]]="","",AVERAGE(Q72/S72))</f>
        <v>171</v>
      </c>
      <c r="S72" s="271">
        <f>IF(LGA[[#This Row],[1]]="","",COUNT(F72:P72))</f>
        <v>1</v>
      </c>
    </row>
    <row r="73" spans="1:19" ht="15" hidden="1" customHeight="1">
      <c r="A73"/>
      <c r="B73"/>
      <c r="C73"/>
      <c r="D73"/>
      <c r="E73"/>
      <c r="F73" s="267" cm="1">
        <f t="array" ref="F73">_xlfn.IFNA(INDEX(SetupR1Tabelle[Ringe],MATCH($A73&amp;$B73&amp;$C73&amp;$E73,SetupR1Tabelle[Verein]&amp;SetupR1Tabelle[Vorname]&amp;SetupR1Tabelle[Name]&amp;SetupR1Tabelle[Disziplin],0)),"-")</f>
        <v>0</v>
      </c>
      <c r="G73" s="267" cm="1">
        <f t="array" ref="G73">_xlfn.IFNA(INDEX(SetupR2Tabelle[Ringe],MATCH($A73&amp;$B73&amp;$C73&amp;$E73,SetupR2Tabelle[Verein]&amp;SetupR2Tabelle[Vorname]&amp;SetupR2Tabelle[Name]&amp;SetupR2Tabelle[Disziplin],0)),"-")</f>
        <v>0</v>
      </c>
      <c r="H73" s="267" cm="1">
        <f t="array" ref="H73">_xlfn.IFNA(INDEX(SetupR3Tabelle[Ringe],MATCH($A73&amp;$B73&amp;$C73&amp;$E73,SetupR3Tabelle[Verein]&amp;SetupR3Tabelle[Vorname]&amp;SetupR3Tabelle[Name]&amp;SetupR3Tabelle[Disziplin],0)),"-")</f>
        <v>0</v>
      </c>
      <c r="I73" s="268" t="str" cm="1">
        <f t="array" ref="I73">_xlfn.IFNA(INDEX(SetupR4Tabelle[Ringe],MATCH($A73&amp;$B73&amp;$C73&amp;$E73,SetupR4Tabelle[Verein]&amp;SetupR4Tabelle[Vorname]&amp;SetupR4Tabelle[Name]&amp;SetupR4Tabelle[Disziplin],0)),"-")</f>
        <v>-</v>
      </c>
      <c r="J73" s="269" t="str" cm="1">
        <f t="array" ref="J73">_xlfn.IFNA(INDEX(SetupR5Tabelle[Ringe],MATCH($A73&amp;$B73&amp;$C73&amp;$E73,SetupR5Tabelle[Verein]&amp;SetupR5Tabelle[Vorname]&amp;SetupR5Tabelle[Name]&amp;SetupR5Tabelle[Disziplin],0)),"-")</f>
        <v>-</v>
      </c>
      <c r="K73" s="267" cm="1">
        <f t="array" ref="K73">_xlfn.IFNA(INDEX(SetupR6Tabelle[Ringe],MATCH($A73&amp;$B73&amp;$C73&amp;$E73,SetupR6Tabelle[Verein]&amp;SetupR6Tabelle[Vorname]&amp;SetupR6Tabelle[Name]&amp;SetupR6Tabelle[Disziplin],0)),"-")</f>
        <v>0</v>
      </c>
      <c r="L73" s="267" cm="1">
        <f t="array" ref="L73">_xlfn.IFNA(INDEX(SetupR7Tabelle[Ringe],MATCH($A73&amp;$B73&amp;$C73&amp;$E73,SetupR7Tabelle[Verein]&amp;SetupR7Tabelle[Vorname]&amp;SetupR7Tabelle[Name]&amp;SetupR7Tabelle[Disziplin],0)),"-")</f>
        <v>0</v>
      </c>
      <c r="M73" s="267" cm="1">
        <f t="array" ref="M73">_xlfn.IFNA(INDEX(SetupR8Tabelle[Ringe],MATCH($A73&amp;$B73&amp;$C73&amp;$E73,SetupR8Tabelle[Verein]&amp;SetupR8Tabelle[Vorname]&amp;SetupR8Tabelle[Name]&amp;SetupR8Tabelle[Disziplin],0)),"-")</f>
        <v>0</v>
      </c>
      <c r="N73" s="267" cm="1">
        <f t="array" ref="N73">_xlfn.IFNA(INDEX(SetupR9Tabelle[Ringe],MATCH($A73&amp;$B73&amp;$C73&amp;$E73,SetupR9Tabelle[Verein]&amp;SetupR9Tabelle[Vorname]&amp;SetupR9Tabelle[Name]&amp;SetupR9Tabelle[Disziplin],0)),"-")</f>
        <v>0</v>
      </c>
      <c r="O73" s="267" cm="1">
        <f t="array" ref="O73">_xlfn.IFNA(INDEX(SetupR10Tabelle[Ringe],MATCH($A73&amp;$B73&amp;$C73&amp;$E73,SetupR10Tabelle[Verein]&amp;SetupR10Tabelle[Vorname]&amp;SetupR10Tabelle[Name]&amp;SetupR10Tabelle[Disziplin],0)),"-")</f>
        <v>0</v>
      </c>
      <c r="P73" s="269" cm="1">
        <f t="array" ref="P73">_xlfn.IFNA(INDEX(SetupR11Tabelle[Ringe],MATCH($A73&amp;$B73&amp;$C73&amp;$E73,SetupR11Tabelle[Verein]&amp;SetupR11Tabelle[Vorname]&amp;SetupR11Tabelle[Name]&amp;SetupR11Tabelle[Disziplin],0)),"-")</f>
        <v>0</v>
      </c>
      <c r="Q73" s="267">
        <f>IF(LGA[[#This Row],[1]]="","",SUM(LGA[[#This Row],[1]:[11]]))</f>
        <v>0</v>
      </c>
      <c r="R73" s="273">
        <f>IF(LGA[[#This Row],[Summe]]="","",AVERAGE(Q73/S73))</f>
        <v>0</v>
      </c>
      <c r="S73" s="271">
        <f>IF(LGA[[#This Row],[1]]="","",COUNT(F73:P73))</f>
        <v>9</v>
      </c>
    </row>
    <row r="74" spans="1:19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</row>
    <row r="75" spans="1:19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</row>
    <row r="76" spans="1:19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</row>
    <row r="77" spans="1:19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</row>
    <row r="78" spans="1:19" ht="15.75" customHeight="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</row>
    <row r="79" spans="1:19" ht="15.75" customHeight="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</row>
    <row r="80" spans="1:19" ht="15.6" customHeight="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</row>
    <row r="81" spans="1:19" ht="15.75" customHeight="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</row>
    <row r="82" spans="1:19" ht="15.75" customHeight="1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</row>
    <row r="83" spans="1:19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</row>
    <row r="84" spans="1:19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</row>
    <row r="85" spans="1:19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</row>
    <row r="86" spans="1:19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</row>
    <row r="87" spans="1:19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</row>
    <row r="88" spans="1:19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</row>
    <row r="89" spans="1:19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</row>
    <row r="90" spans="1:19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</row>
    <row r="91" spans="1:19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</row>
    <row r="92" spans="1:19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</row>
    <row r="93" spans="1:19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</row>
    <row r="94" spans="1:19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</row>
    <row r="95" spans="1:19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</row>
    <row r="96" spans="1:19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</row>
    <row r="97" spans="1:19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</row>
    <row r="98" spans="1:19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</row>
    <row r="99" spans="1:19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</row>
    <row r="100" spans="1:19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</row>
    <row r="101" spans="1:19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</row>
    <row r="102" spans="1:19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</row>
    <row r="103" spans="1:19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</row>
    <row r="104" spans="1:19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</row>
    <row r="105" spans="1:19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</row>
    <row r="106" spans="1:19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</row>
    <row r="107" spans="1:19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</row>
    <row r="108" spans="1:19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</row>
    <row r="109" spans="1:19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</row>
    <row r="110" spans="1:19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</row>
    <row r="111" spans="1:19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</row>
    <row r="112" spans="1:19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</row>
    <row r="113" spans="1:19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</row>
    <row r="114" spans="1:19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</row>
    <row r="115" spans="1:19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</row>
    <row r="116" spans="1:19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</row>
    <row r="117" spans="1:19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</row>
    <row r="118" spans="1:19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</row>
    <row r="119" spans="1:19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</row>
    <row r="120" spans="1:19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</row>
    <row r="121" spans="1:19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</row>
    <row r="122" spans="1:19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</row>
    <row r="123" spans="1:19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</row>
    <row r="124" spans="1:19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</row>
    <row r="125" spans="1:19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</row>
    <row r="126" spans="1:19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</row>
    <row r="127" spans="1:19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</row>
    <row r="128" spans="1:19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</row>
    <row r="129" spans="1:19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</row>
    <row r="130" spans="1:19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</row>
    <row r="131" spans="1:19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</row>
    <row r="132" spans="1:19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</row>
    <row r="133" spans="1:19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</row>
    <row r="134" spans="1:19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</row>
    <row r="135" spans="1:19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</row>
    <row r="136" spans="1:19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</row>
    <row r="137" spans="1:19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</row>
    <row r="138" spans="1:19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</row>
    <row r="139" spans="1:19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</row>
    <row r="140" spans="1:19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</row>
    <row r="141" spans="1:19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</row>
    <row r="142" spans="1:19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</row>
    <row r="143" spans="1:19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</row>
    <row r="144" spans="1:19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</row>
    <row r="145" spans="1:19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</row>
    <row r="146" spans="1:19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</row>
    <row r="147" spans="1:19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</row>
    <row r="148" spans="1:19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</row>
    <row r="149" spans="1:19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</row>
    <row r="150" spans="1:19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</row>
    <row r="151" spans="1:19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</row>
    <row r="152" spans="1:19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</row>
    <row r="153" spans="1:19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</row>
    <row r="154" spans="1:19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</row>
    <row r="155" spans="1:19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</row>
    <row r="156" spans="1:19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</row>
    <row r="157" spans="1:19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</row>
    <row r="158" spans="1:19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</row>
    <row r="159" spans="1:19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</row>
    <row r="160" spans="1:19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</row>
    <row r="161" spans="1:19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</row>
    <row r="162" spans="1:19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</row>
    <row r="163" spans="1:19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</row>
    <row r="164" spans="1:19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</row>
    <row r="165" spans="1:19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</row>
    <row r="166" spans="1:19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</row>
    <row r="167" spans="1:19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</row>
    <row r="168" spans="1:19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</row>
    <row r="169" spans="1:19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</row>
    <row r="170" spans="1:19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</row>
    <row r="171" spans="1:19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</row>
    <row r="172" spans="1:19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</row>
    <row r="173" spans="1:19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</row>
    <row r="174" spans="1:19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</row>
    <row r="175" spans="1:19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</row>
    <row r="176" spans="1:19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</row>
    <row r="177" spans="1:19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</row>
    <row r="178" spans="1:19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</row>
    <row r="179" spans="1:19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</row>
    <row r="180" spans="1:19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</row>
    <row r="181" spans="1:19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</row>
    <row r="182" spans="1:19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</row>
    <row r="183" spans="1:19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</row>
    <row r="184" spans="1:19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</row>
    <row r="185" spans="1:19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</row>
    <row r="186" spans="1:19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</row>
    <row r="187" spans="1:19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</row>
    <row r="188" spans="1:19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</row>
    <row r="189" spans="1:19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</row>
    <row r="190" spans="1:19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</row>
    <row r="191" spans="1:19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</row>
    <row r="192" spans="1:19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</row>
    <row r="193" spans="1:19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</row>
    <row r="194" spans="1:19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</row>
    <row r="195" spans="1:19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</row>
    <row r="196" spans="1:19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</row>
    <row r="197" spans="1:19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</row>
    <row r="198" spans="1:19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</row>
    <row r="199" spans="1:19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</row>
    <row r="200" spans="1:19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</row>
    <row r="201" spans="1:19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</row>
    <row r="202" spans="1:19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</row>
    <row r="203" spans="1:19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</row>
    <row r="204" spans="1:19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</row>
    <row r="205" spans="1:19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</row>
    <row r="206" spans="1:19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</row>
    <row r="207" spans="1:19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</row>
    <row r="208" spans="1:19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</row>
    <row r="209" spans="1:19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</row>
    <row r="210" spans="1:19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</row>
    <row r="211" spans="1:19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</row>
    <row r="212" spans="1:19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</row>
    <row r="213" spans="1:19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</row>
    <row r="214" spans="1:19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</row>
    <row r="215" spans="1:19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</row>
    <row r="216" spans="1:19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</row>
    <row r="217" spans="1:19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</row>
    <row r="218" spans="1:19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</row>
    <row r="219" spans="1:19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</row>
    <row r="220" spans="1:19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</row>
    <row r="221" spans="1:19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</row>
    <row r="222" spans="1:19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</row>
    <row r="223" spans="1:19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</row>
    <row r="224" spans="1:19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</row>
    <row r="225" spans="1:19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</row>
    <row r="226" spans="1:19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</row>
    <row r="227" spans="1:19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</row>
    <row r="228" spans="1:19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</row>
    <row r="229" spans="1:19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</row>
    <row r="230" spans="1:19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</row>
    <row r="231" spans="1:19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</row>
    <row r="232" spans="1:19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</row>
    <row r="233" spans="1:19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</row>
    <row r="234" spans="1:19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</row>
    <row r="235" spans="1:19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</row>
    <row r="236" spans="1:19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</row>
    <row r="237" spans="1:19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</row>
    <row r="238" spans="1:19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</row>
    <row r="239" spans="1:19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</row>
    <row r="240" spans="1:19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</row>
    <row r="241" spans="1:19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</row>
    <row r="242" spans="1:19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</row>
    <row r="243" spans="1:19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</row>
    <row r="244" spans="1:19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</row>
    <row r="245" spans="1:19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</row>
    <row r="246" spans="1:19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</row>
    <row r="247" spans="1:19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</row>
    <row r="248" spans="1:19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</row>
    <row r="249" spans="1:19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</row>
    <row r="250" spans="1:19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</row>
    <row r="251" spans="1:19">
      <c r="A251"/>
      <c r="B251"/>
      <c r="C251"/>
      <c r="D251"/>
      <c r="E251"/>
    </row>
    <row r="252" spans="1:19">
      <c r="A252"/>
      <c r="B252"/>
      <c r="C252"/>
      <c r="D252"/>
      <c r="E252"/>
    </row>
    <row r="253" spans="1:19">
      <c r="A253"/>
      <c r="B253"/>
      <c r="C253"/>
      <c r="D253"/>
      <c r="E253"/>
    </row>
    <row r="254" spans="1:19">
      <c r="A254"/>
      <c r="B254"/>
      <c r="C254"/>
      <c r="D254"/>
      <c r="E254"/>
    </row>
    <row r="255" spans="1:19">
      <c r="A255"/>
      <c r="B255"/>
      <c r="C255"/>
      <c r="D255"/>
      <c r="E255"/>
    </row>
    <row r="256" spans="1:19">
      <c r="A256"/>
      <c r="B256"/>
      <c r="C256"/>
      <c r="D256"/>
      <c r="E256"/>
    </row>
    <row r="257" spans="1:5">
      <c r="A257"/>
      <c r="B257"/>
      <c r="C257"/>
      <c r="D257"/>
      <c r="E257"/>
    </row>
    <row r="258" spans="1:5">
      <c r="A258"/>
      <c r="B258"/>
      <c r="C258"/>
      <c r="D258"/>
      <c r="E258"/>
    </row>
    <row r="259" spans="1:5">
      <c r="A259"/>
      <c r="B259"/>
      <c r="C259"/>
      <c r="D259"/>
      <c r="E259"/>
    </row>
    <row r="260" spans="1:5">
      <c r="A260"/>
      <c r="B260"/>
      <c r="C260"/>
      <c r="D260"/>
      <c r="E260"/>
    </row>
    <row r="261" spans="1:5">
      <c r="A261"/>
      <c r="B261"/>
      <c r="C261"/>
      <c r="D261"/>
      <c r="E261"/>
    </row>
    <row r="262" spans="1:5">
      <c r="A262"/>
      <c r="B262"/>
      <c r="C262"/>
      <c r="D262"/>
      <c r="E262"/>
    </row>
    <row r="263" spans="1:5">
      <c r="A263"/>
      <c r="B263"/>
      <c r="C263"/>
      <c r="D263"/>
      <c r="E263"/>
    </row>
    <row r="264" spans="1:5">
      <c r="A264"/>
      <c r="B264"/>
      <c r="C264"/>
      <c r="D264"/>
      <c r="E264"/>
    </row>
    <row r="265" spans="1:5">
      <c r="A265"/>
      <c r="B265"/>
      <c r="C265"/>
      <c r="D265"/>
      <c r="E265"/>
    </row>
    <row r="266" spans="1:5">
      <c r="A266"/>
      <c r="B266"/>
      <c r="C266"/>
      <c r="D266"/>
      <c r="E266"/>
    </row>
    <row r="267" spans="1:5">
      <c r="A267"/>
      <c r="B267"/>
      <c r="C267"/>
      <c r="D267"/>
      <c r="E267"/>
    </row>
    <row r="268" spans="1:5">
      <c r="A268"/>
      <c r="B268"/>
      <c r="C268"/>
      <c r="D268"/>
      <c r="E268"/>
    </row>
    <row r="269" spans="1:5">
      <c r="A269"/>
      <c r="B269"/>
      <c r="C269"/>
      <c r="D269"/>
      <c r="E269"/>
    </row>
    <row r="270" spans="1:5">
      <c r="A270"/>
      <c r="B270"/>
      <c r="C270"/>
      <c r="D270"/>
      <c r="E270"/>
    </row>
    <row r="271" spans="1:5">
      <c r="A271"/>
      <c r="B271"/>
      <c r="C271"/>
      <c r="D271"/>
      <c r="E271"/>
    </row>
    <row r="272" spans="1:5">
      <c r="A272"/>
      <c r="B272"/>
      <c r="C272"/>
      <c r="D272"/>
      <c r="E272"/>
    </row>
    <row r="273" spans="1:5">
      <c r="A273"/>
      <c r="B273"/>
      <c r="C273"/>
      <c r="D273"/>
      <c r="E273"/>
    </row>
    <row r="274" spans="1:5">
      <c r="A274"/>
      <c r="B274"/>
      <c r="C274"/>
      <c r="D274"/>
      <c r="E274"/>
    </row>
    <row r="275" spans="1:5">
      <c r="A275"/>
      <c r="B275"/>
      <c r="C275"/>
      <c r="D275"/>
      <c r="E275"/>
    </row>
    <row r="276" spans="1:5">
      <c r="A276"/>
      <c r="B276"/>
      <c r="C276"/>
      <c r="D276"/>
      <c r="E276"/>
    </row>
    <row r="277" spans="1:5">
      <c r="A277"/>
      <c r="B277"/>
      <c r="C277"/>
      <c r="D277"/>
      <c r="E277"/>
    </row>
    <row r="278" spans="1:5">
      <c r="A278"/>
      <c r="B278"/>
      <c r="C278"/>
      <c r="D278"/>
      <c r="E278"/>
    </row>
    <row r="279" spans="1:5">
      <c r="A279"/>
      <c r="B279"/>
      <c r="C279"/>
      <c r="D279"/>
      <c r="E279"/>
    </row>
    <row r="280" spans="1:5">
      <c r="A280"/>
      <c r="B280"/>
      <c r="C280"/>
      <c r="D280"/>
      <c r="E280"/>
    </row>
    <row r="281" spans="1:5">
      <c r="A281"/>
      <c r="B281"/>
      <c r="C281"/>
      <c r="D281"/>
      <c r="E281"/>
    </row>
    <row r="282" spans="1:5">
      <c r="A282"/>
      <c r="B282"/>
      <c r="C282"/>
      <c r="D282"/>
      <c r="E282"/>
    </row>
    <row r="283" spans="1:5">
      <c r="A283"/>
      <c r="B283"/>
      <c r="C283"/>
      <c r="D283"/>
      <c r="E283"/>
    </row>
    <row r="284" spans="1:5">
      <c r="A284"/>
      <c r="B284"/>
      <c r="C284"/>
      <c r="D284"/>
      <c r="E284"/>
    </row>
    <row r="285" spans="1:5">
      <c r="A285"/>
      <c r="B285"/>
      <c r="C285"/>
      <c r="D285"/>
      <c r="E285"/>
    </row>
    <row r="286" spans="1:5">
      <c r="A286"/>
      <c r="B286"/>
      <c r="C286"/>
      <c r="D286"/>
      <c r="E286"/>
    </row>
    <row r="287" spans="1:5">
      <c r="A287"/>
      <c r="B287"/>
      <c r="C287"/>
      <c r="D287"/>
      <c r="E287"/>
    </row>
    <row r="288" spans="1:5">
      <c r="A288"/>
      <c r="B288"/>
      <c r="C288"/>
      <c r="D288"/>
      <c r="E288"/>
    </row>
    <row r="289" spans="1:5">
      <c r="A289"/>
      <c r="B289"/>
      <c r="C289"/>
      <c r="D289"/>
      <c r="E289"/>
    </row>
    <row r="290" spans="1:5">
      <c r="A290"/>
      <c r="B290"/>
      <c r="C290"/>
      <c r="D290"/>
      <c r="E290"/>
    </row>
    <row r="291" spans="1:5">
      <c r="A291"/>
      <c r="B291"/>
      <c r="C291"/>
      <c r="D291"/>
      <c r="E291"/>
    </row>
    <row r="292" spans="1:5">
      <c r="A292"/>
      <c r="B292"/>
      <c r="C292"/>
      <c r="D292"/>
      <c r="E292"/>
    </row>
    <row r="293" spans="1:5">
      <c r="A293"/>
      <c r="B293"/>
      <c r="C293"/>
      <c r="D293"/>
      <c r="E293"/>
    </row>
    <row r="294" spans="1:5">
      <c r="A294"/>
      <c r="B294"/>
      <c r="C294"/>
      <c r="D294"/>
      <c r="E294"/>
    </row>
    <row r="295" spans="1:5">
      <c r="A295"/>
      <c r="B295"/>
      <c r="C295"/>
      <c r="D295"/>
      <c r="E295"/>
    </row>
    <row r="296" spans="1:5">
      <c r="A296"/>
      <c r="B296"/>
      <c r="C296"/>
      <c r="D296"/>
      <c r="E296"/>
    </row>
    <row r="297" spans="1:5">
      <c r="A297"/>
      <c r="B297"/>
      <c r="C297"/>
      <c r="D297"/>
      <c r="E297"/>
    </row>
    <row r="298" spans="1:5">
      <c r="A298"/>
      <c r="B298"/>
      <c r="C298"/>
      <c r="D298"/>
      <c r="E298"/>
    </row>
    <row r="299" spans="1:5">
      <c r="A299"/>
      <c r="B299"/>
      <c r="C299"/>
      <c r="D299"/>
      <c r="E299"/>
    </row>
    <row r="300" spans="1:5">
      <c r="A300"/>
      <c r="B300"/>
      <c r="C300"/>
      <c r="D300"/>
      <c r="E300"/>
    </row>
    <row r="301" spans="1:5">
      <c r="A301"/>
      <c r="B301"/>
      <c r="C301"/>
      <c r="D301"/>
      <c r="E301"/>
    </row>
    <row r="302" spans="1:5">
      <c r="A302"/>
      <c r="B302"/>
      <c r="C302"/>
      <c r="D302"/>
      <c r="E302"/>
    </row>
    <row r="303" spans="1:5">
      <c r="A303"/>
      <c r="B303"/>
      <c r="C303"/>
      <c r="D303"/>
      <c r="E303"/>
    </row>
    <row r="304" spans="1:5">
      <c r="A304"/>
      <c r="B304"/>
      <c r="C304"/>
      <c r="D304"/>
      <c r="E304"/>
    </row>
    <row r="305" spans="1:5">
      <c r="A305"/>
      <c r="B305"/>
      <c r="C305"/>
      <c r="D305"/>
      <c r="E305"/>
    </row>
    <row r="306" spans="1:5">
      <c r="A306"/>
      <c r="B306"/>
      <c r="C306"/>
      <c r="D306"/>
      <c r="E306"/>
    </row>
    <row r="307" spans="1:5">
      <c r="A307"/>
      <c r="B307"/>
      <c r="C307"/>
      <c r="D307"/>
      <c r="E307"/>
    </row>
    <row r="308" spans="1:5">
      <c r="A308"/>
      <c r="B308"/>
      <c r="C308"/>
      <c r="D308"/>
      <c r="E308"/>
    </row>
    <row r="309" spans="1:5">
      <c r="A309"/>
      <c r="B309"/>
      <c r="C309"/>
      <c r="D309"/>
      <c r="E309"/>
    </row>
    <row r="310" spans="1:5">
      <c r="A310"/>
      <c r="B310"/>
      <c r="C310"/>
      <c r="D310"/>
      <c r="E310"/>
    </row>
    <row r="311" spans="1:5">
      <c r="A311"/>
      <c r="B311"/>
      <c r="C311"/>
      <c r="D311"/>
      <c r="E311"/>
    </row>
    <row r="312" spans="1:5">
      <c r="A312"/>
      <c r="B312"/>
      <c r="C312"/>
      <c r="D312"/>
      <c r="E312"/>
    </row>
    <row r="313" spans="1:5">
      <c r="A313"/>
      <c r="B313"/>
      <c r="C313"/>
      <c r="D313"/>
      <c r="E313"/>
    </row>
    <row r="314" spans="1:5">
      <c r="A314"/>
      <c r="B314"/>
      <c r="C314"/>
      <c r="D314"/>
      <c r="E314"/>
    </row>
    <row r="315" spans="1:5">
      <c r="A315"/>
      <c r="B315"/>
      <c r="C315"/>
      <c r="D315"/>
      <c r="E315"/>
    </row>
    <row r="316" spans="1:5">
      <c r="A316"/>
      <c r="B316"/>
      <c r="C316"/>
      <c r="D316"/>
      <c r="E316"/>
    </row>
    <row r="317" spans="1:5">
      <c r="A317"/>
      <c r="B317"/>
      <c r="C317"/>
      <c r="D317"/>
      <c r="E317"/>
    </row>
    <row r="318" spans="1:5">
      <c r="A318"/>
      <c r="B318"/>
      <c r="C318"/>
      <c r="D318"/>
      <c r="E318"/>
    </row>
    <row r="319" spans="1:5">
      <c r="A319"/>
      <c r="B319"/>
      <c r="C319"/>
      <c r="D319"/>
      <c r="E319"/>
    </row>
    <row r="320" spans="1:5">
      <c r="A320"/>
      <c r="B320"/>
      <c r="C320"/>
      <c r="D320"/>
      <c r="E320"/>
    </row>
    <row r="321" spans="1:5">
      <c r="A321"/>
      <c r="B321"/>
      <c r="C321"/>
      <c r="D321"/>
      <c r="E321"/>
    </row>
    <row r="322" spans="1:5">
      <c r="A322"/>
      <c r="B322"/>
      <c r="C322"/>
      <c r="D322"/>
      <c r="E322"/>
    </row>
    <row r="323" spans="1:5">
      <c r="A323"/>
      <c r="B323"/>
      <c r="C323"/>
      <c r="D323"/>
      <c r="E323"/>
    </row>
    <row r="324" spans="1:5">
      <c r="A324"/>
      <c r="B324"/>
      <c r="C324"/>
      <c r="D324"/>
      <c r="E324"/>
    </row>
    <row r="325" spans="1:5">
      <c r="A325"/>
      <c r="B325"/>
      <c r="C325"/>
      <c r="D325"/>
      <c r="E325"/>
    </row>
    <row r="326" spans="1:5">
      <c r="A326"/>
      <c r="B326"/>
      <c r="C326"/>
      <c r="D326"/>
      <c r="E326"/>
    </row>
    <row r="327" spans="1:5">
      <c r="A327"/>
      <c r="B327"/>
      <c r="C327"/>
      <c r="D327"/>
      <c r="E327"/>
    </row>
    <row r="328" spans="1:5">
      <c r="A328"/>
      <c r="B328"/>
      <c r="C328"/>
      <c r="D328"/>
      <c r="E328"/>
    </row>
    <row r="329" spans="1:5">
      <c r="A329"/>
      <c r="B329"/>
      <c r="C329"/>
      <c r="D329"/>
      <c r="E329"/>
    </row>
    <row r="330" spans="1:5">
      <c r="A330"/>
      <c r="B330"/>
      <c r="C330"/>
      <c r="D330"/>
      <c r="E330"/>
    </row>
    <row r="331" spans="1:5">
      <c r="A331"/>
      <c r="B331"/>
      <c r="C331"/>
      <c r="D331"/>
      <c r="E331"/>
    </row>
    <row r="332" spans="1:5">
      <c r="A332"/>
      <c r="B332"/>
      <c r="C332"/>
      <c r="D332"/>
      <c r="E332"/>
    </row>
    <row r="333" spans="1:5">
      <c r="A333"/>
      <c r="B333"/>
      <c r="C333"/>
      <c r="D333"/>
      <c r="E333"/>
    </row>
    <row r="334" spans="1:5">
      <c r="A334"/>
      <c r="B334"/>
      <c r="C334"/>
      <c r="D334"/>
      <c r="E334"/>
    </row>
    <row r="335" spans="1:5">
      <c r="A335"/>
      <c r="B335"/>
      <c r="C335"/>
      <c r="D335"/>
      <c r="E335"/>
    </row>
    <row r="336" spans="1:5">
      <c r="A336"/>
      <c r="B336"/>
      <c r="C336"/>
      <c r="D336"/>
      <c r="E336"/>
    </row>
    <row r="337" spans="1:5">
      <c r="A337"/>
      <c r="B337"/>
      <c r="C337"/>
      <c r="D337"/>
      <c r="E337"/>
    </row>
    <row r="338" spans="1:5">
      <c r="A338"/>
      <c r="B338"/>
      <c r="C338"/>
      <c r="D338"/>
      <c r="E338"/>
    </row>
    <row r="339" spans="1:5">
      <c r="A339"/>
      <c r="B339"/>
      <c r="C339"/>
      <c r="D339"/>
      <c r="E339"/>
    </row>
    <row r="340" spans="1:5">
      <c r="A340"/>
      <c r="B340"/>
      <c r="C340"/>
      <c r="D340"/>
      <c r="E340"/>
    </row>
    <row r="341" spans="1:5">
      <c r="A341"/>
      <c r="B341"/>
      <c r="C341"/>
      <c r="D341"/>
      <c r="E341"/>
    </row>
    <row r="342" spans="1:5">
      <c r="A342"/>
      <c r="B342"/>
      <c r="C342"/>
      <c r="D342"/>
      <c r="E342"/>
    </row>
    <row r="343" spans="1:5">
      <c r="A343"/>
      <c r="B343"/>
      <c r="C343"/>
      <c r="D343"/>
      <c r="E343"/>
    </row>
    <row r="344" spans="1:5">
      <c r="A344"/>
      <c r="B344"/>
      <c r="C344"/>
      <c r="D344"/>
      <c r="E344"/>
    </row>
    <row r="345" spans="1:5">
      <c r="A345"/>
      <c r="B345"/>
      <c r="C345"/>
      <c r="D345"/>
      <c r="E345"/>
    </row>
    <row r="346" spans="1:5">
      <c r="A346"/>
      <c r="B346"/>
      <c r="C346"/>
      <c r="D346"/>
      <c r="E346"/>
    </row>
    <row r="347" spans="1:5">
      <c r="A347"/>
      <c r="B347"/>
      <c r="C347"/>
      <c r="D347"/>
      <c r="E347"/>
    </row>
    <row r="348" spans="1:5">
      <c r="A348"/>
      <c r="B348"/>
      <c r="C348"/>
      <c r="D348"/>
      <c r="E348"/>
    </row>
    <row r="349" spans="1:5">
      <c r="A349"/>
      <c r="B349"/>
      <c r="C349"/>
      <c r="D349"/>
      <c r="E349"/>
    </row>
    <row r="350" spans="1:5">
      <c r="A350"/>
      <c r="B350"/>
      <c r="C350"/>
      <c r="D350"/>
      <c r="E350"/>
    </row>
    <row r="351" spans="1:5">
      <c r="A351"/>
      <c r="B351"/>
      <c r="C351"/>
      <c r="D351"/>
      <c r="E351"/>
    </row>
    <row r="352" spans="1:5">
      <c r="A352"/>
      <c r="B352"/>
      <c r="C352"/>
      <c r="D352"/>
      <c r="E352"/>
    </row>
    <row r="353" spans="1:5">
      <c r="A353"/>
      <c r="B353"/>
      <c r="C353"/>
      <c r="D353"/>
      <c r="E353"/>
    </row>
    <row r="354" spans="1:5">
      <c r="A354"/>
      <c r="B354"/>
      <c r="C354"/>
      <c r="D354"/>
      <c r="E354"/>
    </row>
    <row r="355" spans="1:5">
      <c r="A355"/>
      <c r="B355"/>
      <c r="C355"/>
      <c r="D355"/>
      <c r="E355"/>
    </row>
    <row r="356" spans="1:5">
      <c r="A356"/>
      <c r="B356"/>
      <c r="C356"/>
      <c r="D356"/>
      <c r="E356"/>
    </row>
    <row r="357" spans="1:5">
      <c r="A357"/>
      <c r="B357"/>
      <c r="C357"/>
      <c r="D357"/>
      <c r="E357"/>
    </row>
    <row r="358" spans="1:5">
      <c r="A358"/>
      <c r="B358"/>
      <c r="C358"/>
      <c r="D358"/>
      <c r="E358"/>
    </row>
    <row r="359" spans="1:5">
      <c r="A359"/>
      <c r="B359"/>
      <c r="C359"/>
      <c r="D359"/>
      <c r="E359"/>
    </row>
    <row r="360" spans="1:5">
      <c r="A360"/>
      <c r="B360"/>
      <c r="C360"/>
      <c r="D360"/>
      <c r="E360"/>
    </row>
    <row r="361" spans="1:5">
      <c r="A361"/>
      <c r="B361"/>
      <c r="C361"/>
      <c r="D361"/>
      <c r="E361"/>
    </row>
    <row r="362" spans="1:5">
      <c r="A362"/>
      <c r="B362"/>
      <c r="C362"/>
      <c r="D362"/>
      <c r="E362"/>
    </row>
    <row r="363" spans="1:5">
      <c r="A363"/>
      <c r="B363"/>
      <c r="C363"/>
      <c r="D363"/>
      <c r="E363"/>
    </row>
    <row r="364" spans="1:5">
      <c r="A364"/>
      <c r="B364"/>
      <c r="C364"/>
      <c r="D364"/>
      <c r="E364"/>
    </row>
    <row r="365" spans="1:5">
      <c r="A365"/>
      <c r="B365"/>
      <c r="C365"/>
      <c r="D365"/>
      <c r="E365"/>
    </row>
    <row r="366" spans="1:5">
      <c r="A366"/>
      <c r="B366"/>
      <c r="C366"/>
      <c r="D366"/>
      <c r="E366"/>
    </row>
    <row r="367" spans="1:5">
      <c r="A367"/>
      <c r="B367"/>
      <c r="C367"/>
      <c r="D367"/>
      <c r="E367"/>
    </row>
    <row r="368" spans="1:5">
      <c r="A368"/>
      <c r="B368"/>
      <c r="C368"/>
      <c r="D368"/>
      <c r="E368"/>
    </row>
    <row r="369" spans="1:5">
      <c r="A369"/>
      <c r="B369"/>
      <c r="C369"/>
      <c r="D369"/>
      <c r="E369"/>
    </row>
    <row r="370" spans="1:5">
      <c r="A370"/>
      <c r="B370"/>
      <c r="C370"/>
      <c r="D370"/>
      <c r="E370"/>
    </row>
    <row r="371" spans="1:5">
      <c r="A371"/>
      <c r="B371"/>
      <c r="C371"/>
      <c r="D371"/>
      <c r="E371"/>
    </row>
    <row r="372" spans="1:5">
      <c r="A372"/>
      <c r="B372"/>
      <c r="C372"/>
      <c r="D372"/>
      <c r="E372"/>
    </row>
    <row r="373" spans="1:5">
      <c r="A373"/>
      <c r="B373"/>
      <c r="C373"/>
      <c r="D373"/>
      <c r="E373"/>
    </row>
    <row r="374" spans="1:5">
      <c r="A374"/>
      <c r="B374"/>
      <c r="C374"/>
      <c r="D374"/>
      <c r="E374"/>
    </row>
    <row r="375" spans="1:5">
      <c r="A375"/>
      <c r="B375"/>
      <c r="C375"/>
      <c r="D375"/>
      <c r="E375"/>
    </row>
    <row r="376" spans="1:5">
      <c r="A376"/>
      <c r="B376"/>
      <c r="C376"/>
      <c r="D376"/>
      <c r="E376"/>
    </row>
    <row r="377" spans="1:5">
      <c r="A377"/>
      <c r="B377"/>
      <c r="C377"/>
      <c r="D377"/>
      <c r="E377"/>
    </row>
    <row r="378" spans="1:5">
      <c r="A378"/>
      <c r="B378"/>
      <c r="C378"/>
      <c r="D378"/>
      <c r="E378"/>
    </row>
    <row r="379" spans="1:5">
      <c r="A379"/>
      <c r="B379"/>
      <c r="C379"/>
      <c r="D379"/>
      <c r="E379"/>
    </row>
    <row r="380" spans="1:5">
      <c r="A380"/>
      <c r="B380"/>
      <c r="C380"/>
      <c r="D380"/>
      <c r="E380"/>
    </row>
    <row r="381" spans="1:5">
      <c r="A381"/>
      <c r="B381"/>
      <c r="C381"/>
      <c r="D381"/>
      <c r="E381"/>
    </row>
    <row r="382" spans="1:5">
      <c r="A382"/>
      <c r="B382"/>
      <c r="C382"/>
      <c r="D382"/>
      <c r="E382"/>
    </row>
    <row r="383" spans="1:5">
      <c r="A383"/>
      <c r="B383"/>
      <c r="C383"/>
      <c r="D383"/>
      <c r="E383"/>
    </row>
    <row r="384" spans="1:5">
      <c r="A384"/>
      <c r="B384"/>
      <c r="C384"/>
      <c r="D384"/>
      <c r="E384"/>
    </row>
    <row r="385" spans="1:5">
      <c r="A385"/>
      <c r="B385"/>
      <c r="C385"/>
      <c r="D385"/>
      <c r="E385"/>
    </row>
    <row r="386" spans="1:5">
      <c r="A386"/>
      <c r="B386"/>
      <c r="C386"/>
      <c r="D386"/>
      <c r="E386"/>
    </row>
    <row r="387" spans="1:5">
      <c r="A387"/>
      <c r="B387"/>
      <c r="C387"/>
      <c r="D387"/>
      <c r="E387"/>
    </row>
    <row r="388" spans="1:5">
      <c r="A388"/>
      <c r="B388"/>
      <c r="C388"/>
      <c r="D388"/>
      <c r="E388"/>
    </row>
    <row r="389" spans="1:5">
      <c r="A389"/>
      <c r="B389"/>
      <c r="C389"/>
      <c r="D389"/>
      <c r="E389"/>
    </row>
    <row r="390" spans="1:5">
      <c r="A390"/>
      <c r="B390"/>
      <c r="C390"/>
      <c r="D390"/>
      <c r="E390"/>
    </row>
    <row r="391" spans="1:5">
      <c r="A391"/>
      <c r="B391"/>
      <c r="C391"/>
      <c r="D391"/>
      <c r="E391"/>
    </row>
    <row r="392" spans="1:5">
      <c r="A392"/>
      <c r="B392"/>
      <c r="C392"/>
      <c r="D392"/>
      <c r="E392"/>
    </row>
    <row r="393" spans="1:5">
      <c r="A393"/>
      <c r="B393"/>
      <c r="C393"/>
      <c r="D393"/>
      <c r="E393"/>
    </row>
    <row r="394" spans="1:5">
      <c r="A394"/>
      <c r="B394"/>
      <c r="C394"/>
      <c r="D394"/>
      <c r="E394"/>
    </row>
    <row r="395" spans="1:5">
      <c r="A395"/>
      <c r="B395"/>
      <c r="C395"/>
      <c r="D395"/>
      <c r="E395"/>
    </row>
    <row r="396" spans="1:5">
      <c r="A396"/>
      <c r="B396"/>
      <c r="C396"/>
      <c r="D396"/>
      <c r="E396"/>
    </row>
    <row r="397" spans="1:5">
      <c r="A397"/>
      <c r="B397"/>
      <c r="C397"/>
      <c r="D397"/>
      <c r="E397"/>
    </row>
    <row r="398" spans="1:5">
      <c r="A398"/>
      <c r="B398"/>
      <c r="C398"/>
      <c r="D398"/>
      <c r="E398"/>
    </row>
    <row r="399" spans="1:5">
      <c r="A399"/>
      <c r="B399"/>
      <c r="C399"/>
      <c r="D399"/>
      <c r="E399"/>
    </row>
    <row r="400" spans="1:5">
      <c r="A400"/>
      <c r="B400"/>
      <c r="C400"/>
      <c r="D400"/>
      <c r="E400"/>
    </row>
    <row r="401" spans="1:5">
      <c r="A401"/>
      <c r="B401"/>
      <c r="C401"/>
      <c r="D401"/>
      <c r="E401"/>
    </row>
    <row r="402" spans="1:5">
      <c r="A402"/>
      <c r="B402"/>
      <c r="C402"/>
      <c r="D402"/>
      <c r="E402"/>
    </row>
    <row r="403" spans="1:5">
      <c r="A403"/>
      <c r="B403"/>
      <c r="C403"/>
      <c r="D403"/>
      <c r="E403"/>
    </row>
    <row r="404" spans="1:5">
      <c r="A404"/>
      <c r="B404"/>
      <c r="C404"/>
      <c r="D404"/>
      <c r="E404"/>
    </row>
    <row r="405" spans="1:5">
      <c r="A405"/>
      <c r="B405"/>
      <c r="C405"/>
      <c r="D405"/>
      <c r="E405"/>
    </row>
    <row r="406" spans="1:5">
      <c r="A406"/>
      <c r="B406"/>
      <c r="C406"/>
      <c r="D406"/>
      <c r="E406"/>
    </row>
    <row r="407" spans="1:5">
      <c r="A407"/>
      <c r="B407"/>
      <c r="C407"/>
      <c r="D407"/>
      <c r="E407"/>
    </row>
    <row r="408" spans="1:5">
      <c r="A408"/>
      <c r="B408"/>
      <c r="C408"/>
      <c r="D408"/>
      <c r="E408"/>
    </row>
    <row r="409" spans="1:5">
      <c r="A409"/>
      <c r="B409"/>
      <c r="C409"/>
      <c r="D409"/>
      <c r="E409"/>
    </row>
    <row r="410" spans="1:5">
      <c r="A410"/>
      <c r="B410"/>
      <c r="C410"/>
      <c r="D410"/>
      <c r="E410"/>
    </row>
    <row r="411" spans="1:5">
      <c r="A411"/>
      <c r="B411"/>
      <c r="C411"/>
      <c r="D411"/>
      <c r="E411"/>
    </row>
    <row r="412" spans="1:5">
      <c r="A412"/>
      <c r="B412"/>
      <c r="C412"/>
      <c r="D412"/>
      <c r="E412"/>
    </row>
    <row r="413" spans="1:5">
      <c r="A413"/>
      <c r="B413"/>
      <c r="C413"/>
      <c r="D413"/>
      <c r="E413"/>
    </row>
    <row r="414" spans="1:5">
      <c r="A414"/>
      <c r="B414"/>
      <c r="C414"/>
      <c r="D414"/>
      <c r="E414"/>
    </row>
    <row r="415" spans="1:5">
      <c r="A415"/>
      <c r="B415"/>
      <c r="C415"/>
      <c r="D415"/>
      <c r="E415"/>
    </row>
    <row r="416" spans="1:5">
      <c r="A416"/>
      <c r="B416"/>
      <c r="C416"/>
      <c r="D416"/>
      <c r="E416"/>
    </row>
    <row r="417" spans="1:5">
      <c r="A417"/>
      <c r="B417"/>
      <c r="C417"/>
      <c r="D417"/>
      <c r="E417"/>
    </row>
    <row r="418" spans="1:5">
      <c r="A418"/>
      <c r="B418"/>
      <c r="C418"/>
      <c r="D418"/>
      <c r="E418"/>
    </row>
    <row r="419" spans="1:5">
      <c r="A419"/>
      <c r="B419"/>
      <c r="C419"/>
      <c r="D419"/>
      <c r="E419"/>
    </row>
    <row r="420" spans="1:5">
      <c r="A420"/>
      <c r="B420"/>
      <c r="C420"/>
      <c r="D420"/>
      <c r="E420"/>
    </row>
    <row r="421" spans="1:5">
      <c r="A421"/>
      <c r="B421"/>
      <c r="C421"/>
      <c r="D421"/>
      <c r="E421"/>
    </row>
    <row r="422" spans="1:5">
      <c r="A422"/>
      <c r="B422"/>
      <c r="C422"/>
      <c r="D422"/>
      <c r="E422"/>
    </row>
    <row r="423" spans="1:5">
      <c r="A423"/>
      <c r="B423"/>
      <c r="C423"/>
      <c r="D423"/>
      <c r="E423"/>
    </row>
    <row r="424" spans="1:5">
      <c r="A424"/>
      <c r="B424"/>
      <c r="C424"/>
      <c r="D424"/>
      <c r="E424"/>
    </row>
    <row r="425" spans="1:5">
      <c r="A425"/>
      <c r="B425"/>
      <c r="C425"/>
      <c r="D425"/>
      <c r="E425"/>
    </row>
    <row r="426" spans="1:5">
      <c r="A426"/>
      <c r="B426"/>
      <c r="C426"/>
      <c r="D426"/>
      <c r="E426"/>
    </row>
    <row r="427" spans="1:5">
      <c r="A427"/>
      <c r="B427"/>
      <c r="C427"/>
      <c r="D427"/>
      <c r="E427"/>
    </row>
    <row r="428" spans="1:5">
      <c r="A428"/>
      <c r="B428"/>
      <c r="C428"/>
      <c r="D428"/>
      <c r="E428"/>
    </row>
    <row r="429" spans="1:5">
      <c r="A429"/>
      <c r="B429"/>
      <c r="C429"/>
      <c r="D429"/>
      <c r="E429"/>
    </row>
    <row r="430" spans="1:5">
      <c r="A430"/>
      <c r="B430"/>
      <c r="C430"/>
      <c r="D430"/>
      <c r="E430"/>
    </row>
    <row r="431" spans="1:5">
      <c r="A431"/>
      <c r="B431"/>
      <c r="C431"/>
      <c r="D431"/>
      <c r="E431"/>
    </row>
    <row r="432" spans="1:5">
      <c r="A432"/>
      <c r="B432"/>
      <c r="C432"/>
      <c r="D432"/>
      <c r="E432"/>
    </row>
    <row r="433" spans="1:5">
      <c r="A433"/>
      <c r="B433"/>
      <c r="C433"/>
      <c r="D433"/>
      <c r="E433"/>
    </row>
    <row r="434" spans="1:5">
      <c r="A434"/>
      <c r="B434"/>
      <c r="C434"/>
      <c r="D434"/>
      <c r="E434"/>
    </row>
    <row r="435" spans="1:5">
      <c r="A435"/>
      <c r="B435"/>
      <c r="C435"/>
      <c r="D435"/>
      <c r="E435"/>
    </row>
    <row r="436" spans="1:5">
      <c r="A436"/>
      <c r="B436"/>
      <c r="C436"/>
      <c r="D436"/>
      <c r="E436"/>
    </row>
    <row r="437" spans="1:5">
      <c r="A437"/>
      <c r="B437"/>
      <c r="C437"/>
      <c r="D437"/>
      <c r="E437"/>
    </row>
    <row r="438" spans="1:5">
      <c r="A438"/>
      <c r="B438"/>
      <c r="C438"/>
      <c r="D438"/>
      <c r="E438"/>
    </row>
    <row r="439" spans="1:5">
      <c r="A439"/>
      <c r="B439"/>
      <c r="C439"/>
      <c r="D439"/>
      <c r="E439"/>
    </row>
    <row r="440" spans="1:5">
      <c r="A440"/>
      <c r="B440"/>
      <c r="C440"/>
      <c r="D440"/>
      <c r="E440"/>
    </row>
    <row r="441" spans="1:5">
      <c r="A441"/>
      <c r="B441"/>
      <c r="C441"/>
      <c r="D441"/>
      <c r="E441"/>
    </row>
    <row r="442" spans="1:5">
      <c r="A442"/>
      <c r="B442"/>
      <c r="C442"/>
      <c r="D442"/>
      <c r="E442"/>
    </row>
    <row r="443" spans="1:5">
      <c r="A443"/>
      <c r="B443"/>
      <c r="C443"/>
      <c r="D443"/>
      <c r="E443"/>
    </row>
    <row r="444" spans="1:5">
      <c r="A444"/>
      <c r="B444"/>
      <c r="C444"/>
      <c r="D444"/>
      <c r="E444"/>
    </row>
    <row r="445" spans="1:5">
      <c r="A445"/>
      <c r="B445"/>
      <c r="C445"/>
      <c r="D445"/>
      <c r="E445"/>
    </row>
    <row r="446" spans="1:5">
      <c r="A446"/>
      <c r="B446"/>
      <c r="C446"/>
      <c r="D446"/>
      <c r="E446"/>
    </row>
    <row r="447" spans="1:5">
      <c r="A447"/>
      <c r="B447"/>
      <c r="C447"/>
      <c r="D447"/>
      <c r="E447"/>
    </row>
    <row r="448" spans="1:5">
      <c r="A448"/>
      <c r="B448"/>
      <c r="C448"/>
      <c r="D448"/>
      <c r="E448"/>
    </row>
    <row r="449" spans="1:5">
      <c r="A449"/>
      <c r="B449"/>
      <c r="C449"/>
      <c r="D449"/>
      <c r="E449"/>
    </row>
    <row r="450" spans="1:5">
      <c r="A450"/>
      <c r="B450"/>
      <c r="C450"/>
      <c r="D450"/>
      <c r="E450"/>
    </row>
    <row r="451" spans="1:5">
      <c r="A451"/>
      <c r="B451"/>
      <c r="C451"/>
      <c r="D451"/>
      <c r="E451"/>
    </row>
    <row r="452" spans="1:5">
      <c r="A452"/>
      <c r="B452"/>
      <c r="C452"/>
      <c r="D452"/>
      <c r="E452"/>
    </row>
    <row r="453" spans="1:5">
      <c r="A453"/>
      <c r="B453"/>
      <c r="C453"/>
      <c r="D453"/>
      <c r="E453"/>
    </row>
    <row r="454" spans="1:5">
      <c r="A454"/>
      <c r="B454"/>
      <c r="C454"/>
      <c r="D454"/>
      <c r="E454"/>
    </row>
    <row r="455" spans="1:5">
      <c r="A455"/>
      <c r="B455"/>
      <c r="C455"/>
      <c r="D455"/>
      <c r="E455"/>
    </row>
    <row r="456" spans="1:5">
      <c r="A456"/>
      <c r="B456"/>
      <c r="C456"/>
      <c r="D456"/>
      <c r="E456"/>
    </row>
    <row r="457" spans="1:5">
      <c r="A457"/>
      <c r="B457"/>
      <c r="C457"/>
      <c r="D457"/>
      <c r="E457"/>
    </row>
    <row r="458" spans="1:5">
      <c r="A458"/>
      <c r="B458"/>
      <c r="C458"/>
      <c r="D458"/>
      <c r="E458"/>
    </row>
    <row r="459" spans="1:5">
      <c r="A459"/>
      <c r="B459"/>
      <c r="C459"/>
      <c r="D459"/>
      <c r="E459"/>
    </row>
    <row r="460" spans="1:5">
      <c r="A460"/>
      <c r="B460"/>
      <c r="C460"/>
      <c r="D460"/>
      <c r="E460"/>
    </row>
    <row r="461" spans="1:5">
      <c r="A461"/>
      <c r="B461"/>
      <c r="C461"/>
      <c r="D461"/>
      <c r="E461"/>
    </row>
    <row r="462" spans="1:5">
      <c r="A462"/>
      <c r="B462"/>
      <c r="C462"/>
      <c r="D462"/>
      <c r="E462"/>
    </row>
    <row r="463" spans="1:5">
      <c r="A463"/>
      <c r="B463"/>
      <c r="C463"/>
      <c r="D463"/>
      <c r="E463"/>
    </row>
    <row r="464" spans="1:5">
      <c r="A464"/>
      <c r="B464"/>
      <c r="C464"/>
      <c r="D464"/>
      <c r="E464"/>
    </row>
    <row r="465" spans="1:5">
      <c r="A465"/>
      <c r="B465"/>
      <c r="C465"/>
      <c r="D465"/>
      <c r="E465"/>
    </row>
    <row r="466" spans="1:5">
      <c r="A466"/>
      <c r="B466"/>
      <c r="C466"/>
      <c r="D466"/>
      <c r="E466"/>
    </row>
    <row r="467" spans="1:5">
      <c r="A467"/>
      <c r="B467"/>
      <c r="C467"/>
      <c r="D467"/>
      <c r="E467"/>
    </row>
    <row r="468" spans="1:5">
      <c r="A468"/>
      <c r="B468"/>
      <c r="C468"/>
      <c r="D468"/>
      <c r="E468"/>
    </row>
    <row r="469" spans="1:5">
      <c r="A469"/>
      <c r="B469"/>
      <c r="C469"/>
      <c r="D469"/>
      <c r="E469"/>
    </row>
    <row r="470" spans="1:5">
      <c r="A470"/>
      <c r="B470"/>
      <c r="C470"/>
      <c r="D470"/>
      <c r="E470"/>
    </row>
    <row r="471" spans="1:5">
      <c r="A471"/>
      <c r="B471"/>
      <c r="C471"/>
      <c r="D471"/>
      <c r="E471"/>
    </row>
    <row r="472" spans="1:5">
      <c r="A472"/>
      <c r="B472"/>
      <c r="C472"/>
      <c r="D472"/>
      <c r="E472"/>
    </row>
    <row r="473" spans="1:5">
      <c r="A473"/>
      <c r="B473"/>
      <c r="C473"/>
      <c r="D473"/>
      <c r="E473"/>
    </row>
    <row r="474" spans="1:5">
      <c r="A474"/>
      <c r="B474"/>
      <c r="C474"/>
      <c r="D474"/>
      <c r="E474"/>
    </row>
    <row r="475" spans="1:5">
      <c r="A475"/>
      <c r="B475"/>
      <c r="C475"/>
      <c r="D475"/>
      <c r="E475"/>
    </row>
    <row r="476" spans="1:5">
      <c r="A476"/>
      <c r="B476"/>
      <c r="C476"/>
      <c r="D476"/>
      <c r="E476"/>
    </row>
    <row r="477" spans="1:5">
      <c r="A477"/>
      <c r="B477"/>
      <c r="C477"/>
      <c r="D477"/>
      <c r="E477"/>
    </row>
    <row r="478" spans="1:5">
      <c r="A478"/>
      <c r="B478"/>
      <c r="C478"/>
      <c r="D478"/>
      <c r="E478"/>
    </row>
    <row r="479" spans="1:5">
      <c r="A479"/>
      <c r="B479"/>
      <c r="C479"/>
      <c r="D479"/>
      <c r="E479"/>
    </row>
    <row r="480" spans="1:5">
      <c r="A480"/>
      <c r="B480"/>
      <c r="C480"/>
      <c r="D480"/>
      <c r="E480"/>
    </row>
    <row r="481" spans="1:5">
      <c r="A481"/>
      <c r="B481"/>
      <c r="C481"/>
      <c r="D481"/>
      <c r="E481"/>
    </row>
    <row r="482" spans="1:5">
      <c r="A482"/>
      <c r="B482"/>
      <c r="C482"/>
      <c r="D482"/>
      <c r="E482"/>
    </row>
    <row r="483" spans="1:5">
      <c r="A483"/>
      <c r="B483"/>
      <c r="C483"/>
      <c r="D483"/>
      <c r="E483"/>
    </row>
    <row r="484" spans="1:5">
      <c r="A484"/>
      <c r="B484"/>
      <c r="C484"/>
      <c r="D484"/>
      <c r="E484"/>
    </row>
    <row r="485" spans="1:5">
      <c r="A485"/>
      <c r="B485"/>
      <c r="C485"/>
      <c r="D485"/>
      <c r="E485"/>
    </row>
    <row r="486" spans="1:5">
      <c r="A486"/>
      <c r="B486"/>
      <c r="C486"/>
      <c r="D486"/>
      <c r="E486"/>
    </row>
    <row r="487" spans="1:5">
      <c r="A487"/>
      <c r="B487"/>
      <c r="C487"/>
      <c r="D487"/>
      <c r="E487"/>
    </row>
    <row r="488" spans="1:5">
      <c r="A488"/>
      <c r="B488"/>
      <c r="C488"/>
      <c r="D488"/>
      <c r="E488"/>
    </row>
    <row r="489" spans="1:5">
      <c r="A489"/>
      <c r="B489"/>
      <c r="C489"/>
      <c r="D489"/>
      <c r="E489"/>
    </row>
    <row r="490" spans="1:5">
      <c r="A490"/>
      <c r="B490"/>
      <c r="C490"/>
      <c r="D490"/>
      <c r="E490"/>
    </row>
    <row r="491" spans="1:5">
      <c r="A491"/>
      <c r="B491"/>
      <c r="C491"/>
      <c r="D491"/>
      <c r="E491"/>
    </row>
    <row r="492" spans="1:5">
      <c r="A492"/>
      <c r="B492"/>
      <c r="C492"/>
      <c r="D492"/>
      <c r="E492"/>
    </row>
    <row r="493" spans="1:5">
      <c r="A493"/>
      <c r="B493"/>
      <c r="C493"/>
      <c r="D493"/>
      <c r="E493"/>
    </row>
    <row r="494" spans="1:5">
      <c r="A494"/>
      <c r="B494"/>
      <c r="C494"/>
      <c r="D494"/>
      <c r="E494"/>
    </row>
    <row r="495" spans="1:5">
      <c r="A495"/>
      <c r="B495"/>
      <c r="C495"/>
      <c r="D495"/>
      <c r="E495"/>
    </row>
    <row r="496" spans="1:5">
      <c r="A496"/>
      <c r="B496"/>
      <c r="C496"/>
      <c r="D496"/>
      <c r="E496"/>
    </row>
    <row r="497" spans="1:5">
      <c r="A497"/>
      <c r="B497"/>
      <c r="C497"/>
      <c r="D497"/>
      <c r="E497"/>
    </row>
    <row r="498" spans="1:5">
      <c r="A498"/>
      <c r="B498"/>
      <c r="C498"/>
      <c r="D498"/>
      <c r="E498"/>
    </row>
    <row r="499" spans="1:5">
      <c r="A499"/>
      <c r="B499"/>
      <c r="C499"/>
      <c r="D499"/>
      <c r="E499"/>
    </row>
    <row r="500" spans="1:5">
      <c r="A500"/>
      <c r="B500"/>
      <c r="C500"/>
      <c r="D500"/>
      <c r="E500"/>
    </row>
    <row r="501" spans="1:5">
      <c r="A501"/>
      <c r="B501"/>
      <c r="C501"/>
      <c r="D501"/>
      <c r="E501"/>
    </row>
    <row r="502" spans="1:5">
      <c r="A502"/>
      <c r="B502"/>
      <c r="C502"/>
      <c r="D502"/>
      <c r="E502"/>
    </row>
    <row r="503" spans="1:5">
      <c r="A503"/>
      <c r="B503"/>
      <c r="C503"/>
      <c r="D503"/>
      <c r="E503"/>
    </row>
    <row r="504" spans="1:5">
      <c r="A504"/>
      <c r="B504"/>
      <c r="C504"/>
      <c r="D504"/>
      <c r="E504"/>
    </row>
  </sheetData>
  <sortState xmlns:xlrd2="http://schemas.microsoft.com/office/spreadsheetml/2017/richdata2" ref="W5:AO52">
    <sortCondition descending="1" ref="AN5:AN52"/>
  </sortState>
  <mergeCells count="2">
    <mergeCell ref="C3:M3"/>
    <mergeCell ref="A3:B3"/>
  </mergeCells>
  <phoneticPr fontId="17" type="noConversion"/>
  <dataValidations count="10">
    <dataValidation type="list" allowBlank="1" showInputMessage="1" showErrorMessage="1" errorTitle="Disziplin eintragen" error="Falsche Disziplin angegeben._x000a__x000a_LG_x000a_LP_x000a_LG Auflage_x000a_ " promptTitle="Disziplin eintragen" prompt="Disziplin eintrage" sqref="E46:E58" xr:uid="{88993623-D4CC-4B45-9AE4-F36AAD7E792A}">
      <formula1>$P$2:$P$4</formula1>
    </dataValidation>
    <dataValidation type="list" allowBlank="1" showInputMessage="1" showErrorMessage="1" errorTitle="Falscher Vereinsname" error="Vereinsname stimmt nicht mit der Datenbank überein. Bitte Vereinsnamen überprüfen:_x000a__x000a_" promptTitle="Verein eingeben" prompt="Verein eingeben" sqref="A46:A58" xr:uid="{911863A1-020D-4981-9A35-408A64D70B84}">
      <formula1>$N$2:$N$12</formula1>
    </dataValidation>
    <dataValidation type="list" allowBlank="1" showInputMessage="1" showErrorMessage="1" errorTitle="Disziplin eintragen" error="Falsche Disziplin angegeben._x000a__x000a_LG_x000a_LP_x000a_LG Auflage_x000a_ " promptTitle="Disziplin eintragen" prompt="Disziplin eintrage" sqref="E6:E45 E59:E71" xr:uid="{36F39003-D972-4BA3-ABAD-61D46E0D9302}">
      <formula1>$P$2:$P$4</formula1>
      <formula2>0</formula2>
    </dataValidation>
    <dataValidation type="list" allowBlank="1" showInputMessage="1" showErrorMessage="1" errorTitle="Falscher Vereinsname" error="Vereinsname stimmt nicht mit der Datenbank überein. Bitte Vereinsnamen überprüfen:_x000a__x000a_" promptTitle="Verein eingeben" prompt="Verein eingeben" sqref="A6:A12 A19:A45 A59:A71" xr:uid="{1D57DB31-430C-4B87-B768-B063D5B3D428}">
      <formula1>$N$2:$N$12</formula1>
      <formula2>0</formula2>
    </dataValidation>
    <dataValidation type="custom" allowBlank="1" showInputMessage="1" showErrorMessage="1" sqref="F1:F2" xr:uid="{44C6CEA8-3C5B-4788-B373-9EF6C6E1F328}">
      <formula1>NOT(CELL("Schutz",F4:S461))</formula1>
    </dataValidation>
    <dataValidation type="custom" allowBlank="1" showInputMessage="1" showErrorMessage="1" sqref="G1" xr:uid="{B3DFC8E6-4FD1-4307-A17B-98EB8F461166}">
      <formula1>NOT(CELL("Schutz",H4:T465))</formula1>
    </dataValidation>
    <dataValidation type="custom" allowBlank="1" showInputMessage="1" showErrorMessage="1" sqref="K1:P1 G2:P2" xr:uid="{3F24EA92-B1BC-485B-B00A-5E6DBAAF053A}">
      <formula1>NOT(CELL("Schutz",G4:S465))</formula1>
    </dataValidation>
    <dataValidation type="custom" allowBlank="1" showInputMessage="1" showErrorMessage="1" sqref="N3:P3" xr:uid="{CA23283C-69CC-48F1-948D-511751BCDE01}">
      <formula1>NOT(CELL("Schutz",N5:Z467))</formula1>
    </dataValidation>
    <dataValidation type="custom" allowBlank="1" showInputMessage="1" showErrorMessage="1" sqref="Q1:S2" xr:uid="{C64E904E-3C21-47FD-8F02-DEACDA632DF8}">
      <formula1>NOT(CELL("Schutz",Q4:AB465))</formula1>
    </dataValidation>
    <dataValidation type="custom" allowBlank="1" showInputMessage="1" showErrorMessage="1" sqref="Q3:S3" xr:uid="{BDBBEDE5-9D54-404F-A579-E9115182F9B4}">
      <formula1>NOT(CELL("Schutz",Q5:AB467))</formula1>
    </dataValidation>
  </dataValidations>
  <pageMargins left="0.7" right="0.7" top="0.75" bottom="0.75" header="0.3" footer="0.3"/>
  <pageSetup paperSize="9" scale="66" firstPageNumber="0" fitToHeight="0" orientation="landscape" horizontalDpi="300" verticalDpi="300" r:id="rId1"/>
  <headerFooter alignWithMargins="0">
    <oddHeader>&amp;R&amp;D</oddHeader>
  </headerFooter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4887F-62B6-46C7-927F-76B825AA6602}">
  <sheetPr codeName="Tabelle20">
    <tabColor rgb="FF00B0F0"/>
    <pageSetUpPr fitToPage="1"/>
  </sheetPr>
  <dimension ref="A1:S493"/>
  <sheetViews>
    <sheetView tabSelected="1" zoomScaleNormal="100" workbookViewId="0">
      <selection activeCell="A5" sqref="A5"/>
    </sheetView>
  </sheetViews>
  <sheetFormatPr baseColWidth="10" defaultColWidth="11.42578125" defaultRowHeight="12.75"/>
  <cols>
    <col min="1" max="1" width="32.7109375" style="15" customWidth="1"/>
    <col min="2" max="3" width="17.7109375" style="15" customWidth="1"/>
    <col min="4" max="4" width="12" style="15" customWidth="1"/>
    <col min="5" max="5" width="13.7109375" style="15" bestFit="1" customWidth="1"/>
    <col min="6" max="16" width="6.7109375" style="15" customWidth="1"/>
    <col min="17" max="19" width="11.7109375" style="15" customWidth="1"/>
    <col min="20" max="16384" width="11.42578125" style="15"/>
  </cols>
  <sheetData>
    <row r="1" spans="1:19" ht="15.6" customHeight="1">
      <c r="A1" s="285" t="str">
        <f>Tabellen!F1</f>
        <v>Runde 11</v>
      </c>
      <c r="B1" s="219"/>
      <c r="C1" s="220"/>
      <c r="D1" s="220"/>
      <c r="E1" s="220"/>
      <c r="F1" s="221"/>
      <c r="G1" s="222"/>
      <c r="H1" s="222"/>
      <c r="I1" s="222"/>
      <c r="J1" s="222"/>
      <c r="K1" s="221"/>
      <c r="L1" s="221"/>
      <c r="M1" s="221"/>
      <c r="N1" s="221"/>
      <c r="O1" s="221"/>
      <c r="P1" s="221"/>
      <c r="Q1" s="223"/>
      <c r="R1" s="224"/>
      <c r="S1" s="223"/>
    </row>
    <row r="2" spans="1:19" ht="15" customHeight="1">
      <c r="A2" s="219"/>
      <c r="B2" s="219"/>
      <c r="C2" s="220"/>
      <c r="D2" s="220"/>
      <c r="E2" s="220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3"/>
      <c r="R2" s="224"/>
      <c r="S2" s="223"/>
    </row>
    <row r="3" spans="1:19" ht="142.5" customHeight="1">
      <c r="A3" s="335" t="s">
        <v>454</v>
      </c>
      <c r="B3" s="335"/>
      <c r="C3" s="332" t="s">
        <v>43</v>
      </c>
      <c r="D3" s="332"/>
      <c r="E3" s="332"/>
      <c r="F3" s="332"/>
      <c r="G3" s="332"/>
      <c r="H3" s="332"/>
      <c r="I3" s="332"/>
      <c r="J3" s="332"/>
      <c r="K3" s="332"/>
      <c r="L3" s="332"/>
      <c r="M3" s="221"/>
      <c r="N3" s="221"/>
      <c r="O3" s="221"/>
      <c r="P3" s="221"/>
      <c r="Q3" s="225"/>
      <c r="R3" s="225"/>
      <c r="S3" s="225"/>
    </row>
    <row r="4" spans="1:19" s="231" customFormat="1" ht="34.5" customHeight="1">
      <c r="A4" s="226" t="s">
        <v>0</v>
      </c>
      <c r="B4" s="227" t="s">
        <v>2</v>
      </c>
      <c r="C4" s="228" t="s">
        <v>1</v>
      </c>
      <c r="D4" s="226" t="s">
        <v>3</v>
      </c>
      <c r="E4" s="226" t="s">
        <v>4</v>
      </c>
      <c r="F4" s="226" t="s">
        <v>68</v>
      </c>
      <c r="G4" s="226" t="s">
        <v>69</v>
      </c>
      <c r="H4" s="226" t="s">
        <v>70</v>
      </c>
      <c r="I4" s="226" t="s">
        <v>71</v>
      </c>
      <c r="J4" s="226" t="s">
        <v>72</v>
      </c>
      <c r="K4" s="226" t="s">
        <v>73</v>
      </c>
      <c r="L4" s="226" t="s">
        <v>74</v>
      </c>
      <c r="M4" s="226" t="s">
        <v>75</v>
      </c>
      <c r="N4" s="226" t="s">
        <v>76</v>
      </c>
      <c r="O4" s="226" t="s">
        <v>77</v>
      </c>
      <c r="P4" s="226" t="s">
        <v>168</v>
      </c>
      <c r="Q4" s="229" t="s">
        <v>82</v>
      </c>
      <c r="R4" s="226" t="s">
        <v>63</v>
      </c>
      <c r="S4" s="230" t="s">
        <v>62</v>
      </c>
    </row>
    <row r="5" spans="1:19" ht="15.95" customHeight="1">
      <c r="A5" s="22" t="s">
        <v>26</v>
      </c>
      <c r="B5" s="22" t="s">
        <v>211</v>
      </c>
      <c r="C5" s="22" t="s">
        <v>263</v>
      </c>
      <c r="D5" s="22" t="s">
        <v>12</v>
      </c>
      <c r="E5" s="22" t="s">
        <v>14</v>
      </c>
      <c r="F5" s="264" cm="1">
        <f t="array" ref="F5">_xlfn.IFNA(INDEX(SetupR1Tabelle[Ringe],MATCH($A5&amp;$B5&amp;$C5&amp;$E5,SetupR1Tabelle[Verein]&amp;SetupR1Tabelle[Vorname]&amp;SetupR1Tabelle[Name]&amp;SetupR1Tabelle[Disziplin],0)),"-")</f>
        <v>178</v>
      </c>
      <c r="G5" s="265" t="str" cm="1">
        <f t="array" ref="G5">_xlfn.IFNA(INDEX(SetupR2Tabelle[Ringe],MATCH($A5&amp;$B5&amp;$C5&amp;$E5,SetupR2Tabelle[Verein]&amp;SetupR2Tabelle[Vorname]&amp;SetupR2Tabelle[Name]&amp;SetupR2Tabelle[Disziplin],0)),"-")</f>
        <v>-</v>
      </c>
      <c r="H5" s="264" cm="1">
        <f t="array" ref="H5">_xlfn.IFNA(INDEX(SetupR3Tabelle[Ringe],MATCH($A5&amp;$B5&amp;$C5&amp;$E5,SetupR3Tabelle[Verein]&amp;SetupR3Tabelle[Vorname]&amp;SetupR3Tabelle[Name]&amp;SetupR3Tabelle[Disziplin],0)),"-")</f>
        <v>181</v>
      </c>
      <c r="I5" s="266" cm="1">
        <f t="array" ref="I5">_xlfn.IFNA(INDEX(SetupR4Tabelle[Ringe],MATCH($A5&amp;$B5&amp;$C5&amp;$E5,SetupR4Tabelle[Verein]&amp;SetupR4Tabelle[Vorname]&amp;SetupR4Tabelle[Name]&amp;SetupR4Tabelle[Disziplin],0)),"-")</f>
        <v>186</v>
      </c>
      <c r="J5" s="264" cm="1">
        <f t="array" ref="J5">_xlfn.IFNA(INDEX(SetupR5Tabelle[Ringe],MATCH($A5&amp;$B5&amp;$C5&amp;$E5,SetupR5Tabelle[Verein]&amp;SetupR5Tabelle[Vorname]&amp;SetupR5Tabelle[Name]&amp;SetupR5Tabelle[Disziplin],0)),"-")</f>
        <v>189</v>
      </c>
      <c r="K5" s="264" cm="1">
        <f t="array" ref="K5">_xlfn.IFNA(INDEX(SetupR6Tabelle[Ringe],MATCH($A5&amp;$B5&amp;$C5&amp;$E5,SetupR6Tabelle[Verein]&amp;SetupR6Tabelle[Vorname]&amp;SetupR6Tabelle[Name]&amp;SetupR6Tabelle[Disziplin],0)),"-")</f>
        <v>182</v>
      </c>
      <c r="L5" s="264" cm="1">
        <f t="array" ref="L5">_xlfn.IFNA(INDEX(SetupR7Tabelle[Ringe],MATCH($A5&amp;$B5&amp;$C5&amp;$E5,SetupR7Tabelle[Verein]&amp;SetupR7Tabelle[Vorname]&amp;SetupR7Tabelle[Name]&amp;SetupR7Tabelle[Disziplin],0)),"-")</f>
        <v>180</v>
      </c>
      <c r="M5" s="264" cm="1">
        <f t="array" ref="M5">_xlfn.IFNA(INDEX(SetupR8Tabelle[Ringe],MATCH($A5&amp;$B5&amp;$C5&amp;$E5,SetupR8Tabelle[Verein]&amp;SetupR8Tabelle[Vorname]&amp;SetupR8Tabelle[Name]&amp;SetupR8Tabelle[Disziplin],0)),"-")</f>
        <v>181</v>
      </c>
      <c r="N5" s="264" cm="1">
        <f t="array" ref="N5">_xlfn.IFNA(INDEX(SetupR9Tabelle[Ringe],MATCH($A5&amp;$B5&amp;$C5&amp;$E5,SetupR9Tabelle[Verein]&amp;SetupR9Tabelle[Vorname]&amp;SetupR9Tabelle[Name]&amp;SetupR9Tabelle[Disziplin],0)),"-")</f>
        <v>190</v>
      </c>
      <c r="O5" s="264" cm="1">
        <f t="array" ref="O5">_xlfn.IFNA(INDEX(SetupR10Tabelle[Ringe],MATCH($A5&amp;$B5&amp;$C5&amp;$E5,SetupR10Tabelle[Verein]&amp;SetupR10Tabelle[Vorname]&amp;SetupR10Tabelle[Name]&amp;SetupR10Tabelle[Disziplin],0)),"-")</f>
        <v>180</v>
      </c>
      <c r="P5" s="262" cm="1">
        <f t="array" ref="P5">_xlfn.IFNA(INDEX(SetupR11Tabelle[Ringe],MATCH($A5&amp;$B5&amp;$C5&amp;$E5,SetupR11Tabelle[Verein]&amp;SetupR11Tabelle[Vorname]&amp;SetupR11Tabelle[Name]&amp;SetupR11Tabelle[Disziplin],0)),"-")</f>
        <v>182</v>
      </c>
      <c r="Q5" s="264">
        <f>IF(LP[[#This Row],[1]]="","",SUM(LP[[#This Row],[1]:[11]]))</f>
        <v>1829</v>
      </c>
      <c r="R5" s="263">
        <f>IF(LP[[#This Row],[Summe]]="","",AVERAGE(Q5/S5))</f>
        <v>182.9</v>
      </c>
      <c r="S5" s="261">
        <f>IF(LP[[#This Row],[1]]="","",COUNT(F5:P5))</f>
        <v>10</v>
      </c>
    </row>
    <row r="6" spans="1:19" ht="15.95" customHeight="1">
      <c r="A6" s="197" t="s">
        <v>21</v>
      </c>
      <c r="B6" s="197" t="s">
        <v>313</v>
      </c>
      <c r="C6" s="197" t="s">
        <v>302</v>
      </c>
      <c r="D6" s="197" t="s">
        <v>12</v>
      </c>
      <c r="E6" s="197" t="s">
        <v>14</v>
      </c>
      <c r="F6" s="261" cm="1">
        <f t="array" ref="F6">_xlfn.IFNA(INDEX(SetupR1Tabelle[Ringe],MATCH($A6&amp;$B6&amp;$C6&amp;$E6,SetupR1Tabelle[Verein]&amp;SetupR1Tabelle[Vorname]&amp;SetupR1Tabelle[Name]&amp;SetupR1Tabelle[Disziplin],0)),"-")</f>
        <v>180</v>
      </c>
      <c r="G6" s="261" cm="1">
        <f t="array" ref="G6">_xlfn.IFNA(INDEX(SetupR2Tabelle[Ringe],MATCH($A6&amp;$B6&amp;$C6&amp;$E6,SetupR2Tabelle[Verein]&amp;SetupR2Tabelle[Vorname]&amp;SetupR2Tabelle[Name]&amp;SetupR2Tabelle[Disziplin],0)),"-")</f>
        <v>180</v>
      </c>
      <c r="H6" s="261" cm="1">
        <f t="array" ref="H6">_xlfn.IFNA(INDEX(SetupR3Tabelle[Ringe],MATCH($A6&amp;$B6&amp;$C6&amp;$E6,SetupR3Tabelle[Verein]&amp;SetupR3Tabelle[Vorname]&amp;SetupR3Tabelle[Name]&amp;SetupR3Tabelle[Disziplin],0)),"-")</f>
        <v>179</v>
      </c>
      <c r="I6" s="262" t="str" cm="1">
        <f t="array" ref="I6">_xlfn.IFNA(INDEX(SetupR4Tabelle[Ringe],MATCH($A6&amp;$B6&amp;$C6&amp;$E6,SetupR4Tabelle[Verein]&amp;SetupR4Tabelle[Vorname]&amp;SetupR4Tabelle[Name]&amp;SetupR4Tabelle[Disziplin],0)),"-")</f>
        <v>-</v>
      </c>
      <c r="J6" s="261" cm="1">
        <f t="array" ref="J6">_xlfn.IFNA(INDEX(SetupR5Tabelle[Ringe],MATCH($A6&amp;$B6&amp;$C6&amp;$E6,SetupR5Tabelle[Verein]&amp;SetupR5Tabelle[Vorname]&amp;SetupR5Tabelle[Name]&amp;SetupR5Tabelle[Disziplin],0)),"-")</f>
        <v>185</v>
      </c>
      <c r="K6" s="261" cm="1">
        <f t="array" ref="K6">_xlfn.IFNA(INDEX(SetupR6Tabelle[Ringe],MATCH($A6&amp;$B6&amp;$C6&amp;$E6,SetupR6Tabelle[Verein]&amp;SetupR6Tabelle[Vorname]&amp;SetupR6Tabelle[Name]&amp;SetupR6Tabelle[Disziplin],0)),"-")</f>
        <v>181</v>
      </c>
      <c r="L6" s="261" cm="1">
        <f t="array" ref="L6">_xlfn.IFNA(INDEX(SetupR7Tabelle[Ringe],MATCH($A6&amp;$B6&amp;$C6&amp;$E6,SetupR7Tabelle[Verein]&amp;SetupR7Tabelle[Vorname]&amp;SetupR7Tabelle[Name]&amp;SetupR7Tabelle[Disziplin],0)),"-")</f>
        <v>186</v>
      </c>
      <c r="M6" s="261" cm="1">
        <f t="array" ref="M6">_xlfn.IFNA(INDEX(SetupR8Tabelle[Ringe],MATCH($A6&amp;$B6&amp;$C6&amp;$E6,SetupR8Tabelle[Verein]&amp;SetupR8Tabelle[Vorname]&amp;SetupR8Tabelle[Name]&amp;SetupR8Tabelle[Disziplin],0)),"-")</f>
        <v>183</v>
      </c>
      <c r="N6" s="261" cm="1">
        <f t="array" ref="N6">_xlfn.IFNA(INDEX(SetupR9Tabelle[Ringe],MATCH($A6&amp;$B6&amp;$C6&amp;$E6,SetupR9Tabelle[Verein]&amp;SetupR9Tabelle[Vorname]&amp;SetupR9Tabelle[Name]&amp;SetupR9Tabelle[Disziplin],0)),"-")</f>
        <v>185</v>
      </c>
      <c r="O6" s="261" cm="1">
        <f t="array" ref="O6">_xlfn.IFNA(INDEX(SetupR10Tabelle[Ringe],MATCH($A6&amp;$B6&amp;$C6&amp;$E6,SetupR10Tabelle[Verein]&amp;SetupR10Tabelle[Vorname]&amp;SetupR10Tabelle[Name]&amp;SetupR10Tabelle[Disziplin],0)),"-")</f>
        <v>181</v>
      </c>
      <c r="P6" s="261" cm="1">
        <f t="array" ref="P6">_xlfn.IFNA(INDEX(SetupR11Tabelle[Ringe],MATCH($A6&amp;$B6&amp;$C6&amp;$E6,SetupR11Tabelle[Verein]&amp;SetupR11Tabelle[Vorname]&amp;SetupR11Tabelle[Name]&amp;SetupR11Tabelle[Disziplin],0)),"-")</f>
        <v>180</v>
      </c>
      <c r="Q6" s="261">
        <f>IF(LP[[#This Row],[1]]="","",SUM(LP[[#This Row],[1]:[11]]))</f>
        <v>1820</v>
      </c>
      <c r="R6" s="263">
        <f>IF(LP[[#This Row],[Summe]]="","",AVERAGE(Q6/S6))</f>
        <v>182</v>
      </c>
      <c r="S6" s="261">
        <f>IF(LP[[#This Row],[1]]="","",COUNT(F6:P6))</f>
        <v>10</v>
      </c>
    </row>
    <row r="7" spans="1:19" ht="15.95" customHeight="1">
      <c r="A7" s="197" t="s">
        <v>17</v>
      </c>
      <c r="B7" s="197" t="s">
        <v>247</v>
      </c>
      <c r="C7" s="197" t="s">
        <v>385</v>
      </c>
      <c r="D7" s="197" t="s">
        <v>23</v>
      </c>
      <c r="E7" s="197" t="s">
        <v>14</v>
      </c>
      <c r="F7" s="261" cm="1">
        <f t="array" ref="F7">_xlfn.IFNA(INDEX(SetupR1Tabelle[Ringe],MATCH($A7&amp;$B7&amp;$C7&amp;$E7,SetupR1Tabelle[Verein]&amp;SetupR1Tabelle[Vorname]&amp;SetupR1Tabelle[Name]&amp;SetupR1Tabelle[Disziplin],0)),"-")</f>
        <v>180</v>
      </c>
      <c r="G7" s="261" cm="1">
        <f t="array" ref="G7">_xlfn.IFNA(INDEX(SetupR2Tabelle[Ringe],MATCH($A7&amp;$B7&amp;$C7&amp;$E7,SetupR2Tabelle[Verein]&amp;SetupR2Tabelle[Vorname]&amp;SetupR2Tabelle[Name]&amp;SetupR2Tabelle[Disziplin],0)),"-")</f>
        <v>183</v>
      </c>
      <c r="H7" s="261" cm="1">
        <f t="array" ref="H7">_xlfn.IFNA(INDEX(SetupR3Tabelle[Ringe],MATCH($A7&amp;$B7&amp;$C7&amp;$E7,SetupR3Tabelle[Verein]&amp;SetupR3Tabelle[Vorname]&amp;SetupR3Tabelle[Name]&amp;SetupR3Tabelle[Disziplin],0)),"-")</f>
        <v>186</v>
      </c>
      <c r="I7" s="262" cm="1">
        <f t="array" ref="I7">_xlfn.IFNA(INDEX(SetupR4Tabelle[Ringe],MATCH($A7&amp;$B7&amp;$C7&amp;$E7,SetupR4Tabelle[Verein]&amp;SetupR4Tabelle[Vorname]&amp;SetupR4Tabelle[Name]&amp;SetupR4Tabelle[Disziplin],0)),"-")</f>
        <v>182</v>
      </c>
      <c r="J7" s="261" cm="1">
        <f t="array" ref="J7">_xlfn.IFNA(INDEX(SetupR5Tabelle[Ringe],MATCH($A7&amp;$B7&amp;$C7&amp;$E7,SetupR5Tabelle[Verein]&amp;SetupR5Tabelle[Vorname]&amp;SetupR5Tabelle[Name]&amp;SetupR5Tabelle[Disziplin],0)),"-")</f>
        <v>176</v>
      </c>
      <c r="K7" s="261" cm="1">
        <f t="array" ref="K7">_xlfn.IFNA(INDEX(SetupR6Tabelle[Ringe],MATCH($A7&amp;$B7&amp;$C7&amp;$E7,SetupR6Tabelle[Verein]&amp;SetupR6Tabelle[Vorname]&amp;SetupR6Tabelle[Name]&amp;SetupR6Tabelle[Disziplin],0)),"-")</f>
        <v>181</v>
      </c>
      <c r="L7" s="261" t="str" cm="1">
        <f t="array" ref="L7">_xlfn.IFNA(INDEX(SetupR7Tabelle[Ringe],MATCH($A7&amp;$B7&amp;$C7&amp;$E7,SetupR7Tabelle[Verein]&amp;SetupR7Tabelle[Vorname]&amp;SetupR7Tabelle[Name]&amp;SetupR7Tabelle[Disziplin],0)),"-")</f>
        <v>-</v>
      </c>
      <c r="M7" s="261" cm="1">
        <f t="array" ref="M7">_xlfn.IFNA(INDEX(SetupR8Tabelle[Ringe],MATCH($A7&amp;$B7&amp;$C7&amp;$E7,SetupR8Tabelle[Verein]&amp;SetupR8Tabelle[Vorname]&amp;SetupR8Tabelle[Name]&amp;SetupR8Tabelle[Disziplin],0)),"-")</f>
        <v>176</v>
      </c>
      <c r="N7" s="261" cm="1">
        <f t="array" ref="N7">_xlfn.IFNA(INDEX(SetupR9Tabelle[Ringe],MATCH($A7&amp;$B7&amp;$C7&amp;$E7,SetupR9Tabelle[Verein]&amp;SetupR9Tabelle[Vorname]&amp;SetupR9Tabelle[Name]&amp;SetupR9Tabelle[Disziplin],0)),"-")</f>
        <v>184</v>
      </c>
      <c r="O7" s="261" cm="1">
        <f t="array" ref="O7">_xlfn.IFNA(INDEX(SetupR10Tabelle[Ringe],MATCH($A7&amp;$B7&amp;$C7&amp;$E7,SetupR10Tabelle[Verein]&amp;SetupR10Tabelle[Vorname]&amp;SetupR10Tabelle[Name]&amp;SetupR10Tabelle[Disziplin],0)),"-")</f>
        <v>182</v>
      </c>
      <c r="P7" s="261" cm="1">
        <f t="array" ref="P7">_xlfn.IFNA(INDEX(SetupR11Tabelle[Ringe],MATCH($A7&amp;$B7&amp;$C7&amp;$E7,SetupR11Tabelle[Verein]&amp;SetupR11Tabelle[Vorname]&amp;SetupR11Tabelle[Name]&amp;SetupR11Tabelle[Disziplin],0)),"-")</f>
        <v>180</v>
      </c>
      <c r="Q7" s="261">
        <f>IF(LP[[#This Row],[1]]="","",SUM(LP[[#This Row],[1]:[11]]))</f>
        <v>1810</v>
      </c>
      <c r="R7" s="263">
        <f>IF(LP[[#This Row],[Summe]]="","",AVERAGE(Q7/S7))</f>
        <v>181</v>
      </c>
      <c r="S7" s="261">
        <f>IF(LP[[#This Row],[1]]="","",COUNT(F7:P7))</f>
        <v>10</v>
      </c>
    </row>
    <row r="8" spans="1:19" ht="15.95" customHeight="1">
      <c r="A8" s="197" t="s">
        <v>21</v>
      </c>
      <c r="B8" s="197" t="s">
        <v>325</v>
      </c>
      <c r="C8" s="197" t="s">
        <v>318</v>
      </c>
      <c r="D8" s="197" t="s">
        <v>19</v>
      </c>
      <c r="E8" s="197" t="s">
        <v>14</v>
      </c>
      <c r="F8" s="261" cm="1">
        <f t="array" ref="F8">_xlfn.IFNA(INDEX(SetupR1Tabelle[Ringe],MATCH($A8&amp;$B8&amp;$C8&amp;$E8,SetupR1Tabelle[Verein]&amp;SetupR1Tabelle[Vorname]&amp;SetupR1Tabelle[Name]&amp;SetupR1Tabelle[Disziplin],0)),"-")</f>
        <v>177</v>
      </c>
      <c r="G8" s="261" cm="1">
        <f t="array" ref="G8">_xlfn.IFNA(INDEX(SetupR2Tabelle[Ringe],MATCH($A8&amp;$B8&amp;$C8&amp;$E8,SetupR2Tabelle[Verein]&amp;SetupR2Tabelle[Vorname]&amp;SetupR2Tabelle[Name]&amp;SetupR2Tabelle[Disziplin],0)),"-")</f>
        <v>181</v>
      </c>
      <c r="H8" s="261" cm="1">
        <f t="array" ref="H8">_xlfn.IFNA(INDEX(SetupR3Tabelle[Ringe],MATCH($A8&amp;$B8&amp;$C8&amp;$E8,SetupR3Tabelle[Verein]&amp;SetupR3Tabelle[Vorname]&amp;SetupR3Tabelle[Name]&amp;SetupR3Tabelle[Disziplin],0)),"-")</f>
        <v>181</v>
      </c>
      <c r="I8" s="262" t="str" cm="1">
        <f t="array" ref="I8">_xlfn.IFNA(INDEX(SetupR4Tabelle[Ringe],MATCH($A8&amp;$B8&amp;$C8&amp;$E8,SetupR4Tabelle[Verein]&amp;SetupR4Tabelle[Vorname]&amp;SetupR4Tabelle[Name]&amp;SetupR4Tabelle[Disziplin],0)),"-")</f>
        <v>-</v>
      </c>
      <c r="J8" s="261" cm="1">
        <f t="array" ref="J8">_xlfn.IFNA(INDEX(SetupR5Tabelle[Ringe],MATCH($A8&amp;$B8&amp;$C8&amp;$E8,SetupR5Tabelle[Verein]&amp;SetupR5Tabelle[Vorname]&amp;SetupR5Tabelle[Name]&amp;SetupR5Tabelle[Disziplin],0)),"-")</f>
        <v>184</v>
      </c>
      <c r="K8" s="261" cm="1">
        <f t="array" ref="K8">_xlfn.IFNA(INDEX(SetupR6Tabelle[Ringe],MATCH($A8&amp;$B8&amp;$C8&amp;$E8,SetupR6Tabelle[Verein]&amp;SetupR6Tabelle[Vorname]&amp;SetupR6Tabelle[Name]&amp;SetupR6Tabelle[Disziplin],0)),"-")</f>
        <v>188</v>
      </c>
      <c r="L8" s="261" cm="1">
        <f t="array" ref="L8">_xlfn.IFNA(INDEX(SetupR7Tabelle[Ringe],MATCH($A8&amp;$B8&amp;$C8&amp;$E8,SetupR7Tabelle[Verein]&amp;SetupR7Tabelle[Vorname]&amp;SetupR7Tabelle[Name]&amp;SetupR7Tabelle[Disziplin],0)),"-")</f>
        <v>178</v>
      </c>
      <c r="M8" s="261" cm="1">
        <f t="array" ref="M8">_xlfn.IFNA(INDEX(SetupR8Tabelle[Ringe],MATCH($A8&amp;$B8&amp;$C8&amp;$E8,SetupR8Tabelle[Verein]&amp;SetupR8Tabelle[Vorname]&amp;SetupR8Tabelle[Name]&amp;SetupR8Tabelle[Disziplin],0)),"-")</f>
        <v>186</v>
      </c>
      <c r="N8" s="261" cm="1">
        <f t="array" ref="N8">_xlfn.IFNA(INDEX(SetupR9Tabelle[Ringe],MATCH($A8&amp;$B8&amp;$C8&amp;$E8,SetupR9Tabelle[Verein]&amp;SetupR9Tabelle[Vorname]&amp;SetupR9Tabelle[Name]&amp;SetupR9Tabelle[Disziplin],0)),"-")</f>
        <v>176</v>
      </c>
      <c r="O8" s="261" cm="1">
        <f t="array" ref="O8">_xlfn.IFNA(INDEX(SetupR10Tabelle[Ringe],MATCH($A8&amp;$B8&amp;$C8&amp;$E8,SetupR10Tabelle[Verein]&amp;SetupR10Tabelle[Vorname]&amp;SetupR10Tabelle[Name]&amp;SetupR10Tabelle[Disziplin],0)),"-")</f>
        <v>183</v>
      </c>
      <c r="P8" s="261" cm="1">
        <f t="array" ref="P8">_xlfn.IFNA(INDEX(SetupR11Tabelle[Ringe],MATCH($A8&amp;$B8&amp;$C8&amp;$E8,SetupR11Tabelle[Verein]&amp;SetupR11Tabelle[Vorname]&amp;SetupR11Tabelle[Name]&amp;SetupR11Tabelle[Disziplin],0)),"-")</f>
        <v>172</v>
      </c>
      <c r="Q8" s="261">
        <f>IF(LP[[#This Row],[1]]="","",SUM(LP[[#This Row],[1]:[11]]))</f>
        <v>1806</v>
      </c>
      <c r="R8" s="263">
        <f>IF(LP[[#This Row],[Summe]]="","",AVERAGE(Q8/S8))</f>
        <v>180.6</v>
      </c>
      <c r="S8" s="261">
        <f>IF(LP[[#This Row],[1]]="","",COUNT(F8:P8))</f>
        <v>10</v>
      </c>
    </row>
    <row r="9" spans="1:19" ht="15.95" customHeight="1">
      <c r="A9" s="197" t="s">
        <v>18</v>
      </c>
      <c r="B9" s="197" t="s">
        <v>203</v>
      </c>
      <c r="C9" s="197" t="s">
        <v>361</v>
      </c>
      <c r="D9" s="197" t="s">
        <v>23</v>
      </c>
      <c r="E9" s="197" t="s">
        <v>14</v>
      </c>
      <c r="F9" s="264" cm="1">
        <f t="array" ref="F9">_xlfn.IFNA(INDEX(SetupR1Tabelle[Ringe],MATCH($A9&amp;$B9&amp;$C9&amp;$E9,SetupR1Tabelle[Verein]&amp;SetupR1Tabelle[Vorname]&amp;SetupR1Tabelle[Name]&amp;SetupR1Tabelle[Disziplin],0)),"-")</f>
        <v>183</v>
      </c>
      <c r="G9" s="265" cm="1">
        <f t="array" ref="G9">_xlfn.IFNA(INDEX(SetupR2Tabelle[Ringe],MATCH($A9&amp;$B9&amp;$C9&amp;$E9,SetupR2Tabelle[Verein]&amp;SetupR2Tabelle[Vorname]&amp;SetupR2Tabelle[Name]&amp;SetupR2Tabelle[Disziplin],0)),"-")</f>
        <v>181</v>
      </c>
      <c r="H9" s="264" cm="1">
        <f t="array" ref="H9">_xlfn.IFNA(INDEX(SetupR3Tabelle[Ringe],MATCH($A9&amp;$B9&amp;$C9&amp;$E9,SetupR3Tabelle[Verein]&amp;SetupR3Tabelle[Vorname]&amp;SetupR3Tabelle[Name]&amp;SetupR3Tabelle[Disziplin],0)),"-")</f>
        <v>180</v>
      </c>
      <c r="I9" s="266" cm="1">
        <f t="array" ref="I9">_xlfn.IFNA(INDEX(SetupR4Tabelle[Ringe],MATCH($A9&amp;$B9&amp;$C9&amp;$E9,SetupR4Tabelle[Verein]&amp;SetupR4Tabelle[Vorname]&amp;SetupR4Tabelle[Name]&amp;SetupR4Tabelle[Disziplin],0)),"-")</f>
        <v>174</v>
      </c>
      <c r="J9" s="264" cm="1">
        <f t="array" ref="J9">_xlfn.IFNA(INDEX(SetupR5Tabelle[Ringe],MATCH($A9&amp;$B9&amp;$C9&amp;$E9,SetupR5Tabelle[Verein]&amp;SetupR5Tabelle[Vorname]&amp;SetupR5Tabelle[Name]&amp;SetupR5Tabelle[Disziplin],0)),"-")</f>
        <v>177</v>
      </c>
      <c r="K9" s="264" t="str" cm="1">
        <f t="array" ref="K9">_xlfn.IFNA(INDEX(SetupR6Tabelle[Ringe],MATCH($A9&amp;$B9&amp;$C9&amp;$E9,SetupR6Tabelle[Verein]&amp;SetupR6Tabelle[Vorname]&amp;SetupR6Tabelle[Name]&amp;SetupR6Tabelle[Disziplin],0)),"-")</f>
        <v>-</v>
      </c>
      <c r="L9" s="264" cm="1">
        <f t="array" ref="L9">_xlfn.IFNA(INDEX(SetupR7Tabelle[Ringe],MATCH($A9&amp;$B9&amp;$C9&amp;$E9,SetupR7Tabelle[Verein]&amp;SetupR7Tabelle[Vorname]&amp;SetupR7Tabelle[Name]&amp;SetupR7Tabelle[Disziplin],0)),"-")</f>
        <v>182</v>
      </c>
      <c r="M9" s="264" cm="1">
        <f t="array" ref="M9">_xlfn.IFNA(INDEX(SetupR8Tabelle[Ringe],MATCH($A9&amp;$B9&amp;$C9&amp;$E9,SetupR8Tabelle[Verein]&amp;SetupR8Tabelle[Vorname]&amp;SetupR8Tabelle[Name]&amp;SetupR8Tabelle[Disziplin],0)),"-")</f>
        <v>185</v>
      </c>
      <c r="N9" s="264" cm="1">
        <f t="array" ref="N9">_xlfn.IFNA(INDEX(SetupR9Tabelle[Ringe],MATCH($A9&amp;$B9&amp;$C9&amp;$E9,SetupR9Tabelle[Verein]&amp;SetupR9Tabelle[Vorname]&amp;SetupR9Tabelle[Name]&amp;SetupR9Tabelle[Disziplin],0)),"-")</f>
        <v>173</v>
      </c>
      <c r="O9" s="264" cm="1">
        <f t="array" ref="O9">_xlfn.IFNA(INDEX(SetupR10Tabelle[Ringe],MATCH($A9&amp;$B9&amp;$C9&amp;$E9,SetupR10Tabelle[Verein]&amp;SetupR10Tabelle[Vorname]&amp;SetupR10Tabelle[Name]&amp;SetupR10Tabelle[Disziplin],0)),"-")</f>
        <v>183</v>
      </c>
      <c r="P9" s="262" cm="1">
        <f t="array" ref="P9">_xlfn.IFNA(INDEX(SetupR11Tabelle[Ringe],MATCH($A9&amp;$B9&amp;$C9&amp;$E9,SetupR11Tabelle[Verein]&amp;SetupR11Tabelle[Vorname]&amp;SetupR11Tabelle[Name]&amp;SetupR11Tabelle[Disziplin],0)),"-")</f>
        <v>179</v>
      </c>
      <c r="Q9" s="261">
        <f>IF(LP[[#This Row],[1]]="","",SUM(LP[[#This Row],[1]:[11]]))</f>
        <v>1797</v>
      </c>
      <c r="R9" s="263">
        <f>IF(LP[[#This Row],[Summe]]="","",AVERAGE(Q9/S9))</f>
        <v>179.7</v>
      </c>
      <c r="S9" s="261">
        <f>IF(LP[[#This Row],[1]]="","",COUNT(F9:P9))</f>
        <v>10</v>
      </c>
    </row>
    <row r="10" spans="1:19" ht="15.95" customHeight="1">
      <c r="A10" s="197" t="s">
        <v>20</v>
      </c>
      <c r="B10" s="197" t="s">
        <v>273</v>
      </c>
      <c r="C10" s="197" t="s">
        <v>179</v>
      </c>
      <c r="D10" s="197" t="s">
        <v>12</v>
      </c>
      <c r="E10" s="197" t="s">
        <v>14</v>
      </c>
      <c r="F10" s="261" cm="1">
        <f t="array" ref="F10">_xlfn.IFNA(INDEX(SetupR1Tabelle[Ringe],MATCH($A10&amp;$B10&amp;$C10&amp;$E10,SetupR1Tabelle[Verein]&amp;SetupR1Tabelle[Vorname]&amp;SetupR1Tabelle[Name]&amp;SetupR1Tabelle[Disziplin],0)),"-")</f>
        <v>179</v>
      </c>
      <c r="G10" s="261" cm="1">
        <f t="array" ref="G10">_xlfn.IFNA(INDEX(SetupR2Tabelle[Ringe],MATCH($A10&amp;$B10&amp;$C10&amp;$E10,SetupR2Tabelle[Verein]&amp;SetupR2Tabelle[Vorname]&amp;SetupR2Tabelle[Name]&amp;SetupR2Tabelle[Disziplin],0)),"-")</f>
        <v>178</v>
      </c>
      <c r="H10" s="261" cm="1">
        <f t="array" ref="H10">_xlfn.IFNA(INDEX(SetupR3Tabelle[Ringe],MATCH($A10&amp;$B10&amp;$C10&amp;$E10,SetupR3Tabelle[Verein]&amp;SetupR3Tabelle[Vorname]&amp;SetupR3Tabelle[Name]&amp;SetupR3Tabelle[Disziplin],0)),"-")</f>
        <v>179</v>
      </c>
      <c r="I10" s="262" cm="1">
        <f t="array" ref="I10">_xlfn.IFNA(INDEX(SetupR4Tabelle[Ringe],MATCH($A10&amp;$B10&amp;$C10&amp;$E10,SetupR4Tabelle[Verein]&amp;SetupR4Tabelle[Vorname]&amp;SetupR4Tabelle[Name]&amp;SetupR4Tabelle[Disziplin],0)),"-")</f>
        <v>180</v>
      </c>
      <c r="J10" s="261" cm="1">
        <f t="array" ref="J10">_xlfn.IFNA(INDEX(SetupR5Tabelle[Ringe],MATCH($A10&amp;$B10&amp;$C10&amp;$E10,SetupR5Tabelle[Verein]&amp;SetupR5Tabelle[Vorname]&amp;SetupR5Tabelle[Name]&amp;SetupR5Tabelle[Disziplin],0)),"-")</f>
        <v>179</v>
      </c>
      <c r="K10" s="261" cm="1">
        <f t="array" ref="K10">_xlfn.IFNA(INDEX(SetupR6Tabelle[Ringe],MATCH($A10&amp;$B10&amp;$C10&amp;$E10,SetupR6Tabelle[Verein]&amp;SetupR6Tabelle[Vorname]&amp;SetupR6Tabelle[Name]&amp;SetupR6Tabelle[Disziplin],0)),"-")</f>
        <v>180</v>
      </c>
      <c r="L10" s="261" cm="1">
        <f t="array" ref="L10">_xlfn.IFNA(INDEX(SetupR7Tabelle[Ringe],MATCH($A10&amp;$B10&amp;$C10&amp;$E10,SetupR7Tabelle[Verein]&amp;SetupR7Tabelle[Vorname]&amp;SetupR7Tabelle[Name]&amp;SetupR7Tabelle[Disziplin],0)),"-")</f>
        <v>182</v>
      </c>
      <c r="M10" s="261" cm="1">
        <f t="array" ref="M10">_xlfn.IFNA(INDEX(SetupR8Tabelle[Ringe],MATCH($A10&amp;$B10&amp;$C10&amp;$E10,SetupR8Tabelle[Verein]&amp;SetupR8Tabelle[Vorname]&amp;SetupR8Tabelle[Name]&amp;SetupR8Tabelle[Disziplin],0)),"-")</f>
        <v>184</v>
      </c>
      <c r="N10" s="261" cm="1">
        <f t="array" ref="N10">_xlfn.IFNA(INDEX(SetupR9Tabelle[Ringe],MATCH($A10&amp;$B10&amp;$C10&amp;$E10,SetupR9Tabelle[Verein]&amp;SetupR9Tabelle[Vorname]&amp;SetupR9Tabelle[Name]&amp;SetupR9Tabelle[Disziplin],0)),"-")</f>
        <v>180</v>
      </c>
      <c r="O10" s="261" cm="1">
        <f t="array" ref="O10">_xlfn.IFNA(INDEX(SetupR10Tabelle[Ringe],MATCH($A10&amp;$B10&amp;$C10&amp;$E10,SetupR10Tabelle[Verein]&amp;SetupR10Tabelle[Vorname]&amp;SetupR10Tabelle[Name]&amp;SetupR10Tabelle[Disziplin],0)),"-")</f>
        <v>176</v>
      </c>
      <c r="P10" s="261" t="str" cm="1">
        <f t="array" ref="P10">_xlfn.IFNA(INDEX(SetupR11Tabelle[Ringe],MATCH($A10&amp;$B10&amp;$C10&amp;$E10,SetupR11Tabelle[Verein]&amp;SetupR11Tabelle[Vorname]&amp;SetupR11Tabelle[Name]&amp;SetupR11Tabelle[Disziplin],0)),"-")</f>
        <v>-</v>
      </c>
      <c r="Q10" s="261">
        <f>IF(LP[[#This Row],[1]]="","",SUM(LP[[#This Row],[1]:[11]]))</f>
        <v>1797</v>
      </c>
      <c r="R10" s="263">
        <f>IF(LP[[#This Row],[Summe]]="","",AVERAGE(Q10/S10))</f>
        <v>179.7</v>
      </c>
      <c r="S10" s="261">
        <f>IF(LP[[#This Row],[1]]="","",COUNT(F10:P10))</f>
        <v>10</v>
      </c>
    </row>
    <row r="11" spans="1:19" ht="15.95" customHeight="1">
      <c r="A11" s="197" t="s">
        <v>26</v>
      </c>
      <c r="B11" s="197" t="s">
        <v>276</v>
      </c>
      <c r="C11" s="197" t="s">
        <v>277</v>
      </c>
      <c r="D11" s="197" t="s">
        <v>12</v>
      </c>
      <c r="E11" s="197" t="s">
        <v>14</v>
      </c>
      <c r="F11" s="264" cm="1">
        <f t="array" ref="F11">_xlfn.IFNA(INDEX(SetupR1Tabelle[Ringe],MATCH($A11&amp;$B11&amp;$C11&amp;$E11,SetupR1Tabelle[Verein]&amp;SetupR1Tabelle[Vorname]&amp;SetupR1Tabelle[Name]&amp;SetupR1Tabelle[Disziplin],0)),"-")</f>
        <v>180</v>
      </c>
      <c r="G11" s="265" t="str" cm="1">
        <f t="array" ref="G11">_xlfn.IFNA(INDEX(SetupR2Tabelle[Ringe],MATCH($A11&amp;$B11&amp;$C11&amp;$E11,SetupR2Tabelle[Verein]&amp;SetupR2Tabelle[Vorname]&amp;SetupR2Tabelle[Name]&amp;SetupR2Tabelle[Disziplin],0)),"-")</f>
        <v>-</v>
      </c>
      <c r="H11" s="264" cm="1">
        <f t="array" ref="H11">_xlfn.IFNA(INDEX(SetupR3Tabelle[Ringe],MATCH($A11&amp;$B11&amp;$C11&amp;$E11,SetupR3Tabelle[Verein]&amp;SetupR3Tabelle[Vorname]&amp;SetupR3Tabelle[Name]&amp;SetupR3Tabelle[Disziplin],0)),"-")</f>
        <v>183</v>
      </c>
      <c r="I11" s="266" cm="1">
        <f t="array" ref="I11">_xlfn.IFNA(INDEX(SetupR4Tabelle[Ringe],MATCH($A11&amp;$B11&amp;$C11&amp;$E11,SetupR4Tabelle[Verein]&amp;SetupR4Tabelle[Vorname]&amp;SetupR4Tabelle[Name]&amp;SetupR4Tabelle[Disziplin],0)),"-")</f>
        <v>181</v>
      </c>
      <c r="J11" s="264" cm="1">
        <f t="array" ref="J11">_xlfn.IFNA(INDEX(SetupR5Tabelle[Ringe],MATCH($A11&amp;$B11&amp;$C11&amp;$E11,SetupR5Tabelle[Verein]&amp;SetupR5Tabelle[Vorname]&amp;SetupR5Tabelle[Name]&amp;SetupR5Tabelle[Disziplin],0)),"-")</f>
        <v>186</v>
      </c>
      <c r="K11" s="264" cm="1">
        <f t="array" ref="K11">_xlfn.IFNA(INDEX(SetupR6Tabelle[Ringe],MATCH($A11&amp;$B11&amp;$C11&amp;$E11,SetupR6Tabelle[Verein]&amp;SetupR6Tabelle[Vorname]&amp;SetupR6Tabelle[Name]&amp;SetupR6Tabelle[Disziplin],0)),"-")</f>
        <v>183</v>
      </c>
      <c r="L11" s="264" cm="1">
        <f t="array" ref="L11">_xlfn.IFNA(INDEX(SetupR7Tabelle[Ringe],MATCH($A11&amp;$B11&amp;$C11&amp;$E11,SetupR7Tabelle[Verein]&amp;SetupR7Tabelle[Vorname]&amp;SetupR7Tabelle[Name]&amp;SetupR7Tabelle[Disziplin],0)),"-")</f>
        <v>173</v>
      </c>
      <c r="M11" s="264" cm="1">
        <f t="array" ref="M11">_xlfn.IFNA(INDEX(SetupR8Tabelle[Ringe],MATCH($A11&amp;$B11&amp;$C11&amp;$E11,SetupR8Tabelle[Verein]&amp;SetupR8Tabelle[Vorname]&amp;SetupR8Tabelle[Name]&amp;SetupR8Tabelle[Disziplin],0)),"-")</f>
        <v>175</v>
      </c>
      <c r="N11" s="264" cm="1">
        <f t="array" ref="N11">_xlfn.IFNA(INDEX(SetupR9Tabelle[Ringe],MATCH($A11&amp;$B11&amp;$C11&amp;$E11,SetupR9Tabelle[Verein]&amp;SetupR9Tabelle[Vorname]&amp;SetupR9Tabelle[Name]&amp;SetupR9Tabelle[Disziplin],0)),"-")</f>
        <v>180</v>
      </c>
      <c r="O11" s="264" cm="1">
        <f t="array" ref="O11">_xlfn.IFNA(INDEX(SetupR10Tabelle[Ringe],MATCH($A11&amp;$B11&amp;$C11&amp;$E11,SetupR10Tabelle[Verein]&amp;SetupR10Tabelle[Vorname]&amp;SetupR10Tabelle[Name]&amp;SetupR10Tabelle[Disziplin],0)),"-")</f>
        <v>179</v>
      </c>
      <c r="P11" s="261" cm="1">
        <f t="array" ref="P11">_xlfn.IFNA(INDEX(SetupR11Tabelle[Ringe],MATCH($A11&amp;$B11&amp;$C11&amp;$E11,SetupR11Tabelle[Verein]&amp;SetupR11Tabelle[Vorname]&amp;SetupR11Tabelle[Name]&amp;SetupR11Tabelle[Disziplin],0)),"-")</f>
        <v>176</v>
      </c>
      <c r="Q11" s="261">
        <f>IF(LP[[#This Row],[1]]="","",SUM(LP[[#This Row],[1]:[11]]))</f>
        <v>1796</v>
      </c>
      <c r="R11" s="263">
        <f>IF(LP[[#This Row],[Summe]]="","",AVERAGE(Q11/S11))</f>
        <v>179.6</v>
      </c>
      <c r="S11" s="261">
        <f>IF(LP[[#This Row],[1]]="","",COUNT(F11:P11))</f>
        <v>10</v>
      </c>
    </row>
    <row r="12" spans="1:19" ht="15.95" customHeight="1">
      <c r="A12" s="197" t="s">
        <v>17</v>
      </c>
      <c r="B12" s="197" t="s">
        <v>336</v>
      </c>
      <c r="C12" s="197" t="s">
        <v>281</v>
      </c>
      <c r="D12" s="197" t="s">
        <v>19</v>
      </c>
      <c r="E12" s="197" t="s">
        <v>14</v>
      </c>
      <c r="F12" s="264" cm="1">
        <f t="array" ref="F12">_xlfn.IFNA(INDEX(SetupR1Tabelle[Ringe],MATCH($A12&amp;$B12&amp;$C12&amp;$E12,SetupR1Tabelle[Verein]&amp;SetupR1Tabelle[Vorname]&amp;SetupR1Tabelle[Name]&amp;SetupR1Tabelle[Disziplin],0)),"-")</f>
        <v>176</v>
      </c>
      <c r="G12" s="265" cm="1">
        <f t="array" ref="G12">_xlfn.IFNA(INDEX(SetupR2Tabelle[Ringe],MATCH($A12&amp;$B12&amp;$C12&amp;$E12,SetupR2Tabelle[Verein]&amp;SetupR2Tabelle[Vorname]&amp;SetupR2Tabelle[Name]&amp;SetupR2Tabelle[Disziplin],0)),"-")</f>
        <v>177</v>
      </c>
      <c r="H12" s="264" cm="1">
        <f t="array" ref="H12">_xlfn.IFNA(INDEX(SetupR3Tabelle[Ringe],MATCH($A12&amp;$B12&amp;$C12&amp;$E12,SetupR3Tabelle[Verein]&amp;SetupR3Tabelle[Vorname]&amp;SetupR3Tabelle[Name]&amp;SetupR3Tabelle[Disziplin],0)),"-")</f>
        <v>173</v>
      </c>
      <c r="I12" s="266" cm="1">
        <f t="array" ref="I12">_xlfn.IFNA(INDEX(SetupR4Tabelle[Ringe],MATCH($A12&amp;$B12&amp;$C12&amp;$E12,SetupR4Tabelle[Verein]&amp;SetupR4Tabelle[Vorname]&amp;SetupR4Tabelle[Name]&amp;SetupR4Tabelle[Disziplin],0)),"-")</f>
        <v>177</v>
      </c>
      <c r="J12" s="264" cm="1">
        <f t="array" ref="J12">_xlfn.IFNA(INDEX(SetupR5Tabelle[Ringe],MATCH($A12&amp;$B12&amp;$C12&amp;$E12,SetupR5Tabelle[Verein]&amp;SetupR5Tabelle[Vorname]&amp;SetupR5Tabelle[Name]&amp;SetupR5Tabelle[Disziplin],0)),"-")</f>
        <v>180</v>
      </c>
      <c r="K12" s="264" cm="1">
        <f t="array" ref="K12">_xlfn.IFNA(INDEX(SetupR6Tabelle[Ringe],MATCH($A12&amp;$B12&amp;$C12&amp;$E12,SetupR6Tabelle[Verein]&amp;SetupR6Tabelle[Vorname]&amp;SetupR6Tabelle[Name]&amp;SetupR6Tabelle[Disziplin],0)),"-")</f>
        <v>179</v>
      </c>
      <c r="L12" s="264" t="str" cm="1">
        <f t="array" ref="L12">_xlfn.IFNA(INDEX(SetupR7Tabelle[Ringe],MATCH($A12&amp;$B12&amp;$C12&amp;$E12,SetupR7Tabelle[Verein]&amp;SetupR7Tabelle[Vorname]&amp;SetupR7Tabelle[Name]&amp;SetupR7Tabelle[Disziplin],0)),"-")</f>
        <v>-</v>
      </c>
      <c r="M12" s="264" cm="1">
        <f t="array" ref="M12">_xlfn.IFNA(INDEX(SetupR8Tabelle[Ringe],MATCH($A12&amp;$B12&amp;$C12&amp;$E12,SetupR8Tabelle[Verein]&amp;SetupR8Tabelle[Vorname]&amp;SetupR8Tabelle[Name]&amp;SetupR8Tabelle[Disziplin],0)),"-")</f>
        <v>175</v>
      </c>
      <c r="N12" s="264" cm="1">
        <f t="array" ref="N12">_xlfn.IFNA(INDEX(SetupR9Tabelle[Ringe],MATCH($A12&amp;$B12&amp;$C12&amp;$E12,SetupR9Tabelle[Verein]&amp;SetupR9Tabelle[Vorname]&amp;SetupR9Tabelle[Name]&amp;SetupR9Tabelle[Disziplin],0)),"-")</f>
        <v>178</v>
      </c>
      <c r="O12" s="264" cm="1">
        <f t="array" ref="O12">_xlfn.IFNA(INDEX(SetupR10Tabelle[Ringe],MATCH($A12&amp;$B12&amp;$C12&amp;$E12,SetupR10Tabelle[Verein]&amp;SetupR10Tabelle[Vorname]&amp;SetupR10Tabelle[Name]&amp;SetupR10Tabelle[Disziplin],0)),"-")</f>
        <v>183</v>
      </c>
      <c r="P12" s="262" cm="1">
        <f t="array" ref="P12">_xlfn.IFNA(INDEX(SetupR11Tabelle[Ringe],MATCH($A12&amp;$B12&amp;$C12&amp;$E12,SetupR11Tabelle[Verein]&amp;SetupR11Tabelle[Vorname]&amp;SetupR11Tabelle[Name]&amp;SetupR11Tabelle[Disziplin],0)),"-")</f>
        <v>181</v>
      </c>
      <c r="Q12" s="261">
        <f>IF(LP[[#This Row],[1]]="","",SUM(LP[[#This Row],[1]:[11]]))</f>
        <v>1779</v>
      </c>
      <c r="R12" s="263">
        <f>IF(LP[[#This Row],[Summe]]="","",AVERAGE(Q12/S12))</f>
        <v>177.9</v>
      </c>
      <c r="S12" s="261">
        <f>IF(LP[[#This Row],[1]]="","",COUNT(F12:P12))</f>
        <v>10</v>
      </c>
    </row>
    <row r="13" spans="1:19" ht="15.95" customHeight="1">
      <c r="A13" s="197" t="s">
        <v>18</v>
      </c>
      <c r="B13" s="197" t="s">
        <v>203</v>
      </c>
      <c r="C13" s="197" t="s">
        <v>355</v>
      </c>
      <c r="D13" s="197" t="s">
        <v>12</v>
      </c>
      <c r="E13" s="197" t="s">
        <v>14</v>
      </c>
      <c r="F13" s="264" cm="1">
        <f t="array" ref="F13">_xlfn.IFNA(INDEX(SetupR1Tabelle[Ringe],MATCH($A13&amp;$B13&amp;$C13&amp;$E13,SetupR1Tabelle[Verein]&amp;SetupR1Tabelle[Vorname]&amp;SetupR1Tabelle[Name]&amp;SetupR1Tabelle[Disziplin],0)),"-")</f>
        <v>181</v>
      </c>
      <c r="G13" s="265" cm="1">
        <f t="array" ref="G13">_xlfn.IFNA(INDEX(SetupR2Tabelle[Ringe],MATCH($A13&amp;$B13&amp;$C13&amp;$E13,SetupR2Tabelle[Verein]&amp;SetupR2Tabelle[Vorname]&amp;SetupR2Tabelle[Name]&amp;SetupR2Tabelle[Disziplin],0)),"-")</f>
        <v>177</v>
      </c>
      <c r="H13" s="264" cm="1">
        <f t="array" ref="H13">_xlfn.IFNA(INDEX(SetupR3Tabelle[Ringe],MATCH($A13&amp;$B13&amp;$C13&amp;$E13,SetupR3Tabelle[Verein]&amp;SetupR3Tabelle[Vorname]&amp;SetupR3Tabelle[Name]&amp;SetupR3Tabelle[Disziplin],0)),"-")</f>
        <v>184</v>
      </c>
      <c r="I13" s="266" cm="1">
        <f t="array" ref="I13">_xlfn.IFNA(INDEX(SetupR4Tabelle[Ringe],MATCH($A13&amp;$B13&amp;$C13&amp;$E13,SetupR4Tabelle[Verein]&amp;SetupR4Tabelle[Vorname]&amp;SetupR4Tabelle[Name]&amp;SetupR4Tabelle[Disziplin],0)),"-")</f>
        <v>175</v>
      </c>
      <c r="J13" s="264" cm="1">
        <f t="array" ref="J13">_xlfn.IFNA(INDEX(SetupR5Tabelle[Ringe],MATCH($A13&amp;$B13&amp;$C13&amp;$E13,SetupR5Tabelle[Verein]&amp;SetupR5Tabelle[Vorname]&amp;SetupR5Tabelle[Name]&amp;SetupR5Tabelle[Disziplin],0)),"-")</f>
        <v>180</v>
      </c>
      <c r="K13" s="264" t="str" cm="1">
        <f t="array" ref="K13">_xlfn.IFNA(INDEX(SetupR6Tabelle[Ringe],MATCH($A13&amp;$B13&amp;$C13&amp;$E13,SetupR6Tabelle[Verein]&amp;SetupR6Tabelle[Vorname]&amp;SetupR6Tabelle[Name]&amp;SetupR6Tabelle[Disziplin],0)),"-")</f>
        <v>-</v>
      </c>
      <c r="L13" s="264" cm="1">
        <f t="array" ref="L13">_xlfn.IFNA(INDEX(SetupR7Tabelle[Ringe],MATCH($A13&amp;$B13&amp;$C13&amp;$E13,SetupR7Tabelle[Verein]&amp;SetupR7Tabelle[Vorname]&amp;SetupR7Tabelle[Name]&amp;SetupR7Tabelle[Disziplin],0)),"-")</f>
        <v>174</v>
      </c>
      <c r="M13" s="264" cm="1">
        <f t="array" ref="M13">_xlfn.IFNA(INDEX(SetupR8Tabelle[Ringe],MATCH($A13&amp;$B13&amp;$C13&amp;$E13,SetupR8Tabelle[Verein]&amp;SetupR8Tabelle[Vorname]&amp;SetupR8Tabelle[Name]&amp;SetupR8Tabelle[Disziplin],0)),"-")</f>
        <v>175</v>
      </c>
      <c r="N13" s="264" cm="1">
        <f t="array" ref="N13">_xlfn.IFNA(INDEX(SetupR9Tabelle[Ringe],MATCH($A13&amp;$B13&amp;$C13&amp;$E13,SetupR9Tabelle[Verein]&amp;SetupR9Tabelle[Vorname]&amp;SetupR9Tabelle[Name]&amp;SetupR9Tabelle[Disziplin],0)),"-")</f>
        <v>181</v>
      </c>
      <c r="O13" s="264" cm="1">
        <f t="array" ref="O13">_xlfn.IFNA(INDEX(SetupR10Tabelle[Ringe],MATCH($A13&amp;$B13&amp;$C13&amp;$E13,SetupR10Tabelle[Verein]&amp;SetupR10Tabelle[Vorname]&amp;SetupR10Tabelle[Name]&amp;SetupR10Tabelle[Disziplin],0)),"-")</f>
        <v>176</v>
      </c>
      <c r="P13" s="262" cm="1">
        <f t="array" ref="P13">_xlfn.IFNA(INDEX(SetupR11Tabelle[Ringe],MATCH($A13&amp;$B13&amp;$C13&amp;$E13,SetupR11Tabelle[Verein]&amp;SetupR11Tabelle[Vorname]&amp;SetupR11Tabelle[Name]&amp;SetupR11Tabelle[Disziplin],0)),"-")</f>
        <v>172</v>
      </c>
      <c r="Q13" s="261">
        <f>IF(LP[[#This Row],[1]]="","",SUM(LP[[#This Row],[1]:[11]]))</f>
        <v>1775</v>
      </c>
      <c r="R13" s="263">
        <f>IF(LP[[#This Row],[Summe]]="","",AVERAGE(Q13/S13))</f>
        <v>177.5</v>
      </c>
      <c r="S13" s="261">
        <f>IF(LP[[#This Row],[1]]="","",COUNT(F13:P13))</f>
        <v>10</v>
      </c>
    </row>
    <row r="14" spans="1:19" ht="15.95" customHeight="1">
      <c r="A14" s="197" t="s">
        <v>15</v>
      </c>
      <c r="B14" s="197" t="s">
        <v>191</v>
      </c>
      <c r="C14" s="197" t="s">
        <v>192</v>
      </c>
      <c r="D14" s="197" t="s">
        <v>10</v>
      </c>
      <c r="E14" s="197" t="s">
        <v>14</v>
      </c>
      <c r="F14" s="261" cm="1">
        <f t="array" ref="F14">_xlfn.IFNA(INDEX(SetupR1Tabelle[Ringe],MATCH($A14&amp;$B14&amp;$C14&amp;$E14,SetupR1Tabelle[Verein]&amp;SetupR1Tabelle[Vorname]&amp;SetupR1Tabelle[Name]&amp;SetupR1Tabelle[Disziplin],0)),"-")</f>
        <v>166</v>
      </c>
      <c r="G14" s="261" cm="1">
        <f t="array" ref="G14">_xlfn.IFNA(INDEX(SetupR2Tabelle[Ringe],MATCH($A14&amp;$B14&amp;$C14&amp;$E14,SetupR2Tabelle[Verein]&amp;SetupR2Tabelle[Vorname]&amp;SetupR2Tabelle[Name]&amp;SetupR2Tabelle[Disziplin],0)),"-")</f>
        <v>174</v>
      </c>
      <c r="H14" s="261" cm="1">
        <f t="array" ref="H14">_xlfn.IFNA(INDEX(SetupR3Tabelle[Ringe],MATCH($A14&amp;$B14&amp;$C14&amp;$E14,SetupR3Tabelle[Verein]&amp;SetupR3Tabelle[Vorname]&amp;SetupR3Tabelle[Name]&amp;SetupR3Tabelle[Disziplin],0)),"-")</f>
        <v>178</v>
      </c>
      <c r="I14" s="262" cm="1">
        <f t="array" ref="I14">_xlfn.IFNA(INDEX(SetupR4Tabelle[Ringe],MATCH($A14&amp;$B14&amp;$C14&amp;$E14,SetupR4Tabelle[Verein]&amp;SetupR4Tabelle[Vorname]&amp;SetupR4Tabelle[Name]&amp;SetupR4Tabelle[Disziplin],0)),"-")</f>
        <v>180</v>
      </c>
      <c r="J14" s="261" t="str" cm="1">
        <f t="array" ref="J14">_xlfn.IFNA(INDEX(SetupR5Tabelle[Ringe],MATCH($A14&amp;$B14&amp;$C14&amp;$E14,SetupR5Tabelle[Verein]&amp;SetupR5Tabelle[Vorname]&amp;SetupR5Tabelle[Name]&amp;SetupR5Tabelle[Disziplin],0)),"-")</f>
        <v>-</v>
      </c>
      <c r="K14" s="261" cm="1">
        <f t="array" ref="K14">_xlfn.IFNA(INDEX(SetupR6Tabelle[Ringe],MATCH($A14&amp;$B14&amp;$C14&amp;$E14,SetupR6Tabelle[Verein]&amp;SetupR6Tabelle[Vorname]&amp;SetupR6Tabelle[Name]&amp;SetupR6Tabelle[Disziplin],0)),"-")</f>
        <v>184</v>
      </c>
      <c r="L14" s="261" cm="1">
        <f t="array" ref="L14">_xlfn.IFNA(INDEX(SetupR7Tabelle[Ringe],MATCH($A14&amp;$B14&amp;$C14&amp;$E14,SetupR7Tabelle[Verein]&amp;SetupR7Tabelle[Vorname]&amp;SetupR7Tabelle[Name]&amp;SetupR7Tabelle[Disziplin],0)),"-")</f>
        <v>181</v>
      </c>
      <c r="M14" s="261" cm="1">
        <f t="array" ref="M14">_xlfn.IFNA(INDEX(SetupR8Tabelle[Ringe],MATCH($A14&amp;$B14&amp;$C14&amp;$E14,SetupR8Tabelle[Verein]&amp;SetupR8Tabelle[Vorname]&amp;SetupR8Tabelle[Name]&amp;SetupR8Tabelle[Disziplin],0)),"-")</f>
        <v>176</v>
      </c>
      <c r="N14" s="261" cm="1">
        <f t="array" ref="N14">_xlfn.IFNA(INDEX(SetupR9Tabelle[Ringe],MATCH($A14&amp;$B14&amp;$C14&amp;$E14,SetupR9Tabelle[Verein]&amp;SetupR9Tabelle[Vorname]&amp;SetupR9Tabelle[Name]&amp;SetupR9Tabelle[Disziplin],0)),"-")</f>
        <v>175</v>
      </c>
      <c r="O14" s="261" cm="1">
        <f t="array" ref="O14">_xlfn.IFNA(INDEX(SetupR10Tabelle[Ringe],MATCH($A14&amp;$B14&amp;$C14&amp;$E14,SetupR10Tabelle[Verein]&amp;SetupR10Tabelle[Vorname]&amp;SetupR10Tabelle[Name]&amp;SetupR10Tabelle[Disziplin],0)),"-")</f>
        <v>180</v>
      </c>
      <c r="P14" s="261" cm="1">
        <f t="array" ref="P14">_xlfn.IFNA(INDEX(SetupR11Tabelle[Ringe],MATCH($A14&amp;$B14&amp;$C14&amp;$E14,SetupR11Tabelle[Verein]&amp;SetupR11Tabelle[Vorname]&amp;SetupR11Tabelle[Name]&amp;SetupR11Tabelle[Disziplin],0)),"-")</f>
        <v>176</v>
      </c>
      <c r="Q14" s="261">
        <f>IF(LP[[#This Row],[1]]="","",SUM(LP[[#This Row],[1]:[11]]))</f>
        <v>1770</v>
      </c>
      <c r="R14" s="263">
        <f>IF(LP[[#This Row],[Summe]]="","",AVERAGE(Q14/S14))</f>
        <v>177</v>
      </c>
      <c r="S14" s="261">
        <f>IF(LP[[#This Row],[1]]="","",COUNT(F14:P14))</f>
        <v>10</v>
      </c>
    </row>
    <row r="15" spans="1:19" ht="15.95" customHeight="1">
      <c r="A15" s="197" t="s">
        <v>21</v>
      </c>
      <c r="B15" s="197" t="s">
        <v>326</v>
      </c>
      <c r="C15" s="197" t="s">
        <v>185</v>
      </c>
      <c r="D15" s="197" t="s">
        <v>12</v>
      </c>
      <c r="E15" s="197" t="s">
        <v>14</v>
      </c>
      <c r="F15" s="261" cm="1">
        <f t="array" ref="F15">_xlfn.IFNA(INDEX(SetupR1Tabelle[Ringe],MATCH($A15&amp;$B15&amp;$C15&amp;$E15,SetupR1Tabelle[Verein]&amp;SetupR1Tabelle[Vorname]&amp;SetupR1Tabelle[Name]&amp;SetupR1Tabelle[Disziplin],0)),"-")</f>
        <v>176</v>
      </c>
      <c r="G15" s="261" cm="1">
        <f t="array" ref="G15">_xlfn.IFNA(INDEX(SetupR2Tabelle[Ringe],MATCH($A15&amp;$B15&amp;$C15&amp;$E15,SetupR2Tabelle[Verein]&amp;SetupR2Tabelle[Vorname]&amp;SetupR2Tabelle[Name]&amp;SetupR2Tabelle[Disziplin],0)),"-")</f>
        <v>170</v>
      </c>
      <c r="H15" s="261" cm="1">
        <f t="array" ref="H15">_xlfn.IFNA(INDEX(SetupR3Tabelle[Ringe],MATCH($A15&amp;$B15&amp;$C15&amp;$E15,SetupR3Tabelle[Verein]&amp;SetupR3Tabelle[Vorname]&amp;SetupR3Tabelle[Name]&amp;SetupR3Tabelle[Disziplin],0)),"-")</f>
        <v>173</v>
      </c>
      <c r="I15" s="262" t="str" cm="1">
        <f t="array" ref="I15">_xlfn.IFNA(INDEX(SetupR4Tabelle[Ringe],MATCH($A15&amp;$B15&amp;$C15&amp;$E15,SetupR4Tabelle[Verein]&amp;SetupR4Tabelle[Vorname]&amp;SetupR4Tabelle[Name]&amp;SetupR4Tabelle[Disziplin],0)),"-")</f>
        <v>-</v>
      </c>
      <c r="J15" s="261" cm="1">
        <f t="array" ref="J15">_xlfn.IFNA(INDEX(SetupR5Tabelle[Ringe],MATCH($A15&amp;$B15&amp;$C15&amp;$E15,SetupR5Tabelle[Verein]&amp;SetupR5Tabelle[Vorname]&amp;SetupR5Tabelle[Name]&amp;SetupR5Tabelle[Disziplin],0)),"-")</f>
        <v>180</v>
      </c>
      <c r="K15" s="261" cm="1">
        <f t="array" ref="K15">_xlfn.IFNA(INDEX(SetupR6Tabelle[Ringe],MATCH($A15&amp;$B15&amp;$C15&amp;$E15,SetupR6Tabelle[Verein]&amp;SetupR6Tabelle[Vorname]&amp;SetupR6Tabelle[Name]&amp;SetupR6Tabelle[Disziplin],0)),"-")</f>
        <v>175</v>
      </c>
      <c r="L15" s="261" cm="1">
        <f t="array" ref="L15">_xlfn.IFNA(INDEX(SetupR7Tabelle[Ringe],MATCH($A15&amp;$B15&amp;$C15&amp;$E15,SetupR7Tabelle[Verein]&amp;SetupR7Tabelle[Vorname]&amp;SetupR7Tabelle[Name]&amp;SetupR7Tabelle[Disziplin],0)),"-")</f>
        <v>191</v>
      </c>
      <c r="M15" s="261" cm="1">
        <f t="array" ref="M15">_xlfn.IFNA(INDEX(SetupR8Tabelle[Ringe],MATCH($A15&amp;$B15&amp;$C15&amp;$E15,SetupR8Tabelle[Verein]&amp;SetupR8Tabelle[Vorname]&amp;SetupR8Tabelle[Name]&amp;SetupR8Tabelle[Disziplin],0)),"-")</f>
        <v>177</v>
      </c>
      <c r="N15" s="261" cm="1">
        <f t="array" ref="N15">_xlfn.IFNA(INDEX(SetupR9Tabelle[Ringe],MATCH($A15&amp;$B15&amp;$C15&amp;$E15,SetupR9Tabelle[Verein]&amp;SetupR9Tabelle[Vorname]&amp;SetupR9Tabelle[Name]&amp;SetupR9Tabelle[Disziplin],0)),"-")</f>
        <v>172</v>
      </c>
      <c r="O15" s="261" cm="1">
        <f t="array" ref="O15">_xlfn.IFNA(INDEX(SetupR10Tabelle[Ringe],MATCH($A15&amp;$B15&amp;$C15&amp;$E15,SetupR10Tabelle[Verein]&amp;SetupR10Tabelle[Vorname]&amp;SetupR10Tabelle[Name]&amp;SetupR10Tabelle[Disziplin],0)),"-")</f>
        <v>178</v>
      </c>
      <c r="P15" s="261" cm="1">
        <f t="array" ref="P15">_xlfn.IFNA(INDEX(SetupR11Tabelle[Ringe],MATCH($A15&amp;$B15&amp;$C15&amp;$E15,SetupR11Tabelle[Verein]&amp;SetupR11Tabelle[Vorname]&amp;SetupR11Tabelle[Name]&amp;SetupR11Tabelle[Disziplin],0)),"-")</f>
        <v>176</v>
      </c>
      <c r="Q15" s="261">
        <f>IF(LP[[#This Row],[1]]="","",SUM(LP[[#This Row],[1]:[11]]))</f>
        <v>1768</v>
      </c>
      <c r="R15" s="263">
        <f>IF(LP[[#This Row],[Summe]]="","",AVERAGE(Q15/S15))</f>
        <v>176.8</v>
      </c>
      <c r="S15" s="261">
        <f>IF(LP[[#This Row],[1]]="","",COUNT(F15:P15))</f>
        <v>10</v>
      </c>
    </row>
    <row r="16" spans="1:19" ht="15.95" customHeight="1">
      <c r="A16" s="197" t="s">
        <v>13</v>
      </c>
      <c r="B16" s="197" t="s">
        <v>196</v>
      </c>
      <c r="C16" s="197" t="s">
        <v>303</v>
      </c>
      <c r="D16" s="197" t="s">
        <v>10</v>
      </c>
      <c r="E16" s="197" t="s">
        <v>14</v>
      </c>
      <c r="F16" s="261" cm="1">
        <f t="array" ref="F16">_xlfn.IFNA(INDEX(SetupR1Tabelle[Ringe],MATCH($A16&amp;$B16&amp;$C16&amp;$E16,SetupR1Tabelle[Verein]&amp;SetupR1Tabelle[Vorname]&amp;SetupR1Tabelle[Name]&amp;SetupR1Tabelle[Disziplin],0)),"-")</f>
        <v>176</v>
      </c>
      <c r="G16" s="261" cm="1">
        <f t="array" ref="G16">_xlfn.IFNA(INDEX(SetupR2Tabelle[Ringe],MATCH($A16&amp;$B16&amp;$C16&amp;$E16,SetupR2Tabelle[Verein]&amp;SetupR2Tabelle[Vorname]&amp;SetupR2Tabelle[Name]&amp;SetupR2Tabelle[Disziplin],0)),"-")</f>
        <v>181</v>
      </c>
      <c r="H16" s="261" cm="1">
        <f t="array" ref="H16">_xlfn.IFNA(INDEX(SetupR3Tabelle[Ringe],MATCH($A16&amp;$B16&amp;$C16&amp;$E16,SetupR3Tabelle[Verein]&amp;SetupR3Tabelle[Vorname]&amp;SetupR3Tabelle[Name]&amp;SetupR3Tabelle[Disziplin],0)),"-")</f>
        <v>173</v>
      </c>
      <c r="I16" s="262" cm="1">
        <f t="array" ref="I16">_xlfn.IFNA(INDEX(SetupR4Tabelle[Ringe],MATCH($A16&amp;$B16&amp;$C16&amp;$E16,SetupR4Tabelle[Verein]&amp;SetupR4Tabelle[Vorname]&amp;SetupR4Tabelle[Name]&amp;SetupR4Tabelle[Disziplin],0)),"-")</f>
        <v>168</v>
      </c>
      <c r="J16" s="261" cm="1">
        <f t="array" ref="J16">_xlfn.IFNA(INDEX(SetupR5Tabelle[Ringe],MATCH($A16&amp;$B16&amp;$C16&amp;$E16,SetupR5Tabelle[Verein]&amp;SetupR5Tabelle[Vorname]&amp;SetupR5Tabelle[Name]&amp;SetupR5Tabelle[Disziplin],0)),"-")</f>
        <v>179</v>
      </c>
      <c r="K16" s="261" cm="1">
        <f t="array" ref="K16">_xlfn.IFNA(INDEX(SetupR6Tabelle[Ringe],MATCH($A16&amp;$B16&amp;$C16&amp;$E16,SetupR6Tabelle[Verein]&amp;SetupR6Tabelle[Vorname]&amp;SetupR6Tabelle[Name]&amp;SetupR6Tabelle[Disziplin],0)),"-")</f>
        <v>174</v>
      </c>
      <c r="L16" s="261" cm="1">
        <f t="array" ref="L16">_xlfn.IFNA(INDEX(SetupR7Tabelle[Ringe],MATCH($A16&amp;$B16&amp;$C16&amp;$E16,SetupR7Tabelle[Verein]&amp;SetupR7Tabelle[Vorname]&amp;SetupR7Tabelle[Name]&amp;SetupR7Tabelle[Disziplin],0)),"-")</f>
        <v>178</v>
      </c>
      <c r="M16" s="261" t="str" cm="1">
        <f t="array" ref="M16">_xlfn.IFNA(INDEX(SetupR8Tabelle[Ringe],MATCH($A16&amp;$B16&amp;$C16&amp;$E16,SetupR8Tabelle[Verein]&amp;SetupR8Tabelle[Vorname]&amp;SetupR8Tabelle[Name]&amp;SetupR8Tabelle[Disziplin],0)),"-")</f>
        <v>-</v>
      </c>
      <c r="N16" s="261" cm="1">
        <f t="array" ref="N16">_xlfn.IFNA(INDEX(SetupR9Tabelle[Ringe],MATCH($A16&amp;$B16&amp;$C16&amp;$E16,SetupR9Tabelle[Verein]&amp;SetupR9Tabelle[Vorname]&amp;SetupR9Tabelle[Name]&amp;SetupR9Tabelle[Disziplin],0)),"-")</f>
        <v>182</v>
      </c>
      <c r="O16" s="261" cm="1">
        <f t="array" ref="O16">_xlfn.IFNA(INDEX(SetupR10Tabelle[Ringe],MATCH($A16&amp;$B16&amp;$C16&amp;$E16,SetupR10Tabelle[Verein]&amp;SetupR10Tabelle[Vorname]&amp;SetupR10Tabelle[Name]&amp;SetupR10Tabelle[Disziplin],0)),"-")</f>
        <v>184</v>
      </c>
      <c r="P16" s="261" cm="1">
        <f t="array" ref="P16">_xlfn.IFNA(INDEX(SetupR11Tabelle[Ringe],MATCH($A16&amp;$B16&amp;$C16&amp;$E16,SetupR11Tabelle[Verein]&amp;SetupR11Tabelle[Vorname]&amp;SetupR11Tabelle[Name]&amp;SetupR11Tabelle[Disziplin],0)),"-")</f>
        <v>165</v>
      </c>
      <c r="Q16" s="261">
        <f>IF(LP[[#This Row],[1]]="","",SUM(LP[[#This Row],[1]:[11]]))</f>
        <v>1760</v>
      </c>
      <c r="R16" s="263">
        <f>IF(LP[[#This Row],[Summe]]="","",AVERAGE(Q16/S16))</f>
        <v>176</v>
      </c>
      <c r="S16" s="261">
        <f>IF(LP[[#This Row],[1]]="","",COUNT(F16:P16))</f>
        <v>10</v>
      </c>
    </row>
    <row r="17" spans="1:19" ht="15.95" customHeight="1">
      <c r="A17" s="197" t="s">
        <v>15</v>
      </c>
      <c r="B17" s="197" t="s">
        <v>222</v>
      </c>
      <c r="C17" s="197" t="s">
        <v>223</v>
      </c>
      <c r="D17" s="197" t="s">
        <v>12</v>
      </c>
      <c r="E17" s="197" t="s">
        <v>14</v>
      </c>
      <c r="F17" s="261" cm="1">
        <f t="array" ref="F17">_xlfn.IFNA(INDEX(SetupR1Tabelle[Ringe],MATCH($A17&amp;$B17&amp;$C17&amp;$E17,SetupR1Tabelle[Verein]&amp;SetupR1Tabelle[Vorname]&amp;SetupR1Tabelle[Name]&amp;SetupR1Tabelle[Disziplin],0)),"-")</f>
        <v>179</v>
      </c>
      <c r="G17" s="261" cm="1">
        <f t="array" ref="G17">_xlfn.IFNA(INDEX(SetupR2Tabelle[Ringe],MATCH($A17&amp;$B17&amp;$C17&amp;$E17,SetupR2Tabelle[Verein]&amp;SetupR2Tabelle[Vorname]&amp;SetupR2Tabelle[Name]&amp;SetupR2Tabelle[Disziplin],0)),"-")</f>
        <v>178</v>
      </c>
      <c r="H17" s="261" cm="1">
        <f t="array" ref="H17">_xlfn.IFNA(INDEX(SetupR3Tabelle[Ringe],MATCH($A17&amp;$B17&amp;$C17&amp;$E17,SetupR3Tabelle[Verein]&amp;SetupR3Tabelle[Vorname]&amp;SetupR3Tabelle[Name]&amp;SetupR3Tabelle[Disziplin],0)),"-")</f>
        <v>179</v>
      </c>
      <c r="I17" s="262" cm="1">
        <f t="array" ref="I17">_xlfn.IFNA(INDEX(SetupR4Tabelle[Ringe],MATCH($A17&amp;$B17&amp;$C17&amp;$E17,SetupR4Tabelle[Verein]&amp;SetupR4Tabelle[Vorname]&amp;SetupR4Tabelle[Name]&amp;SetupR4Tabelle[Disziplin],0)),"-")</f>
        <v>181</v>
      </c>
      <c r="J17" s="261" t="str" cm="1">
        <f t="array" ref="J17">_xlfn.IFNA(INDEX(SetupR5Tabelle[Ringe],MATCH($A17&amp;$B17&amp;$C17&amp;$E17,SetupR5Tabelle[Verein]&amp;SetupR5Tabelle[Vorname]&amp;SetupR5Tabelle[Name]&amp;SetupR5Tabelle[Disziplin],0)),"-")</f>
        <v>-</v>
      </c>
      <c r="K17" s="261" cm="1">
        <f t="array" ref="K17">_xlfn.IFNA(INDEX(SetupR6Tabelle[Ringe],MATCH($A17&amp;$B17&amp;$C17&amp;$E17,SetupR6Tabelle[Verein]&amp;SetupR6Tabelle[Vorname]&amp;SetupR6Tabelle[Name]&amp;SetupR6Tabelle[Disziplin],0)),"-")</f>
        <v>166</v>
      </c>
      <c r="L17" s="261" cm="1">
        <f t="array" ref="L17">_xlfn.IFNA(INDEX(SetupR7Tabelle[Ringe],MATCH($A17&amp;$B17&amp;$C17&amp;$E17,SetupR7Tabelle[Verein]&amp;SetupR7Tabelle[Vorname]&amp;SetupR7Tabelle[Name]&amp;SetupR7Tabelle[Disziplin],0)),"-")</f>
        <v>176</v>
      </c>
      <c r="M17" s="261" cm="1">
        <f t="array" ref="M17">_xlfn.IFNA(INDEX(SetupR8Tabelle[Ringe],MATCH($A17&amp;$B17&amp;$C17&amp;$E17,SetupR8Tabelle[Verein]&amp;SetupR8Tabelle[Vorname]&amp;SetupR8Tabelle[Name]&amp;SetupR8Tabelle[Disziplin],0)),"-")</f>
        <v>173</v>
      </c>
      <c r="N17" s="261" cm="1">
        <f t="array" ref="N17">_xlfn.IFNA(INDEX(SetupR9Tabelle[Ringe],MATCH($A17&amp;$B17&amp;$C17&amp;$E17,SetupR9Tabelle[Verein]&amp;SetupR9Tabelle[Vorname]&amp;SetupR9Tabelle[Name]&amp;SetupR9Tabelle[Disziplin],0)),"-")</f>
        <v>176</v>
      </c>
      <c r="O17" s="261" cm="1">
        <f t="array" ref="O17">_xlfn.IFNA(INDEX(SetupR10Tabelle[Ringe],MATCH($A17&amp;$B17&amp;$C17&amp;$E17,SetupR10Tabelle[Verein]&amp;SetupR10Tabelle[Vorname]&amp;SetupR10Tabelle[Name]&amp;SetupR10Tabelle[Disziplin],0)),"-")</f>
        <v>175</v>
      </c>
      <c r="P17" s="261" cm="1">
        <f t="array" ref="P17">_xlfn.IFNA(INDEX(SetupR11Tabelle[Ringe],MATCH($A17&amp;$B17&amp;$C17&amp;$E17,SetupR11Tabelle[Verein]&amp;SetupR11Tabelle[Vorname]&amp;SetupR11Tabelle[Name]&amp;SetupR11Tabelle[Disziplin],0)),"-")</f>
        <v>177</v>
      </c>
      <c r="Q17" s="261">
        <f>IF(LP[[#This Row],[1]]="","",SUM(LP[[#This Row],[1]:[11]]))</f>
        <v>1760</v>
      </c>
      <c r="R17" s="263">
        <f>IF(LP[[#This Row],[Summe]]="","",AVERAGE(Q17/S17))</f>
        <v>176</v>
      </c>
      <c r="S17" s="261">
        <f>IF(LP[[#This Row],[1]]="","",COUNT(F17:P17))</f>
        <v>10</v>
      </c>
    </row>
    <row r="18" spans="1:19" ht="15.95" customHeight="1">
      <c r="A18" s="197" t="s">
        <v>21</v>
      </c>
      <c r="B18" s="197" t="s">
        <v>178</v>
      </c>
      <c r="C18" s="197" t="s">
        <v>322</v>
      </c>
      <c r="D18" s="197" t="s">
        <v>23</v>
      </c>
      <c r="E18" s="197" t="s">
        <v>14</v>
      </c>
      <c r="F18" s="261" cm="1">
        <f t="array" ref="F18">_xlfn.IFNA(INDEX(SetupR1Tabelle[Ringe],MATCH($A18&amp;$B18&amp;$C18&amp;$E18,SetupR1Tabelle[Verein]&amp;SetupR1Tabelle[Vorname]&amp;SetupR1Tabelle[Name]&amp;SetupR1Tabelle[Disziplin],0)),"-")</f>
        <v>169</v>
      </c>
      <c r="G18" s="261" cm="1">
        <f t="array" ref="G18">_xlfn.IFNA(INDEX(SetupR2Tabelle[Ringe],MATCH($A18&amp;$B18&amp;$C18&amp;$E18,SetupR2Tabelle[Verein]&amp;SetupR2Tabelle[Vorname]&amp;SetupR2Tabelle[Name]&amp;SetupR2Tabelle[Disziplin],0)),"-")</f>
        <v>175</v>
      </c>
      <c r="H18" s="261" cm="1">
        <f t="array" ref="H18">_xlfn.IFNA(INDEX(SetupR3Tabelle[Ringe],MATCH($A18&amp;$B18&amp;$C18&amp;$E18,SetupR3Tabelle[Verein]&amp;SetupR3Tabelle[Vorname]&amp;SetupR3Tabelle[Name]&amp;SetupR3Tabelle[Disziplin],0)),"-")</f>
        <v>173</v>
      </c>
      <c r="I18" s="262" t="str" cm="1">
        <f t="array" ref="I18">_xlfn.IFNA(INDEX(SetupR4Tabelle[Ringe],MATCH($A18&amp;$B18&amp;$C18&amp;$E18,SetupR4Tabelle[Verein]&amp;SetupR4Tabelle[Vorname]&amp;SetupR4Tabelle[Name]&amp;SetupR4Tabelle[Disziplin],0)),"-")</f>
        <v>-</v>
      </c>
      <c r="J18" s="261" cm="1">
        <f t="array" ref="J18">_xlfn.IFNA(INDEX(SetupR5Tabelle[Ringe],MATCH($A18&amp;$B18&amp;$C18&amp;$E18,SetupR5Tabelle[Verein]&amp;SetupR5Tabelle[Vorname]&amp;SetupR5Tabelle[Name]&amp;SetupR5Tabelle[Disziplin],0)),"-")</f>
        <v>179</v>
      </c>
      <c r="K18" s="261" cm="1">
        <f t="array" ref="K18">_xlfn.IFNA(INDEX(SetupR6Tabelle[Ringe],MATCH($A18&amp;$B18&amp;$C18&amp;$E18,SetupR6Tabelle[Verein]&amp;SetupR6Tabelle[Vorname]&amp;SetupR6Tabelle[Name]&amp;SetupR6Tabelle[Disziplin],0)),"-")</f>
        <v>184</v>
      </c>
      <c r="L18" s="261" cm="1">
        <f t="array" ref="L18">_xlfn.IFNA(INDEX(SetupR7Tabelle[Ringe],MATCH($A18&amp;$B18&amp;$C18&amp;$E18,SetupR7Tabelle[Verein]&amp;SetupR7Tabelle[Vorname]&amp;SetupR7Tabelle[Name]&amp;SetupR7Tabelle[Disziplin],0)),"-")</f>
        <v>173</v>
      </c>
      <c r="M18" s="261" cm="1">
        <f t="array" ref="M18">_xlfn.IFNA(INDEX(SetupR8Tabelle[Ringe],MATCH($A18&amp;$B18&amp;$C18&amp;$E18,SetupR8Tabelle[Verein]&amp;SetupR8Tabelle[Vorname]&amp;SetupR8Tabelle[Name]&amp;SetupR8Tabelle[Disziplin],0)),"-")</f>
        <v>176</v>
      </c>
      <c r="N18" s="261" cm="1">
        <f t="array" ref="N18">_xlfn.IFNA(INDEX(SetupR9Tabelle[Ringe],MATCH($A18&amp;$B18&amp;$C18&amp;$E18,SetupR9Tabelle[Verein]&amp;SetupR9Tabelle[Vorname]&amp;SetupR9Tabelle[Name]&amp;SetupR9Tabelle[Disziplin],0)),"-")</f>
        <v>177</v>
      </c>
      <c r="O18" s="261" cm="1">
        <f t="array" ref="O18">_xlfn.IFNA(INDEX(SetupR10Tabelle[Ringe],MATCH($A18&amp;$B18&amp;$C18&amp;$E18,SetupR10Tabelle[Verein]&amp;SetupR10Tabelle[Vorname]&amp;SetupR10Tabelle[Name]&amp;SetupR10Tabelle[Disziplin],0)),"-")</f>
        <v>171</v>
      </c>
      <c r="P18" s="261" cm="1">
        <f t="array" ref="P18">_xlfn.IFNA(INDEX(SetupR11Tabelle[Ringe],MATCH($A18&amp;$B18&amp;$C18&amp;$E18,SetupR11Tabelle[Verein]&amp;SetupR11Tabelle[Vorname]&amp;SetupR11Tabelle[Name]&amp;SetupR11Tabelle[Disziplin],0)),"-")</f>
        <v>179</v>
      </c>
      <c r="Q18" s="261">
        <f>IF(LP[[#This Row],[1]]="","",SUM(LP[[#This Row],[1]:[11]]))</f>
        <v>1756</v>
      </c>
      <c r="R18" s="263">
        <f>IF(LP[[#This Row],[Summe]]="","",AVERAGE(Q18/S18))</f>
        <v>175.6</v>
      </c>
      <c r="S18" s="261">
        <f>IF(LP[[#This Row],[1]]="","",COUNT(F18:P18))</f>
        <v>10</v>
      </c>
    </row>
    <row r="19" spans="1:19" ht="15.95" customHeight="1">
      <c r="A19" s="197" t="s">
        <v>18</v>
      </c>
      <c r="B19" s="197" t="s">
        <v>353</v>
      </c>
      <c r="C19" s="197" t="s">
        <v>246</v>
      </c>
      <c r="D19" s="197" t="s">
        <v>19</v>
      </c>
      <c r="E19" s="197" t="s">
        <v>14</v>
      </c>
      <c r="F19" s="264" cm="1">
        <f t="array" ref="F19">_xlfn.IFNA(INDEX(SetupR1Tabelle[Ringe],MATCH($A19&amp;$B19&amp;$C19&amp;$E19,SetupR1Tabelle[Verein]&amp;SetupR1Tabelle[Vorname]&amp;SetupR1Tabelle[Name]&amp;SetupR1Tabelle[Disziplin],0)),"-")</f>
        <v>160</v>
      </c>
      <c r="G19" s="265" cm="1">
        <f t="array" ref="G19">_xlfn.IFNA(INDEX(SetupR2Tabelle[Ringe],MATCH($A19&amp;$B19&amp;$C19&amp;$E19,SetupR2Tabelle[Verein]&amp;SetupR2Tabelle[Vorname]&amp;SetupR2Tabelle[Name]&amp;SetupR2Tabelle[Disziplin],0)),"-")</f>
        <v>182</v>
      </c>
      <c r="H19" s="264" cm="1">
        <f t="array" ref="H19">_xlfn.IFNA(INDEX(SetupR3Tabelle[Ringe],MATCH($A19&amp;$B19&amp;$C19&amp;$E19,SetupR3Tabelle[Verein]&amp;SetupR3Tabelle[Vorname]&amp;SetupR3Tabelle[Name]&amp;SetupR3Tabelle[Disziplin],0)),"-")</f>
        <v>173</v>
      </c>
      <c r="I19" s="266" cm="1">
        <f t="array" ref="I19">_xlfn.IFNA(INDEX(SetupR4Tabelle[Ringe],MATCH($A19&amp;$B19&amp;$C19&amp;$E19,SetupR4Tabelle[Verein]&amp;SetupR4Tabelle[Vorname]&amp;SetupR4Tabelle[Name]&amp;SetupR4Tabelle[Disziplin],0)),"-")</f>
        <v>178</v>
      </c>
      <c r="J19" s="264" cm="1">
        <f t="array" ref="J19">_xlfn.IFNA(INDEX(SetupR5Tabelle[Ringe],MATCH($A19&amp;$B19&amp;$C19&amp;$E19,SetupR5Tabelle[Verein]&amp;SetupR5Tabelle[Vorname]&amp;SetupR5Tabelle[Name]&amp;SetupR5Tabelle[Disziplin],0)),"-")</f>
        <v>170</v>
      </c>
      <c r="K19" s="264" t="str" cm="1">
        <f t="array" ref="K19">_xlfn.IFNA(INDEX(SetupR6Tabelle[Ringe],MATCH($A19&amp;$B19&amp;$C19&amp;$E19,SetupR6Tabelle[Verein]&amp;SetupR6Tabelle[Vorname]&amp;SetupR6Tabelle[Name]&amp;SetupR6Tabelle[Disziplin],0)),"-")</f>
        <v>-</v>
      </c>
      <c r="L19" s="264" cm="1">
        <f t="array" ref="L19">_xlfn.IFNA(INDEX(SetupR7Tabelle[Ringe],MATCH($A19&amp;$B19&amp;$C19&amp;$E19,SetupR7Tabelle[Verein]&amp;SetupR7Tabelle[Vorname]&amp;SetupR7Tabelle[Name]&amp;SetupR7Tabelle[Disziplin],0)),"-")</f>
        <v>179</v>
      </c>
      <c r="M19" s="264" cm="1">
        <f t="array" ref="M19">_xlfn.IFNA(INDEX(SetupR8Tabelle[Ringe],MATCH($A19&amp;$B19&amp;$C19&amp;$E19,SetupR8Tabelle[Verein]&amp;SetupR8Tabelle[Vorname]&amp;SetupR8Tabelle[Name]&amp;SetupR8Tabelle[Disziplin],0)),"-")</f>
        <v>175</v>
      </c>
      <c r="N19" s="264" cm="1">
        <f t="array" ref="N19">_xlfn.IFNA(INDEX(SetupR9Tabelle[Ringe],MATCH($A19&amp;$B19&amp;$C19&amp;$E19,SetupR9Tabelle[Verein]&amp;SetupR9Tabelle[Vorname]&amp;SetupR9Tabelle[Name]&amp;SetupR9Tabelle[Disziplin],0)),"-")</f>
        <v>182</v>
      </c>
      <c r="O19" s="264" cm="1">
        <f t="array" ref="O19">_xlfn.IFNA(INDEX(SetupR10Tabelle[Ringe],MATCH($A19&amp;$B19&amp;$C19&amp;$E19,SetupR10Tabelle[Verein]&amp;SetupR10Tabelle[Vorname]&amp;SetupR10Tabelle[Name]&amp;SetupR10Tabelle[Disziplin],0)),"-")</f>
        <v>174</v>
      </c>
      <c r="P19" s="262" cm="1">
        <f t="array" ref="P19">_xlfn.IFNA(INDEX(SetupR11Tabelle[Ringe],MATCH($A19&amp;$B19&amp;$C19&amp;$E19,SetupR11Tabelle[Verein]&amp;SetupR11Tabelle[Vorname]&amp;SetupR11Tabelle[Name]&amp;SetupR11Tabelle[Disziplin],0)),"-")</f>
        <v>174</v>
      </c>
      <c r="Q19" s="261">
        <f>IF(LP[[#This Row],[1]]="","",SUM(LP[[#This Row],[1]:[11]]))</f>
        <v>1747</v>
      </c>
      <c r="R19" s="263">
        <f>IF(LP[[#This Row],[Summe]]="","",AVERAGE(Q19/S19))</f>
        <v>174.7</v>
      </c>
      <c r="S19" s="261">
        <f>IF(LP[[#This Row],[1]]="","",COUNT(F19:P19))</f>
        <v>10</v>
      </c>
    </row>
    <row r="20" spans="1:19" ht="15.95" customHeight="1">
      <c r="A20" s="197" t="s">
        <v>26</v>
      </c>
      <c r="B20" s="197" t="s">
        <v>345</v>
      </c>
      <c r="C20" s="197" t="s">
        <v>267</v>
      </c>
      <c r="D20" s="197" t="s">
        <v>12</v>
      </c>
      <c r="E20" s="197" t="s">
        <v>14</v>
      </c>
      <c r="F20" s="264" cm="1">
        <f t="array" ref="F20">_xlfn.IFNA(INDEX(SetupR1Tabelle[Ringe],MATCH($A20&amp;$B20&amp;$C20&amp;$E20,SetupR1Tabelle[Verein]&amp;SetupR1Tabelle[Vorname]&amp;SetupR1Tabelle[Name]&amp;SetupR1Tabelle[Disziplin],0)),"-")</f>
        <v>177</v>
      </c>
      <c r="G20" s="265" t="str" cm="1">
        <f t="array" ref="G20">_xlfn.IFNA(INDEX(SetupR2Tabelle[Ringe],MATCH($A20&amp;$B20&amp;$C20&amp;$E20,SetupR2Tabelle[Verein]&amp;SetupR2Tabelle[Vorname]&amp;SetupR2Tabelle[Name]&amp;SetupR2Tabelle[Disziplin],0)),"-")</f>
        <v>-</v>
      </c>
      <c r="H20" s="264" cm="1">
        <f t="array" ref="H20">_xlfn.IFNA(INDEX(SetupR3Tabelle[Ringe],MATCH($A20&amp;$B20&amp;$C20&amp;$E20,SetupR3Tabelle[Verein]&amp;SetupR3Tabelle[Vorname]&amp;SetupR3Tabelle[Name]&amp;SetupR3Tabelle[Disziplin],0)),"-")</f>
        <v>179</v>
      </c>
      <c r="I20" s="266" cm="1">
        <f t="array" ref="I20">_xlfn.IFNA(INDEX(SetupR4Tabelle[Ringe],MATCH($A20&amp;$B20&amp;$C20&amp;$E20,SetupR4Tabelle[Verein]&amp;SetupR4Tabelle[Vorname]&amp;SetupR4Tabelle[Name]&amp;SetupR4Tabelle[Disziplin],0)),"-")</f>
        <v>172</v>
      </c>
      <c r="J20" s="264" cm="1">
        <f t="array" ref="J20">_xlfn.IFNA(INDEX(SetupR5Tabelle[Ringe],MATCH($A20&amp;$B20&amp;$C20&amp;$E20,SetupR5Tabelle[Verein]&amp;SetupR5Tabelle[Vorname]&amp;SetupR5Tabelle[Name]&amp;SetupR5Tabelle[Disziplin],0)),"-")</f>
        <v>170</v>
      </c>
      <c r="K20" s="264" cm="1">
        <f t="array" ref="K20">_xlfn.IFNA(INDEX(SetupR6Tabelle[Ringe],MATCH($A20&amp;$B20&amp;$C20&amp;$E20,SetupR6Tabelle[Verein]&amp;SetupR6Tabelle[Vorname]&amp;SetupR6Tabelle[Name]&amp;SetupR6Tabelle[Disziplin],0)),"-")</f>
        <v>173</v>
      </c>
      <c r="L20" s="264" cm="1">
        <f t="array" ref="L20">_xlfn.IFNA(INDEX(SetupR7Tabelle[Ringe],MATCH($A20&amp;$B20&amp;$C20&amp;$E20,SetupR7Tabelle[Verein]&amp;SetupR7Tabelle[Vorname]&amp;SetupR7Tabelle[Name]&amp;SetupR7Tabelle[Disziplin],0)),"-")</f>
        <v>173</v>
      </c>
      <c r="M20" s="264" cm="1">
        <f t="array" ref="M20">_xlfn.IFNA(INDEX(SetupR8Tabelle[Ringe],MATCH($A20&amp;$B20&amp;$C20&amp;$E20,SetupR8Tabelle[Verein]&amp;SetupR8Tabelle[Vorname]&amp;SetupR8Tabelle[Name]&amp;SetupR8Tabelle[Disziplin],0)),"-")</f>
        <v>179</v>
      </c>
      <c r="N20" s="264" cm="1">
        <f t="array" ref="N20">_xlfn.IFNA(INDEX(SetupR9Tabelle[Ringe],MATCH($A20&amp;$B20&amp;$C20&amp;$E20,SetupR9Tabelle[Verein]&amp;SetupR9Tabelle[Vorname]&amp;SetupR9Tabelle[Name]&amp;SetupR9Tabelle[Disziplin],0)),"-")</f>
        <v>177</v>
      </c>
      <c r="O20" s="264" cm="1">
        <f t="array" ref="O20">_xlfn.IFNA(INDEX(SetupR10Tabelle[Ringe],MATCH($A20&amp;$B20&amp;$C20&amp;$E20,SetupR10Tabelle[Verein]&amp;SetupR10Tabelle[Vorname]&amp;SetupR10Tabelle[Name]&amp;SetupR10Tabelle[Disziplin],0)),"-")</f>
        <v>175</v>
      </c>
      <c r="P20" s="262" cm="1">
        <f t="array" ref="P20">_xlfn.IFNA(INDEX(SetupR11Tabelle[Ringe],MATCH($A20&amp;$B20&amp;$C20&amp;$E20,SetupR11Tabelle[Verein]&amp;SetupR11Tabelle[Vorname]&amp;SetupR11Tabelle[Name]&amp;SetupR11Tabelle[Disziplin],0)),"-")</f>
        <v>167</v>
      </c>
      <c r="Q20" s="261">
        <f>IF(LP[[#This Row],[1]]="","",SUM(LP[[#This Row],[1]:[11]]))</f>
        <v>1742</v>
      </c>
      <c r="R20" s="263">
        <f>IF(LP[[#This Row],[Summe]]="","",AVERAGE(Q20/S20))</f>
        <v>174.2</v>
      </c>
      <c r="S20" s="261">
        <f>IF(LP[[#This Row],[1]]="","",COUNT(F20:P20))</f>
        <v>10</v>
      </c>
    </row>
    <row r="21" spans="1:19" ht="15.95" customHeight="1">
      <c r="A21" s="197" t="s">
        <v>15</v>
      </c>
      <c r="B21" s="197" t="s">
        <v>188</v>
      </c>
      <c r="C21" s="197" t="s">
        <v>189</v>
      </c>
      <c r="D21" s="197" t="s">
        <v>12</v>
      </c>
      <c r="E21" s="197" t="s">
        <v>14</v>
      </c>
      <c r="F21" s="264" cm="1">
        <f t="array" ref="F21">_xlfn.IFNA(INDEX(SetupR1Tabelle[Ringe],MATCH($A21&amp;$B21&amp;$C21&amp;$E21,SetupR1Tabelle[Verein]&amp;SetupR1Tabelle[Vorname]&amp;SetupR1Tabelle[Name]&amp;SetupR1Tabelle[Disziplin],0)),"-")</f>
        <v>170</v>
      </c>
      <c r="G21" s="265" cm="1">
        <f t="array" ref="G21">_xlfn.IFNA(INDEX(SetupR2Tabelle[Ringe],MATCH($A21&amp;$B21&amp;$C21&amp;$E21,SetupR2Tabelle[Verein]&amp;SetupR2Tabelle[Vorname]&amp;SetupR2Tabelle[Name]&amp;SetupR2Tabelle[Disziplin],0)),"-")</f>
        <v>173</v>
      </c>
      <c r="H21" s="264" cm="1">
        <f t="array" ref="H21">_xlfn.IFNA(INDEX(SetupR3Tabelle[Ringe],MATCH($A21&amp;$B21&amp;$C21&amp;$E21,SetupR3Tabelle[Verein]&amp;SetupR3Tabelle[Vorname]&amp;SetupR3Tabelle[Name]&amp;SetupR3Tabelle[Disziplin],0)),"-")</f>
        <v>176</v>
      </c>
      <c r="I21" s="266" cm="1">
        <f t="array" ref="I21">_xlfn.IFNA(INDEX(SetupR4Tabelle[Ringe],MATCH($A21&amp;$B21&amp;$C21&amp;$E21,SetupR4Tabelle[Verein]&amp;SetupR4Tabelle[Vorname]&amp;SetupR4Tabelle[Name]&amp;SetupR4Tabelle[Disziplin],0)),"-")</f>
        <v>176</v>
      </c>
      <c r="J21" s="264" t="str" cm="1">
        <f t="array" ref="J21">_xlfn.IFNA(INDEX(SetupR5Tabelle[Ringe],MATCH($A21&amp;$B21&amp;$C21&amp;$E21,SetupR5Tabelle[Verein]&amp;SetupR5Tabelle[Vorname]&amp;SetupR5Tabelle[Name]&amp;SetupR5Tabelle[Disziplin],0)),"-")</f>
        <v>-</v>
      </c>
      <c r="K21" s="264" cm="1">
        <f t="array" ref="K21">_xlfn.IFNA(INDEX(SetupR6Tabelle[Ringe],MATCH($A21&amp;$B21&amp;$C21&amp;$E21,SetupR6Tabelle[Verein]&amp;SetupR6Tabelle[Vorname]&amp;SetupR6Tabelle[Name]&amp;SetupR6Tabelle[Disziplin],0)),"-")</f>
        <v>170</v>
      </c>
      <c r="L21" s="264" cm="1">
        <f t="array" ref="L21">_xlfn.IFNA(INDEX(SetupR7Tabelle[Ringe],MATCH($A21&amp;$B21&amp;$C21&amp;$E21,SetupR7Tabelle[Verein]&amp;SetupR7Tabelle[Vorname]&amp;SetupR7Tabelle[Name]&amp;SetupR7Tabelle[Disziplin],0)),"-")</f>
        <v>174</v>
      </c>
      <c r="M21" s="264" cm="1">
        <f t="array" ref="M21">_xlfn.IFNA(INDEX(SetupR8Tabelle[Ringe],MATCH($A21&amp;$B21&amp;$C21&amp;$E21,SetupR8Tabelle[Verein]&amp;SetupR8Tabelle[Vorname]&amp;SetupR8Tabelle[Name]&amp;SetupR8Tabelle[Disziplin],0)),"-")</f>
        <v>178</v>
      </c>
      <c r="N21" s="264" cm="1">
        <f t="array" ref="N21">_xlfn.IFNA(INDEX(SetupR9Tabelle[Ringe],MATCH($A21&amp;$B21&amp;$C21&amp;$E21,SetupR9Tabelle[Verein]&amp;SetupR9Tabelle[Vorname]&amp;SetupR9Tabelle[Name]&amp;SetupR9Tabelle[Disziplin],0)),"-")</f>
        <v>168</v>
      </c>
      <c r="O21" s="264" cm="1">
        <f t="array" ref="O21">_xlfn.IFNA(INDEX(SetupR10Tabelle[Ringe],MATCH($A21&amp;$B21&amp;$C21&amp;$E21,SetupR10Tabelle[Verein]&amp;SetupR10Tabelle[Vorname]&amp;SetupR10Tabelle[Name]&amp;SetupR10Tabelle[Disziplin],0)),"-")</f>
        <v>177</v>
      </c>
      <c r="P21" s="262" cm="1">
        <f t="array" ref="P21">_xlfn.IFNA(INDEX(SetupR11Tabelle[Ringe],MATCH($A21&amp;$B21&amp;$C21&amp;$E21,SetupR11Tabelle[Verein]&amp;SetupR11Tabelle[Vorname]&amp;SetupR11Tabelle[Name]&amp;SetupR11Tabelle[Disziplin],0)),"-")</f>
        <v>180</v>
      </c>
      <c r="Q21" s="261">
        <f>IF(LP[[#This Row],[1]]="","",SUM(LP[[#This Row],[1]:[11]]))</f>
        <v>1742</v>
      </c>
      <c r="R21" s="263">
        <f>IF(LP[[#This Row],[Summe]]="","",AVERAGE(Q21/S21))</f>
        <v>174.2</v>
      </c>
      <c r="S21" s="261">
        <f>IF(LP[[#This Row],[1]]="","",COUNT(F21:P21))</f>
        <v>10</v>
      </c>
    </row>
    <row r="22" spans="1:19" ht="15.95" customHeight="1">
      <c r="A22" s="197" t="s">
        <v>26</v>
      </c>
      <c r="B22" s="197" t="s">
        <v>178</v>
      </c>
      <c r="C22" s="197" t="s">
        <v>332</v>
      </c>
      <c r="D22" s="197" t="s">
        <v>23</v>
      </c>
      <c r="E22" s="197" t="s">
        <v>14</v>
      </c>
      <c r="F22" s="261" cm="1">
        <f t="array" ref="F22">_xlfn.IFNA(INDEX(SetupR1Tabelle[Ringe],MATCH($A22&amp;$B22&amp;$C22&amp;$E22,SetupR1Tabelle[Verein]&amp;SetupR1Tabelle[Vorname]&amp;SetupR1Tabelle[Name]&amp;SetupR1Tabelle[Disziplin],0)),"-")</f>
        <v>181</v>
      </c>
      <c r="G22" s="261" t="str" cm="1">
        <f t="array" ref="G22">_xlfn.IFNA(INDEX(SetupR2Tabelle[Ringe],MATCH($A22&amp;$B22&amp;$C22&amp;$E22,SetupR2Tabelle[Verein]&amp;SetupR2Tabelle[Vorname]&amp;SetupR2Tabelle[Name]&amp;SetupR2Tabelle[Disziplin],0)),"-")</f>
        <v>-</v>
      </c>
      <c r="H22" s="261" cm="1">
        <f t="array" ref="H22">_xlfn.IFNA(INDEX(SetupR3Tabelle[Ringe],MATCH($A22&amp;$B22&amp;$C22&amp;$E22,SetupR3Tabelle[Verein]&amp;SetupR3Tabelle[Vorname]&amp;SetupR3Tabelle[Name]&amp;SetupR3Tabelle[Disziplin],0)),"-")</f>
        <v>177</v>
      </c>
      <c r="I22" s="262" cm="1">
        <f t="array" ref="I22">_xlfn.IFNA(INDEX(SetupR4Tabelle[Ringe],MATCH($A22&amp;$B22&amp;$C22&amp;$E22,SetupR4Tabelle[Verein]&amp;SetupR4Tabelle[Vorname]&amp;SetupR4Tabelle[Name]&amp;SetupR4Tabelle[Disziplin],0)),"-")</f>
        <v>174</v>
      </c>
      <c r="J22" s="261" cm="1">
        <f t="array" ref="J22">_xlfn.IFNA(INDEX(SetupR5Tabelle[Ringe],MATCH($A22&amp;$B22&amp;$C22&amp;$E22,SetupR5Tabelle[Verein]&amp;SetupR5Tabelle[Vorname]&amp;SetupR5Tabelle[Name]&amp;SetupR5Tabelle[Disziplin],0)),"-")</f>
        <v>177</v>
      </c>
      <c r="K22" s="261" cm="1">
        <f t="array" ref="K22">_xlfn.IFNA(INDEX(SetupR6Tabelle[Ringe],MATCH($A22&amp;$B22&amp;$C22&amp;$E22,SetupR6Tabelle[Verein]&amp;SetupR6Tabelle[Vorname]&amp;SetupR6Tabelle[Name]&amp;SetupR6Tabelle[Disziplin],0)),"-")</f>
        <v>179</v>
      </c>
      <c r="L22" s="261" cm="1">
        <f t="array" ref="L22">_xlfn.IFNA(INDEX(SetupR7Tabelle[Ringe],MATCH($A22&amp;$B22&amp;$C22&amp;$E22,SetupR7Tabelle[Verein]&amp;SetupR7Tabelle[Vorname]&amp;SetupR7Tabelle[Name]&amp;SetupR7Tabelle[Disziplin],0)),"-")</f>
        <v>169</v>
      </c>
      <c r="M22" s="261" t="str" cm="1">
        <f t="array" ref="M22">_xlfn.IFNA(INDEX(SetupR8Tabelle[Ringe],MATCH($A22&amp;$B22&amp;$C22&amp;$E22,SetupR8Tabelle[Verein]&amp;SetupR8Tabelle[Vorname]&amp;SetupR8Tabelle[Name]&amp;SetupR8Tabelle[Disziplin],0)),"-")</f>
        <v>-</v>
      </c>
      <c r="N22" s="261" cm="1">
        <f t="array" ref="N22">_xlfn.IFNA(INDEX(SetupR9Tabelle[Ringe],MATCH($A22&amp;$B22&amp;$C22&amp;$E22,SetupR9Tabelle[Verein]&amp;SetupR9Tabelle[Vorname]&amp;SetupR9Tabelle[Name]&amp;SetupR9Tabelle[Disziplin],0)),"-")</f>
        <v>171</v>
      </c>
      <c r="O22" s="261" cm="1">
        <f t="array" ref="O22">_xlfn.IFNA(INDEX(SetupR10Tabelle[Ringe],MATCH($A22&amp;$B22&amp;$C22&amp;$E22,SetupR10Tabelle[Verein]&amp;SetupR10Tabelle[Vorname]&amp;SetupR10Tabelle[Name]&amp;SetupR10Tabelle[Disziplin],0)),"-")</f>
        <v>171</v>
      </c>
      <c r="P22" s="262" cm="1">
        <f t="array" ref="P22">_xlfn.IFNA(INDEX(SetupR11Tabelle[Ringe],MATCH($A22&amp;$B22&amp;$C22&amp;$E22,SetupR11Tabelle[Verein]&amp;SetupR11Tabelle[Vorname]&amp;SetupR11Tabelle[Name]&amp;SetupR11Tabelle[Disziplin],0)),"-")</f>
        <v>167</v>
      </c>
      <c r="Q22" s="261">
        <f>IF(LP[[#This Row],[1]]="","",SUM(LP[[#This Row],[1]:[11]]))</f>
        <v>1566</v>
      </c>
      <c r="R22" s="263">
        <f>IF(LP[[#This Row],[Summe]]="","",AVERAGE(Q22/S22))</f>
        <v>174</v>
      </c>
      <c r="S22" s="261">
        <f>IF(LP[[#This Row],[1]]="","",COUNT(F22:P22))</f>
        <v>9</v>
      </c>
    </row>
    <row r="23" spans="1:19" ht="15.95" customHeight="1">
      <c r="A23" s="197" t="s">
        <v>13</v>
      </c>
      <c r="B23" s="197" t="s">
        <v>183</v>
      </c>
      <c r="C23" s="197" t="s">
        <v>246</v>
      </c>
      <c r="D23" s="197" t="s">
        <v>12</v>
      </c>
      <c r="E23" s="197" t="s">
        <v>14</v>
      </c>
      <c r="F23" s="264" cm="1">
        <f t="array" ref="F23">_xlfn.IFNA(INDEX(SetupR1Tabelle[Ringe],MATCH($A23&amp;$B23&amp;$C23&amp;$E23,SetupR1Tabelle[Verein]&amp;SetupR1Tabelle[Vorname]&amp;SetupR1Tabelle[Name]&amp;SetupR1Tabelle[Disziplin],0)),"-")</f>
        <v>175</v>
      </c>
      <c r="G23" s="265" cm="1">
        <f t="array" ref="G23">_xlfn.IFNA(INDEX(SetupR2Tabelle[Ringe],MATCH($A23&amp;$B23&amp;$C23&amp;$E23,SetupR2Tabelle[Verein]&amp;SetupR2Tabelle[Vorname]&amp;SetupR2Tabelle[Name]&amp;SetupR2Tabelle[Disziplin],0)),"-")</f>
        <v>172</v>
      </c>
      <c r="H23" s="264" cm="1">
        <f t="array" ref="H23">_xlfn.IFNA(INDEX(SetupR3Tabelle[Ringe],MATCH($A23&amp;$B23&amp;$C23&amp;$E23,SetupR3Tabelle[Verein]&amp;SetupR3Tabelle[Vorname]&amp;SetupR3Tabelle[Name]&amp;SetupR3Tabelle[Disziplin],0)),"-")</f>
        <v>177</v>
      </c>
      <c r="I23" s="266" cm="1">
        <f t="array" ref="I23">_xlfn.IFNA(INDEX(SetupR4Tabelle[Ringe],MATCH($A23&amp;$B23&amp;$C23&amp;$E23,SetupR4Tabelle[Verein]&amp;SetupR4Tabelle[Vorname]&amp;SetupR4Tabelle[Name]&amp;SetupR4Tabelle[Disziplin],0)),"-")</f>
        <v>172</v>
      </c>
      <c r="J23" s="264" cm="1">
        <f t="array" ref="J23">_xlfn.IFNA(INDEX(SetupR5Tabelle[Ringe],MATCH($A23&amp;$B23&amp;$C23&amp;$E23,SetupR5Tabelle[Verein]&amp;SetupR5Tabelle[Vorname]&amp;SetupR5Tabelle[Name]&amp;SetupR5Tabelle[Disziplin],0)),"-")</f>
        <v>173</v>
      </c>
      <c r="K23" s="264" cm="1">
        <f t="array" ref="K23">_xlfn.IFNA(INDEX(SetupR6Tabelle[Ringe],MATCH($A23&amp;$B23&amp;$C23&amp;$E23,SetupR6Tabelle[Verein]&amp;SetupR6Tabelle[Vorname]&amp;SetupR6Tabelle[Name]&amp;SetupR6Tabelle[Disziplin],0)),"-")</f>
        <v>180</v>
      </c>
      <c r="L23" s="264" cm="1">
        <f t="array" ref="L23">_xlfn.IFNA(INDEX(SetupR7Tabelle[Ringe],MATCH($A23&amp;$B23&amp;$C23&amp;$E23,SetupR7Tabelle[Verein]&amp;SetupR7Tabelle[Vorname]&amp;SetupR7Tabelle[Name]&amp;SetupR7Tabelle[Disziplin],0)),"-")</f>
        <v>171</v>
      </c>
      <c r="M23" s="264" t="str" cm="1">
        <f t="array" ref="M23">_xlfn.IFNA(INDEX(SetupR8Tabelle[Ringe],MATCH($A23&amp;$B23&amp;$C23&amp;$E23,SetupR8Tabelle[Verein]&amp;SetupR8Tabelle[Vorname]&amp;SetupR8Tabelle[Name]&amp;SetupR8Tabelle[Disziplin],0)),"-")</f>
        <v>-</v>
      </c>
      <c r="N23" s="264" cm="1">
        <f t="array" ref="N23">_xlfn.IFNA(INDEX(SetupR9Tabelle[Ringe],MATCH($A23&amp;$B23&amp;$C23&amp;$E23,SetupR9Tabelle[Verein]&amp;SetupR9Tabelle[Vorname]&amp;SetupR9Tabelle[Name]&amp;SetupR9Tabelle[Disziplin],0)),"-")</f>
        <v>169</v>
      </c>
      <c r="O23" s="264" cm="1">
        <f t="array" ref="O23">_xlfn.IFNA(INDEX(SetupR10Tabelle[Ringe],MATCH($A23&amp;$B23&amp;$C23&amp;$E23,SetupR10Tabelle[Verein]&amp;SetupR10Tabelle[Vorname]&amp;SetupR10Tabelle[Name]&amp;SetupR10Tabelle[Disziplin],0)),"-")</f>
        <v>166</v>
      </c>
      <c r="P23" s="262" cm="1">
        <f t="array" ref="P23">_xlfn.IFNA(INDEX(SetupR11Tabelle[Ringe],MATCH($A23&amp;$B23&amp;$C23&amp;$E23,SetupR11Tabelle[Verein]&amp;SetupR11Tabelle[Vorname]&amp;SetupR11Tabelle[Name]&amp;SetupR11Tabelle[Disziplin],0)),"-")</f>
        <v>175</v>
      </c>
      <c r="Q23" s="261">
        <f>IF(LP[[#This Row],[1]]="","",SUM(LP[[#This Row],[1]:[11]]))</f>
        <v>1730</v>
      </c>
      <c r="R23" s="263">
        <f>IF(LP[[#This Row],[Summe]]="","",AVERAGE(Q23/S23))</f>
        <v>173</v>
      </c>
      <c r="S23" s="261">
        <f>IF(LP[[#This Row],[1]]="","",COUNT(F23:P23))</f>
        <v>10</v>
      </c>
    </row>
    <row r="24" spans="1:19" ht="15.95" customHeight="1">
      <c r="A24" s="197" t="s">
        <v>21</v>
      </c>
      <c r="B24" s="197" t="s">
        <v>328</v>
      </c>
      <c r="C24" s="197" t="s">
        <v>315</v>
      </c>
      <c r="D24" s="197" t="s">
        <v>24</v>
      </c>
      <c r="E24" s="197" t="s">
        <v>14</v>
      </c>
      <c r="F24" s="261" cm="1">
        <f t="array" ref="F24">_xlfn.IFNA(INDEX(SetupR1Tabelle[Ringe],MATCH($A24&amp;$B24&amp;$C24&amp;$E24,SetupR1Tabelle[Verein]&amp;SetupR1Tabelle[Vorname]&amp;SetupR1Tabelle[Name]&amp;SetupR1Tabelle[Disziplin],0)),"-")</f>
        <v>163</v>
      </c>
      <c r="G24" s="261" cm="1">
        <f t="array" ref="G24">_xlfn.IFNA(INDEX(SetupR2Tabelle[Ringe],MATCH($A24&amp;$B24&amp;$C24&amp;$E24,SetupR2Tabelle[Verein]&amp;SetupR2Tabelle[Vorname]&amp;SetupR2Tabelle[Name]&amp;SetupR2Tabelle[Disziplin],0)),"-")</f>
        <v>175</v>
      </c>
      <c r="H24" s="261" cm="1">
        <f t="array" ref="H24">_xlfn.IFNA(INDEX(SetupR3Tabelle[Ringe],MATCH($A24&amp;$B24&amp;$C24&amp;$E24,SetupR3Tabelle[Verein]&amp;SetupR3Tabelle[Vorname]&amp;SetupR3Tabelle[Name]&amp;SetupR3Tabelle[Disziplin],0)),"-")</f>
        <v>180</v>
      </c>
      <c r="I24" s="262" t="str" cm="1">
        <f t="array" ref="I24">_xlfn.IFNA(INDEX(SetupR4Tabelle[Ringe],MATCH($A24&amp;$B24&amp;$C24&amp;$E24,SetupR4Tabelle[Verein]&amp;SetupR4Tabelle[Vorname]&amp;SetupR4Tabelle[Name]&amp;SetupR4Tabelle[Disziplin],0)),"-")</f>
        <v>-</v>
      </c>
      <c r="J24" s="261" cm="1">
        <f t="array" ref="J24">_xlfn.IFNA(INDEX(SetupR5Tabelle[Ringe],MATCH($A24&amp;$B24&amp;$C24&amp;$E24,SetupR5Tabelle[Verein]&amp;SetupR5Tabelle[Vorname]&amp;SetupR5Tabelle[Name]&amp;SetupR5Tabelle[Disziplin],0)),"-")</f>
        <v>178</v>
      </c>
      <c r="K24" s="261" cm="1">
        <f t="array" ref="K24">_xlfn.IFNA(INDEX(SetupR6Tabelle[Ringe],MATCH($A24&amp;$B24&amp;$C24&amp;$E24,SetupR6Tabelle[Verein]&amp;SetupR6Tabelle[Vorname]&amp;SetupR6Tabelle[Name]&amp;SetupR6Tabelle[Disziplin],0)),"-")</f>
        <v>173</v>
      </c>
      <c r="L24" s="261" cm="1">
        <f t="array" ref="L24">_xlfn.IFNA(INDEX(SetupR7Tabelle[Ringe],MATCH($A24&amp;$B24&amp;$C24&amp;$E24,SetupR7Tabelle[Verein]&amp;SetupR7Tabelle[Vorname]&amp;SetupR7Tabelle[Name]&amp;SetupR7Tabelle[Disziplin],0)),"-")</f>
        <v>175</v>
      </c>
      <c r="M24" s="261" t="str" cm="1">
        <f t="array" ref="M24">_xlfn.IFNA(INDEX(SetupR8Tabelle[Ringe],MATCH($A24&amp;$B24&amp;$C24&amp;$E24,SetupR8Tabelle[Verein]&amp;SetupR8Tabelle[Vorname]&amp;SetupR8Tabelle[Name]&amp;SetupR8Tabelle[Disziplin],0)),"-")</f>
        <v>-</v>
      </c>
      <c r="N24" s="261" cm="1">
        <f t="array" ref="N24">_xlfn.IFNA(INDEX(SetupR9Tabelle[Ringe],MATCH($A24&amp;$B24&amp;$C24&amp;$E24,SetupR9Tabelle[Verein]&amp;SetupR9Tabelle[Vorname]&amp;SetupR9Tabelle[Name]&amp;SetupR9Tabelle[Disziplin],0)),"-")</f>
        <v>175</v>
      </c>
      <c r="O24" s="261" cm="1">
        <f t="array" ref="O24">_xlfn.IFNA(INDEX(SetupR10Tabelle[Ringe],MATCH($A24&amp;$B24&amp;$C24&amp;$E24,SetupR10Tabelle[Verein]&amp;SetupR10Tabelle[Vorname]&amp;SetupR10Tabelle[Name]&amp;SetupR10Tabelle[Disziplin],0)),"-")</f>
        <v>170</v>
      </c>
      <c r="P24" s="262" cm="1">
        <f t="array" ref="P24">_xlfn.IFNA(INDEX(SetupR11Tabelle[Ringe],MATCH($A24&amp;$B24&amp;$C24&amp;$E24,SetupR11Tabelle[Verein]&amp;SetupR11Tabelle[Vorname]&amp;SetupR11Tabelle[Name]&amp;SetupR11Tabelle[Disziplin],0)),"-")</f>
        <v>168</v>
      </c>
      <c r="Q24" s="261">
        <f>IF(LP[[#This Row],[1]]="","",SUM(LP[[#This Row],[1]:[11]]))</f>
        <v>1557</v>
      </c>
      <c r="R24" s="263">
        <f>IF(LP[[#This Row],[Summe]]="","",AVERAGE(Q24/S24))</f>
        <v>173</v>
      </c>
      <c r="S24" s="261">
        <f>IF(LP[[#This Row],[1]]="","",COUNT(F24:P24))</f>
        <v>9</v>
      </c>
    </row>
    <row r="25" spans="1:19" ht="15.95" customHeight="1">
      <c r="A25" s="197" t="s">
        <v>6</v>
      </c>
      <c r="B25" s="197" t="s">
        <v>186</v>
      </c>
      <c r="C25" s="197" t="s">
        <v>263</v>
      </c>
      <c r="D25" s="197" t="s">
        <v>19</v>
      </c>
      <c r="E25" s="197" t="s">
        <v>14</v>
      </c>
      <c r="F25" s="264" cm="1">
        <f t="array" ref="F25">_xlfn.IFNA(INDEX(SetupR1Tabelle[Ringe],MATCH($A25&amp;$B25&amp;$C25&amp;$E25,SetupR1Tabelle[Verein]&amp;SetupR1Tabelle[Vorname]&amp;SetupR1Tabelle[Name]&amp;SetupR1Tabelle[Disziplin],0)),"-")</f>
        <v>180</v>
      </c>
      <c r="G25" s="265" cm="1">
        <f t="array" ref="G25">_xlfn.IFNA(INDEX(SetupR2Tabelle[Ringe],MATCH($A25&amp;$B25&amp;$C25&amp;$E25,SetupR2Tabelle[Verein]&amp;SetupR2Tabelle[Vorname]&amp;SetupR2Tabelle[Name]&amp;SetupR2Tabelle[Disziplin],0)),"-")</f>
        <v>171</v>
      </c>
      <c r="H25" s="264" t="str" cm="1">
        <f t="array" ref="H25">_xlfn.IFNA(INDEX(SetupR3Tabelle[Ringe],MATCH($A25&amp;$B25&amp;$C25&amp;$E25,SetupR3Tabelle[Verein]&amp;SetupR3Tabelle[Vorname]&amp;SetupR3Tabelle[Name]&amp;SetupR3Tabelle[Disziplin],0)),"-")</f>
        <v>-</v>
      </c>
      <c r="I25" s="266" cm="1">
        <f t="array" ref="I25">_xlfn.IFNA(INDEX(SetupR4Tabelle[Ringe],MATCH($A25&amp;$B25&amp;$C25&amp;$E25,SetupR4Tabelle[Verein]&amp;SetupR4Tabelle[Vorname]&amp;SetupR4Tabelle[Name]&amp;SetupR4Tabelle[Disziplin],0)),"-")</f>
        <v>176</v>
      </c>
      <c r="J25" s="264" cm="1">
        <f t="array" ref="J25">_xlfn.IFNA(INDEX(SetupR5Tabelle[Ringe],MATCH($A25&amp;$B25&amp;$C25&amp;$E25,SetupR5Tabelle[Verein]&amp;SetupR5Tabelle[Vorname]&amp;SetupR5Tabelle[Name]&amp;SetupR5Tabelle[Disziplin],0)),"-")</f>
        <v>176</v>
      </c>
      <c r="K25" s="264" cm="1">
        <f t="array" ref="K25">_xlfn.IFNA(INDEX(SetupR6Tabelle[Ringe],MATCH($A25&amp;$B25&amp;$C25&amp;$E25,SetupR6Tabelle[Verein]&amp;SetupR6Tabelle[Vorname]&amp;SetupR6Tabelle[Name]&amp;SetupR6Tabelle[Disziplin],0)),"-")</f>
        <v>173</v>
      </c>
      <c r="L25" s="264" cm="1">
        <f t="array" ref="L25">_xlfn.IFNA(INDEX(SetupR7Tabelle[Ringe],MATCH($A25&amp;$B25&amp;$C25&amp;$E25,SetupR7Tabelle[Verein]&amp;SetupR7Tabelle[Vorname]&amp;SetupR7Tabelle[Name]&amp;SetupR7Tabelle[Disziplin],0)),"-")</f>
        <v>171</v>
      </c>
      <c r="M25" s="264" cm="1">
        <f t="array" ref="M25">_xlfn.IFNA(INDEX(SetupR8Tabelle[Ringe],MATCH($A25&amp;$B25&amp;$C25&amp;$E25,SetupR8Tabelle[Verein]&amp;SetupR8Tabelle[Vorname]&amp;SetupR8Tabelle[Name]&amp;SetupR8Tabelle[Disziplin],0)),"-")</f>
        <v>168</v>
      </c>
      <c r="N25" s="264" t="str" cm="1">
        <f t="array" ref="N25">_xlfn.IFNA(INDEX(SetupR9Tabelle[Ringe],MATCH($A25&amp;$B25&amp;$C25&amp;$E25,SetupR9Tabelle[Verein]&amp;SetupR9Tabelle[Vorname]&amp;SetupR9Tabelle[Name]&amp;SetupR9Tabelle[Disziplin],0)),"-")</f>
        <v>-</v>
      </c>
      <c r="O25" s="264" cm="1">
        <f t="array" ref="O25">_xlfn.IFNA(INDEX(SetupR10Tabelle[Ringe],MATCH($A25&amp;$B25&amp;$C25&amp;$E25,SetupR10Tabelle[Verein]&amp;SetupR10Tabelle[Vorname]&amp;SetupR10Tabelle[Name]&amp;SetupR10Tabelle[Disziplin],0)),"-")</f>
        <v>170</v>
      </c>
      <c r="P25" s="262" cm="1">
        <f t="array" ref="P25">_xlfn.IFNA(INDEX(SetupR11Tabelle[Ringe],MATCH($A25&amp;$B25&amp;$C25&amp;$E25,SetupR11Tabelle[Verein]&amp;SetupR11Tabelle[Vorname]&amp;SetupR11Tabelle[Name]&amp;SetupR11Tabelle[Disziplin],0)),"-")</f>
        <v>170</v>
      </c>
      <c r="Q25" s="261">
        <f>IF(LP[[#This Row],[1]]="","",SUM(LP[[#This Row],[1]:[11]]))</f>
        <v>1555</v>
      </c>
      <c r="R25" s="263">
        <f>IF(LP[[#This Row],[Summe]]="","",AVERAGE(Q25/S25))</f>
        <v>172.77777777777777</v>
      </c>
      <c r="S25" s="261">
        <f>IF(LP[[#This Row],[1]]="","",COUNT(F25:P25))</f>
        <v>9</v>
      </c>
    </row>
    <row r="26" spans="1:19" ht="15.95" customHeight="1">
      <c r="A26" s="197" t="s">
        <v>15</v>
      </c>
      <c r="B26" s="197" t="s">
        <v>194</v>
      </c>
      <c r="C26" s="197" t="s">
        <v>195</v>
      </c>
      <c r="D26" s="197" t="s">
        <v>19</v>
      </c>
      <c r="E26" s="197" t="s">
        <v>14</v>
      </c>
      <c r="F26" s="264" cm="1">
        <f t="array" ref="F26">_xlfn.IFNA(INDEX(SetupR1Tabelle[Ringe],MATCH($A26&amp;$B26&amp;$C26&amp;$E26,SetupR1Tabelle[Verein]&amp;SetupR1Tabelle[Vorname]&amp;SetupR1Tabelle[Name]&amp;SetupR1Tabelle[Disziplin],0)),"-")</f>
        <v>164</v>
      </c>
      <c r="G26" s="265" cm="1">
        <f t="array" ref="G26">_xlfn.IFNA(INDEX(SetupR2Tabelle[Ringe],MATCH($A26&amp;$B26&amp;$C26&amp;$E26,SetupR2Tabelle[Verein]&amp;SetupR2Tabelle[Vorname]&amp;SetupR2Tabelle[Name]&amp;SetupR2Tabelle[Disziplin],0)),"-")</f>
        <v>175</v>
      </c>
      <c r="H26" s="264" cm="1">
        <f t="array" ref="H26">_xlfn.IFNA(INDEX(SetupR3Tabelle[Ringe],MATCH($A26&amp;$B26&amp;$C26&amp;$E26,SetupR3Tabelle[Verein]&amp;SetupR3Tabelle[Vorname]&amp;SetupR3Tabelle[Name]&amp;SetupR3Tabelle[Disziplin],0)),"-")</f>
        <v>171</v>
      </c>
      <c r="I26" s="266" cm="1">
        <f t="array" ref="I26">_xlfn.IFNA(INDEX(SetupR4Tabelle[Ringe],MATCH($A26&amp;$B26&amp;$C26&amp;$E26,SetupR4Tabelle[Verein]&amp;SetupR4Tabelle[Vorname]&amp;SetupR4Tabelle[Name]&amp;SetupR4Tabelle[Disziplin],0)),"-")</f>
        <v>172</v>
      </c>
      <c r="J26" s="264" t="str" cm="1">
        <f t="array" ref="J26">_xlfn.IFNA(INDEX(SetupR5Tabelle[Ringe],MATCH($A26&amp;$B26&amp;$C26&amp;$E26,SetupR5Tabelle[Verein]&amp;SetupR5Tabelle[Vorname]&amp;SetupR5Tabelle[Name]&amp;SetupR5Tabelle[Disziplin],0)),"-")</f>
        <v>-</v>
      </c>
      <c r="K26" s="264" cm="1">
        <f t="array" ref="K26">_xlfn.IFNA(INDEX(SetupR6Tabelle[Ringe],MATCH($A26&amp;$B26&amp;$C26&amp;$E26,SetupR6Tabelle[Verein]&amp;SetupR6Tabelle[Vorname]&amp;SetupR6Tabelle[Name]&amp;SetupR6Tabelle[Disziplin],0)),"-")</f>
        <v>179</v>
      </c>
      <c r="L26" s="264" cm="1">
        <f t="array" ref="L26">_xlfn.IFNA(INDEX(SetupR7Tabelle[Ringe],MATCH($A26&amp;$B26&amp;$C26&amp;$E26,SetupR7Tabelle[Verein]&amp;SetupR7Tabelle[Vorname]&amp;SetupR7Tabelle[Name]&amp;SetupR7Tabelle[Disziplin],0)),"-")</f>
        <v>173</v>
      </c>
      <c r="M26" s="264" cm="1">
        <f t="array" ref="M26">_xlfn.IFNA(INDEX(SetupR8Tabelle[Ringe],MATCH($A26&amp;$B26&amp;$C26&amp;$E26,SetupR8Tabelle[Verein]&amp;SetupR8Tabelle[Vorname]&amp;SetupR8Tabelle[Name]&amp;SetupR8Tabelle[Disziplin],0)),"-")</f>
        <v>177</v>
      </c>
      <c r="N26" s="264" cm="1">
        <f t="array" ref="N26">_xlfn.IFNA(INDEX(SetupR9Tabelle[Ringe],MATCH($A26&amp;$B26&amp;$C26&amp;$E26,SetupR9Tabelle[Verein]&amp;SetupR9Tabelle[Vorname]&amp;SetupR9Tabelle[Name]&amp;SetupR9Tabelle[Disziplin],0)),"-")</f>
        <v>169</v>
      </c>
      <c r="O26" s="264" cm="1">
        <f t="array" ref="O26">_xlfn.IFNA(INDEX(SetupR10Tabelle[Ringe],MATCH($A26&amp;$B26&amp;$C26&amp;$E26,SetupR10Tabelle[Verein]&amp;SetupR10Tabelle[Vorname]&amp;SetupR10Tabelle[Name]&amp;SetupR10Tabelle[Disziplin],0)),"-")</f>
        <v>168</v>
      </c>
      <c r="P26" s="262" cm="1">
        <f t="array" ref="P26">_xlfn.IFNA(INDEX(SetupR11Tabelle[Ringe],MATCH($A26&amp;$B26&amp;$C26&amp;$E26,SetupR11Tabelle[Verein]&amp;SetupR11Tabelle[Vorname]&amp;SetupR11Tabelle[Name]&amp;SetupR11Tabelle[Disziplin],0)),"-")</f>
        <v>176</v>
      </c>
      <c r="Q26" s="261">
        <f>IF(LP[[#This Row],[1]]="","",SUM(LP[[#This Row],[1]:[11]]))</f>
        <v>1724</v>
      </c>
      <c r="R26" s="263">
        <f>IF(LP[[#This Row],[Summe]]="","",AVERAGE(Q26/S26))</f>
        <v>172.4</v>
      </c>
      <c r="S26" s="261">
        <f>IF(LP[[#This Row],[1]]="","",COUNT(F26:P26))</f>
        <v>10</v>
      </c>
    </row>
    <row r="27" spans="1:19" ht="15.95" customHeight="1">
      <c r="A27" s="197" t="s">
        <v>29</v>
      </c>
      <c r="B27" s="197" t="s">
        <v>309</v>
      </c>
      <c r="C27" s="197" t="s">
        <v>241</v>
      </c>
      <c r="D27" s="197" t="s">
        <v>23</v>
      </c>
      <c r="E27" s="197" t="s">
        <v>14</v>
      </c>
      <c r="F27" s="264" cm="1">
        <f t="array" ref="F27">_xlfn.IFNA(INDEX(SetupR1Tabelle[Ringe],MATCH($A27&amp;$B27&amp;$C27&amp;$E27,SetupR1Tabelle[Verein]&amp;SetupR1Tabelle[Vorname]&amp;SetupR1Tabelle[Name]&amp;SetupR1Tabelle[Disziplin],0)),"-")</f>
        <v>170</v>
      </c>
      <c r="G27" s="265" cm="1">
        <f t="array" ref="G27">_xlfn.IFNA(INDEX(SetupR2Tabelle[Ringe],MATCH($A27&amp;$B27&amp;$C27&amp;$E27,SetupR2Tabelle[Verein]&amp;SetupR2Tabelle[Vorname]&amp;SetupR2Tabelle[Name]&amp;SetupR2Tabelle[Disziplin],0)),"-")</f>
        <v>168</v>
      </c>
      <c r="H27" s="264" t="str" cm="1">
        <f t="array" ref="H27">_xlfn.IFNA(INDEX(SetupR3Tabelle[Ringe],MATCH($A27&amp;$B27&amp;$C27&amp;$E27,SetupR3Tabelle[Verein]&amp;SetupR3Tabelle[Vorname]&amp;SetupR3Tabelle[Name]&amp;SetupR3Tabelle[Disziplin],0)),"-")</f>
        <v>-</v>
      </c>
      <c r="I27" s="266" cm="1">
        <f t="array" ref="I27">_xlfn.IFNA(INDEX(SetupR4Tabelle[Ringe],MATCH($A27&amp;$B27&amp;$C27&amp;$E27,SetupR4Tabelle[Verein]&amp;SetupR4Tabelle[Vorname]&amp;SetupR4Tabelle[Name]&amp;SetupR4Tabelle[Disziplin],0)),"-")</f>
        <v>175</v>
      </c>
      <c r="J27" s="264" cm="1">
        <f t="array" ref="J27">_xlfn.IFNA(INDEX(SetupR5Tabelle[Ringe],MATCH($A27&amp;$B27&amp;$C27&amp;$E27,SetupR5Tabelle[Verein]&amp;SetupR5Tabelle[Vorname]&amp;SetupR5Tabelle[Name]&amp;SetupR5Tabelle[Disziplin],0)),"-")</f>
        <v>166</v>
      </c>
      <c r="K27" s="264" cm="1">
        <f t="array" ref="K27">_xlfn.IFNA(INDEX(SetupR6Tabelle[Ringe],MATCH($A27&amp;$B27&amp;$C27&amp;$E27,SetupR6Tabelle[Verein]&amp;SetupR6Tabelle[Vorname]&amp;SetupR6Tabelle[Name]&amp;SetupR6Tabelle[Disziplin],0)),"-")</f>
        <v>174</v>
      </c>
      <c r="L27" s="264" cm="1">
        <f t="array" ref="L27">_xlfn.IFNA(INDEX(SetupR7Tabelle[Ringe],MATCH($A27&amp;$B27&amp;$C27&amp;$E27,SetupR7Tabelle[Verein]&amp;SetupR7Tabelle[Vorname]&amp;SetupR7Tabelle[Name]&amp;SetupR7Tabelle[Disziplin],0)),"-")</f>
        <v>169</v>
      </c>
      <c r="M27" s="264" cm="1">
        <f t="array" ref="M27">_xlfn.IFNA(INDEX(SetupR8Tabelle[Ringe],MATCH($A27&amp;$B27&amp;$C27&amp;$E27,SetupR8Tabelle[Verein]&amp;SetupR8Tabelle[Vorname]&amp;SetupR8Tabelle[Name]&amp;SetupR8Tabelle[Disziplin],0)),"-")</f>
        <v>173</v>
      </c>
      <c r="N27" s="264" cm="1">
        <f t="array" ref="N27">_xlfn.IFNA(INDEX(SetupR9Tabelle[Ringe],MATCH($A27&amp;$B27&amp;$C27&amp;$E27,SetupR9Tabelle[Verein]&amp;SetupR9Tabelle[Vorname]&amp;SetupR9Tabelle[Name]&amp;SetupR9Tabelle[Disziplin],0)),"-")</f>
        <v>177</v>
      </c>
      <c r="O27" s="264" t="str" cm="1">
        <f t="array" ref="O27">_xlfn.IFNA(INDEX(SetupR10Tabelle[Ringe],MATCH($A27&amp;$B27&amp;$C27&amp;$E27,SetupR10Tabelle[Verein]&amp;SetupR10Tabelle[Vorname]&amp;SetupR10Tabelle[Name]&amp;SetupR10Tabelle[Disziplin],0)),"-")</f>
        <v>-</v>
      </c>
      <c r="P27" s="262" cm="1">
        <f t="array" ref="P27">_xlfn.IFNA(INDEX(SetupR11Tabelle[Ringe],MATCH($A27&amp;$B27&amp;$C27&amp;$E27,SetupR11Tabelle[Verein]&amp;SetupR11Tabelle[Vorname]&amp;SetupR11Tabelle[Name]&amp;SetupR11Tabelle[Disziplin],0)),"-")</f>
        <v>176</v>
      </c>
      <c r="Q27" s="261">
        <f>IF(LP[[#This Row],[1]]="","",SUM(LP[[#This Row],[1]:[11]]))</f>
        <v>1548</v>
      </c>
      <c r="R27" s="263">
        <f>IF(LP[[#This Row],[Summe]]="","",AVERAGE(Q27/S27))</f>
        <v>172</v>
      </c>
      <c r="S27" s="261">
        <f>IF(LP[[#This Row],[1]]="","",COUNT(F27:P27))</f>
        <v>9</v>
      </c>
    </row>
    <row r="28" spans="1:19" ht="15.95" customHeight="1">
      <c r="A28" s="197" t="s">
        <v>21</v>
      </c>
      <c r="B28" s="197" t="s">
        <v>314</v>
      </c>
      <c r="C28" s="197" t="s">
        <v>315</v>
      </c>
      <c r="D28" s="197" t="s">
        <v>210</v>
      </c>
      <c r="E28" s="197" t="s">
        <v>14</v>
      </c>
      <c r="F28" s="264" cm="1">
        <f t="array" ref="F28">_xlfn.IFNA(INDEX(SetupR1Tabelle[Ringe],MATCH($A28&amp;$B28&amp;$C28&amp;$E28,SetupR1Tabelle[Verein]&amp;SetupR1Tabelle[Vorname]&amp;SetupR1Tabelle[Name]&amp;SetupR1Tabelle[Disziplin],0)),"-")</f>
        <v>155</v>
      </c>
      <c r="G28" s="265" cm="1">
        <f t="array" ref="G28">_xlfn.IFNA(INDEX(SetupR2Tabelle[Ringe],MATCH($A28&amp;$B28&amp;$C28&amp;$E28,SetupR2Tabelle[Verein]&amp;SetupR2Tabelle[Vorname]&amp;SetupR2Tabelle[Name]&amp;SetupR2Tabelle[Disziplin],0)),"-")</f>
        <v>171</v>
      </c>
      <c r="H28" s="264" cm="1">
        <f t="array" ref="H28">_xlfn.IFNA(INDEX(SetupR3Tabelle[Ringe],MATCH($A28&amp;$B28&amp;$C28&amp;$E28,SetupR3Tabelle[Verein]&amp;SetupR3Tabelle[Vorname]&amp;SetupR3Tabelle[Name]&amp;SetupR3Tabelle[Disziplin],0)),"-")</f>
        <v>175</v>
      </c>
      <c r="I28" s="266" t="str" cm="1">
        <f t="array" ref="I28">_xlfn.IFNA(INDEX(SetupR4Tabelle[Ringe],MATCH($A28&amp;$B28&amp;$C28&amp;$E28,SetupR4Tabelle[Verein]&amp;SetupR4Tabelle[Vorname]&amp;SetupR4Tabelle[Name]&amp;SetupR4Tabelle[Disziplin],0)),"-")</f>
        <v>-</v>
      </c>
      <c r="J28" s="264" cm="1">
        <f t="array" ref="J28">_xlfn.IFNA(INDEX(SetupR5Tabelle[Ringe],MATCH($A28&amp;$B28&amp;$C28&amp;$E28,SetupR5Tabelle[Verein]&amp;SetupR5Tabelle[Vorname]&amp;SetupR5Tabelle[Name]&amp;SetupR5Tabelle[Disziplin],0)),"-")</f>
        <v>172</v>
      </c>
      <c r="K28" s="264" cm="1">
        <f t="array" ref="K28">_xlfn.IFNA(INDEX(SetupR6Tabelle[Ringe],MATCH($A28&amp;$B28&amp;$C28&amp;$E28,SetupR6Tabelle[Verein]&amp;SetupR6Tabelle[Vorname]&amp;SetupR6Tabelle[Name]&amp;SetupR6Tabelle[Disziplin],0)),"-")</f>
        <v>177</v>
      </c>
      <c r="L28" s="264" cm="1">
        <f t="array" ref="L28">_xlfn.IFNA(INDEX(SetupR7Tabelle[Ringe],MATCH($A28&amp;$B28&amp;$C28&amp;$E28,SetupR7Tabelle[Verein]&amp;SetupR7Tabelle[Vorname]&amp;SetupR7Tabelle[Name]&amp;SetupR7Tabelle[Disziplin],0)),"-")</f>
        <v>176</v>
      </c>
      <c r="M28" s="264" cm="1">
        <f t="array" ref="M28">_xlfn.IFNA(INDEX(SetupR8Tabelle[Ringe],MATCH($A28&amp;$B28&amp;$C28&amp;$E28,SetupR8Tabelle[Verein]&amp;SetupR8Tabelle[Vorname]&amp;SetupR8Tabelle[Name]&amp;SetupR8Tabelle[Disziplin],0)),"-")</f>
        <v>179</v>
      </c>
      <c r="N28" s="264" cm="1">
        <f t="array" ref="N28">_xlfn.IFNA(INDEX(SetupR9Tabelle[Ringe],MATCH($A28&amp;$B28&amp;$C28&amp;$E28,SetupR9Tabelle[Verein]&amp;SetupR9Tabelle[Vorname]&amp;SetupR9Tabelle[Name]&amp;SetupR9Tabelle[Disziplin],0)),"-")</f>
        <v>172</v>
      </c>
      <c r="O28" s="264" cm="1">
        <f t="array" ref="O28">_xlfn.IFNA(INDEX(SetupR10Tabelle[Ringe],MATCH($A28&amp;$B28&amp;$C28&amp;$E28,SetupR10Tabelle[Verein]&amp;SetupR10Tabelle[Vorname]&amp;SetupR10Tabelle[Name]&amp;SetupR10Tabelle[Disziplin],0)),"-")</f>
        <v>182</v>
      </c>
      <c r="P28" s="262" cm="1">
        <f t="array" ref="P28">_xlfn.IFNA(INDEX(SetupR11Tabelle[Ringe],MATCH($A28&amp;$B28&amp;$C28&amp;$E28,SetupR11Tabelle[Verein]&amp;SetupR11Tabelle[Vorname]&amp;SetupR11Tabelle[Name]&amp;SetupR11Tabelle[Disziplin],0)),"-")</f>
        <v>153</v>
      </c>
      <c r="Q28" s="261">
        <f>IF(LP[[#This Row],[1]]="","",SUM(LP[[#This Row],[1]:[11]]))</f>
        <v>1712</v>
      </c>
      <c r="R28" s="263">
        <f>IF(LP[[#This Row],[Summe]]="","",AVERAGE(Q28/S28))</f>
        <v>171.2</v>
      </c>
      <c r="S28" s="261">
        <f>IF(LP[[#This Row],[1]]="","",COUNT(F28:P28))</f>
        <v>10</v>
      </c>
    </row>
    <row r="29" spans="1:19" ht="15.95" customHeight="1">
      <c r="A29" s="197" t="s">
        <v>28</v>
      </c>
      <c r="B29" s="197" t="s">
        <v>326</v>
      </c>
      <c r="C29" s="197" t="s">
        <v>427</v>
      </c>
      <c r="D29" s="197" t="s">
        <v>23</v>
      </c>
      <c r="E29" s="197" t="s">
        <v>14</v>
      </c>
      <c r="F29" s="264" cm="1">
        <f t="array" ref="F29">_xlfn.IFNA(INDEX(SetupR1Tabelle[Ringe],MATCH($A29&amp;$B29&amp;$C29&amp;$E29,SetupR1Tabelle[Verein]&amp;SetupR1Tabelle[Vorname]&amp;SetupR1Tabelle[Name]&amp;SetupR1Tabelle[Disziplin],0)),"-")</f>
        <v>175</v>
      </c>
      <c r="G29" s="265" cm="1">
        <f t="array" ref="G29">_xlfn.IFNA(INDEX(SetupR2Tabelle[Ringe],MATCH($A29&amp;$B29&amp;$C29&amp;$E29,SetupR2Tabelle[Verein]&amp;SetupR2Tabelle[Vorname]&amp;SetupR2Tabelle[Name]&amp;SetupR2Tabelle[Disziplin],0)),"-")</f>
        <v>168</v>
      </c>
      <c r="H29" s="264" cm="1">
        <f t="array" ref="H29">_xlfn.IFNA(INDEX(SetupR3Tabelle[Ringe],MATCH($A29&amp;$B29&amp;$C29&amp;$E29,SetupR3Tabelle[Verein]&amp;SetupR3Tabelle[Vorname]&amp;SetupR3Tabelle[Name]&amp;SetupR3Tabelle[Disziplin],0)),"-")</f>
        <v>169</v>
      </c>
      <c r="I29" s="266" cm="1">
        <f t="array" ref="I29">_xlfn.IFNA(INDEX(SetupR4Tabelle[Ringe],MATCH($A29&amp;$B29&amp;$C29&amp;$E29,SetupR4Tabelle[Verein]&amp;SetupR4Tabelle[Vorname]&amp;SetupR4Tabelle[Name]&amp;SetupR4Tabelle[Disziplin],0)),"-")</f>
        <v>180</v>
      </c>
      <c r="J29" s="264" cm="1">
        <f t="array" ref="J29">_xlfn.IFNA(INDEX(SetupR5Tabelle[Ringe],MATCH($A29&amp;$B29&amp;$C29&amp;$E29,SetupR5Tabelle[Verein]&amp;SetupR5Tabelle[Vorname]&amp;SetupR5Tabelle[Name]&amp;SetupR5Tabelle[Disziplin],0)),"-")</f>
        <v>174</v>
      </c>
      <c r="K29" s="264" cm="1">
        <f t="array" ref="K29">_xlfn.IFNA(INDEX(SetupR6Tabelle[Ringe],MATCH($A29&amp;$B29&amp;$C29&amp;$E29,SetupR6Tabelle[Verein]&amp;SetupR6Tabelle[Vorname]&amp;SetupR6Tabelle[Name]&amp;SetupR6Tabelle[Disziplin],0)),"-")</f>
        <v>174</v>
      </c>
      <c r="L29" s="264" cm="1">
        <f t="array" ref="L29">_xlfn.IFNA(INDEX(SetupR7Tabelle[Ringe],MATCH($A29&amp;$B29&amp;$C29&amp;$E29,SetupR7Tabelle[Verein]&amp;SetupR7Tabelle[Vorname]&amp;SetupR7Tabelle[Name]&amp;SetupR7Tabelle[Disziplin],0)),"-")</f>
        <v>168</v>
      </c>
      <c r="M29" s="264" cm="1">
        <f t="array" ref="M29">_xlfn.IFNA(INDEX(SetupR8Tabelle[Ringe],MATCH($A29&amp;$B29&amp;$C29&amp;$E29,SetupR8Tabelle[Verein]&amp;SetupR8Tabelle[Vorname]&amp;SetupR8Tabelle[Name]&amp;SetupR8Tabelle[Disziplin],0)),"-")</f>
        <v>170</v>
      </c>
      <c r="N29" s="264" t="str" cm="1">
        <f t="array" ref="N29">_xlfn.IFNA(INDEX(SetupR9Tabelle[Ringe],MATCH($A29&amp;$B29&amp;$C29&amp;$E29,SetupR9Tabelle[Verein]&amp;SetupR9Tabelle[Vorname]&amp;SetupR9Tabelle[Name]&amp;SetupR9Tabelle[Disziplin],0)),"-")</f>
        <v>-</v>
      </c>
      <c r="O29" s="264" cm="1">
        <f t="array" ref="O29">_xlfn.IFNA(INDEX(SetupR10Tabelle[Ringe],MATCH($A29&amp;$B29&amp;$C29&amp;$E29,SetupR10Tabelle[Verein]&amp;SetupR10Tabelle[Vorname]&amp;SetupR10Tabelle[Name]&amp;SetupR10Tabelle[Disziplin],0)),"-")</f>
        <v>165</v>
      </c>
      <c r="P29" s="262" cm="1">
        <f t="array" ref="P29">_xlfn.IFNA(INDEX(SetupR11Tabelle[Ringe],MATCH($A29&amp;$B29&amp;$C29&amp;$E29,SetupR11Tabelle[Verein]&amp;SetupR11Tabelle[Vorname]&amp;SetupR11Tabelle[Name]&amp;SetupR11Tabelle[Disziplin],0)),"-")</f>
        <v>168</v>
      </c>
      <c r="Q29" s="261">
        <f>IF(LP[[#This Row],[1]]="","",SUM(LP[[#This Row],[1]:[11]]))</f>
        <v>1711</v>
      </c>
      <c r="R29" s="263">
        <f>IF(LP[[#This Row],[Summe]]="","",AVERAGE(Q29/S29))</f>
        <v>171.1</v>
      </c>
      <c r="S29" s="261">
        <f>IF(LP[[#This Row],[1]]="","",COUNT(F29:P29))</f>
        <v>10</v>
      </c>
    </row>
    <row r="30" spans="1:19" ht="15.95" customHeight="1">
      <c r="A30" s="197" t="s">
        <v>26</v>
      </c>
      <c r="B30" s="197" t="s">
        <v>287</v>
      </c>
      <c r="C30" s="197" t="s">
        <v>288</v>
      </c>
      <c r="D30" s="197" t="s">
        <v>12</v>
      </c>
      <c r="E30" s="197" t="s">
        <v>14</v>
      </c>
      <c r="F30" s="264" cm="1">
        <f t="array" ref="F30">_xlfn.IFNA(INDEX(SetupR1Tabelle[Ringe],MATCH($A30&amp;$B30&amp;$C30&amp;$E30,SetupR1Tabelle[Verein]&amp;SetupR1Tabelle[Vorname]&amp;SetupR1Tabelle[Name]&amp;SetupR1Tabelle[Disziplin],0)),"-")</f>
        <v>161</v>
      </c>
      <c r="G30" s="265" t="str" cm="1">
        <f t="array" ref="G30">_xlfn.IFNA(INDEX(SetupR2Tabelle[Ringe],MATCH($A30&amp;$B30&amp;$C30&amp;$E30,SetupR2Tabelle[Verein]&amp;SetupR2Tabelle[Vorname]&amp;SetupR2Tabelle[Name]&amp;SetupR2Tabelle[Disziplin],0)),"-")</f>
        <v>-</v>
      </c>
      <c r="H30" s="264" cm="1">
        <f t="array" ref="H30">_xlfn.IFNA(INDEX(SetupR3Tabelle[Ringe],MATCH($A30&amp;$B30&amp;$C30&amp;$E30,SetupR3Tabelle[Verein]&amp;SetupR3Tabelle[Vorname]&amp;SetupR3Tabelle[Name]&amp;SetupR3Tabelle[Disziplin],0)),"-")</f>
        <v>173</v>
      </c>
      <c r="I30" s="266" cm="1">
        <f t="array" ref="I30">_xlfn.IFNA(INDEX(SetupR4Tabelle[Ringe],MATCH($A30&amp;$B30&amp;$C30&amp;$E30,SetupR4Tabelle[Verein]&amp;SetupR4Tabelle[Vorname]&amp;SetupR4Tabelle[Name]&amp;SetupR4Tabelle[Disziplin],0)),"-")</f>
        <v>172</v>
      </c>
      <c r="J30" s="264" cm="1">
        <f t="array" ref="J30">_xlfn.IFNA(INDEX(SetupR5Tabelle[Ringe],MATCH($A30&amp;$B30&amp;$C30&amp;$E30,SetupR5Tabelle[Verein]&amp;SetupR5Tabelle[Vorname]&amp;SetupR5Tabelle[Name]&amp;SetupR5Tabelle[Disziplin],0)),"-")</f>
        <v>182</v>
      </c>
      <c r="K30" s="264" cm="1">
        <f t="array" ref="K30">_xlfn.IFNA(INDEX(SetupR6Tabelle[Ringe],MATCH($A30&amp;$B30&amp;$C30&amp;$E30,SetupR6Tabelle[Verein]&amp;SetupR6Tabelle[Vorname]&amp;SetupR6Tabelle[Name]&amp;SetupR6Tabelle[Disziplin],0)),"-")</f>
        <v>173</v>
      </c>
      <c r="L30" s="264" cm="1">
        <f t="array" ref="L30">_xlfn.IFNA(INDEX(SetupR7Tabelle[Ringe],MATCH($A30&amp;$B30&amp;$C30&amp;$E30,SetupR7Tabelle[Verein]&amp;SetupR7Tabelle[Vorname]&amp;SetupR7Tabelle[Name]&amp;SetupR7Tabelle[Disziplin],0)),"-")</f>
        <v>165</v>
      </c>
      <c r="M30" s="264" cm="1">
        <f t="array" ref="M30">_xlfn.IFNA(INDEX(SetupR8Tabelle[Ringe],MATCH($A30&amp;$B30&amp;$C30&amp;$E30,SetupR8Tabelle[Verein]&amp;SetupR8Tabelle[Vorname]&amp;SetupR8Tabelle[Name]&amp;SetupR8Tabelle[Disziplin],0)),"-")</f>
        <v>161</v>
      </c>
      <c r="N30" s="264" cm="1">
        <f t="array" ref="N30">_xlfn.IFNA(INDEX(SetupR9Tabelle[Ringe],MATCH($A30&amp;$B30&amp;$C30&amp;$E30,SetupR9Tabelle[Verein]&amp;SetupR9Tabelle[Vorname]&amp;SetupR9Tabelle[Name]&amp;SetupR9Tabelle[Disziplin],0)),"-")</f>
        <v>170</v>
      </c>
      <c r="O30" s="264" cm="1">
        <f t="array" ref="O30">_xlfn.IFNA(INDEX(SetupR10Tabelle[Ringe],MATCH($A30&amp;$B30&amp;$C30&amp;$E30,SetupR10Tabelle[Verein]&amp;SetupR10Tabelle[Vorname]&amp;SetupR10Tabelle[Name]&amp;SetupR10Tabelle[Disziplin],0)),"-")</f>
        <v>181</v>
      </c>
      <c r="P30" s="262" cm="1">
        <f t="array" ref="P30">_xlfn.IFNA(INDEX(SetupR11Tabelle[Ringe],MATCH($A30&amp;$B30&amp;$C30&amp;$E30,SetupR11Tabelle[Verein]&amp;SetupR11Tabelle[Vorname]&amp;SetupR11Tabelle[Name]&amp;SetupR11Tabelle[Disziplin],0)),"-")</f>
        <v>172</v>
      </c>
      <c r="Q30" s="261">
        <f>IF(LP[[#This Row],[1]]="","",SUM(LP[[#This Row],[1]:[11]]))</f>
        <v>1710</v>
      </c>
      <c r="R30" s="263">
        <f>IF(LP[[#This Row],[Summe]]="","",AVERAGE(Q30/S30))</f>
        <v>171</v>
      </c>
      <c r="S30" s="261">
        <f>IF(LP[[#This Row],[1]]="","",COUNT(F30:P30))</f>
        <v>10</v>
      </c>
    </row>
    <row r="31" spans="1:19" ht="15.95" customHeight="1">
      <c r="A31" s="197" t="s">
        <v>20</v>
      </c>
      <c r="B31" s="197" t="s">
        <v>172</v>
      </c>
      <c r="C31" s="197" t="s">
        <v>173</v>
      </c>
      <c r="D31" s="197" t="s">
        <v>12</v>
      </c>
      <c r="E31" s="197" t="s">
        <v>14</v>
      </c>
      <c r="F31" s="261" cm="1">
        <f t="array" ref="F31">_xlfn.IFNA(INDEX(SetupR1Tabelle[Ringe],MATCH($A31&amp;$B31&amp;$C31&amp;$E31,SetupR1Tabelle[Verein]&amp;SetupR1Tabelle[Vorname]&amp;SetupR1Tabelle[Name]&amp;SetupR1Tabelle[Disziplin],0)),"-")</f>
        <v>163</v>
      </c>
      <c r="G31" s="261" cm="1">
        <f t="array" ref="G31">_xlfn.IFNA(INDEX(SetupR2Tabelle[Ringe],MATCH($A31&amp;$B31&amp;$C31&amp;$E31,SetupR2Tabelle[Verein]&amp;SetupR2Tabelle[Vorname]&amp;SetupR2Tabelle[Name]&amp;SetupR2Tabelle[Disziplin],0)),"-")</f>
        <v>166</v>
      </c>
      <c r="H31" s="261" cm="1">
        <f t="array" ref="H31">_xlfn.IFNA(INDEX(SetupR3Tabelle[Ringe],MATCH($A31&amp;$B31&amp;$C31&amp;$E31,SetupR3Tabelle[Verein]&amp;SetupR3Tabelle[Vorname]&amp;SetupR3Tabelle[Name]&amp;SetupR3Tabelle[Disziplin],0)),"-")</f>
        <v>171</v>
      </c>
      <c r="I31" s="262" cm="1">
        <f t="array" ref="I31">_xlfn.IFNA(INDEX(SetupR4Tabelle[Ringe],MATCH($A31&amp;$B31&amp;$C31&amp;$E31,SetupR4Tabelle[Verein]&amp;SetupR4Tabelle[Vorname]&amp;SetupR4Tabelle[Name]&amp;SetupR4Tabelle[Disziplin],0)),"-")</f>
        <v>161</v>
      </c>
      <c r="J31" s="261" cm="1">
        <f t="array" ref="J31">_xlfn.IFNA(INDEX(SetupR5Tabelle[Ringe],MATCH($A31&amp;$B31&amp;$C31&amp;$E31,SetupR5Tabelle[Verein]&amp;SetupR5Tabelle[Vorname]&amp;SetupR5Tabelle[Name]&amp;SetupR5Tabelle[Disziplin],0)),"-")</f>
        <v>171</v>
      </c>
      <c r="K31" s="261" cm="1">
        <f t="array" ref="K31">_xlfn.IFNA(INDEX(SetupR6Tabelle[Ringe],MATCH($A31&amp;$B31&amp;$C31&amp;$E31,SetupR6Tabelle[Verein]&amp;SetupR6Tabelle[Vorname]&amp;SetupR6Tabelle[Name]&amp;SetupR6Tabelle[Disziplin],0)),"-")</f>
        <v>178</v>
      </c>
      <c r="L31" s="261" cm="1">
        <f t="array" ref="L31">_xlfn.IFNA(INDEX(SetupR7Tabelle[Ringe],MATCH($A31&amp;$B31&amp;$C31&amp;$E31,SetupR7Tabelle[Verein]&amp;SetupR7Tabelle[Vorname]&amp;SetupR7Tabelle[Name]&amp;SetupR7Tabelle[Disziplin],0)),"-")</f>
        <v>172</v>
      </c>
      <c r="M31" s="261" cm="1">
        <f t="array" ref="M31">_xlfn.IFNA(INDEX(SetupR8Tabelle[Ringe],MATCH($A31&amp;$B31&amp;$C31&amp;$E31,SetupR8Tabelle[Verein]&amp;SetupR8Tabelle[Vorname]&amp;SetupR8Tabelle[Name]&amp;SetupR8Tabelle[Disziplin],0)),"-")</f>
        <v>174</v>
      </c>
      <c r="N31" s="261" cm="1">
        <f t="array" ref="N31">_xlfn.IFNA(INDEX(SetupR9Tabelle[Ringe],MATCH($A31&amp;$B31&amp;$C31&amp;$E31,SetupR9Tabelle[Verein]&amp;SetupR9Tabelle[Vorname]&amp;SetupR9Tabelle[Name]&amp;SetupR9Tabelle[Disziplin],0)),"-")</f>
        <v>170</v>
      </c>
      <c r="O31" s="261" cm="1">
        <f t="array" ref="O31">_xlfn.IFNA(INDEX(SetupR10Tabelle[Ringe],MATCH($A31&amp;$B31&amp;$C31&amp;$E31,SetupR10Tabelle[Verein]&amp;SetupR10Tabelle[Vorname]&amp;SetupR10Tabelle[Name]&amp;SetupR10Tabelle[Disziplin],0)),"-")</f>
        <v>174</v>
      </c>
      <c r="P31" s="262" t="str" cm="1">
        <f t="array" ref="P31">_xlfn.IFNA(INDEX(SetupR11Tabelle[Ringe],MATCH($A31&amp;$B31&amp;$C31&amp;$E31,SetupR11Tabelle[Verein]&amp;SetupR11Tabelle[Vorname]&amp;SetupR11Tabelle[Name]&amp;SetupR11Tabelle[Disziplin],0)),"-")</f>
        <v>-</v>
      </c>
      <c r="Q31" s="261">
        <f>IF(LP[[#This Row],[1]]="","",SUM(LP[[#This Row],[1]:[11]]))</f>
        <v>1700</v>
      </c>
      <c r="R31" s="263">
        <f>IF(LP[[#This Row],[Summe]]="","",AVERAGE(Q31/S31))</f>
        <v>170</v>
      </c>
      <c r="S31" s="261">
        <f>IF(LP[[#This Row],[1]]="","",COUNT(F31:P31))</f>
        <v>10</v>
      </c>
    </row>
    <row r="32" spans="1:19" ht="15.95" customHeight="1">
      <c r="A32" s="197" t="s">
        <v>6</v>
      </c>
      <c r="B32" s="197" t="s">
        <v>273</v>
      </c>
      <c r="C32" s="197" t="s">
        <v>274</v>
      </c>
      <c r="D32" s="197" t="s">
        <v>12</v>
      </c>
      <c r="E32" s="197" t="s">
        <v>14</v>
      </c>
      <c r="F32" s="261" cm="1">
        <f t="array" ref="F32">_xlfn.IFNA(INDEX(SetupR1Tabelle[Ringe],MATCH($A32&amp;$B32&amp;$C32&amp;$E32,SetupR1Tabelle[Verein]&amp;SetupR1Tabelle[Vorname]&amp;SetupR1Tabelle[Name]&amp;SetupR1Tabelle[Disziplin],0)),"-")</f>
        <v>172</v>
      </c>
      <c r="G32" s="261" cm="1">
        <f t="array" ref="G32">_xlfn.IFNA(INDEX(SetupR2Tabelle[Ringe],MATCH($A32&amp;$B32&amp;$C32&amp;$E32,SetupR2Tabelle[Verein]&amp;SetupR2Tabelle[Vorname]&amp;SetupR2Tabelle[Name]&amp;SetupR2Tabelle[Disziplin],0)),"-")</f>
        <v>170</v>
      </c>
      <c r="H32" s="261" t="str" cm="1">
        <f t="array" ref="H32">_xlfn.IFNA(INDEX(SetupR3Tabelle[Ringe],MATCH($A32&amp;$B32&amp;$C32&amp;$E32,SetupR3Tabelle[Verein]&amp;SetupR3Tabelle[Vorname]&amp;SetupR3Tabelle[Name]&amp;SetupR3Tabelle[Disziplin],0)),"-")</f>
        <v>-</v>
      </c>
      <c r="I32" s="262" cm="1">
        <f t="array" ref="I32">_xlfn.IFNA(INDEX(SetupR4Tabelle[Ringe],MATCH($A32&amp;$B32&amp;$C32&amp;$E32,SetupR4Tabelle[Verein]&amp;SetupR4Tabelle[Vorname]&amp;SetupR4Tabelle[Name]&amp;SetupR4Tabelle[Disziplin],0)),"-")</f>
        <v>171</v>
      </c>
      <c r="J32" s="261" cm="1">
        <f t="array" ref="J32">_xlfn.IFNA(INDEX(SetupR5Tabelle[Ringe],MATCH($A32&amp;$B32&amp;$C32&amp;$E32,SetupR5Tabelle[Verein]&amp;SetupR5Tabelle[Vorname]&amp;SetupR5Tabelle[Name]&amp;SetupR5Tabelle[Disziplin],0)),"-")</f>
        <v>161</v>
      </c>
      <c r="K32" s="261" cm="1">
        <f t="array" ref="K32">_xlfn.IFNA(INDEX(SetupR6Tabelle[Ringe],MATCH($A32&amp;$B32&amp;$C32&amp;$E32,SetupR6Tabelle[Verein]&amp;SetupR6Tabelle[Vorname]&amp;SetupR6Tabelle[Name]&amp;SetupR6Tabelle[Disziplin],0)),"-")</f>
        <v>164</v>
      </c>
      <c r="L32" s="261" cm="1">
        <f t="array" ref="L32">_xlfn.IFNA(INDEX(SetupR7Tabelle[Ringe],MATCH($A32&amp;$B32&amp;$C32&amp;$E32,SetupR7Tabelle[Verein]&amp;SetupR7Tabelle[Vorname]&amp;SetupR7Tabelle[Name]&amp;SetupR7Tabelle[Disziplin],0)),"-")</f>
        <v>175</v>
      </c>
      <c r="M32" s="261" cm="1">
        <f t="array" ref="M32">_xlfn.IFNA(INDEX(SetupR8Tabelle[Ringe],MATCH($A32&amp;$B32&amp;$C32&amp;$E32,SetupR8Tabelle[Verein]&amp;SetupR8Tabelle[Vorname]&amp;SetupR8Tabelle[Name]&amp;SetupR8Tabelle[Disziplin],0)),"-")</f>
        <v>161</v>
      </c>
      <c r="N32" s="261" cm="1">
        <f t="array" ref="N32">_xlfn.IFNA(INDEX(SetupR9Tabelle[Ringe],MATCH($A32&amp;$B32&amp;$C32&amp;$E32,SetupR9Tabelle[Verein]&amp;SetupR9Tabelle[Vorname]&amp;SetupR9Tabelle[Name]&amp;SetupR9Tabelle[Disziplin],0)),"-")</f>
        <v>178</v>
      </c>
      <c r="O32" s="261" cm="1">
        <f t="array" ref="O32">_xlfn.IFNA(INDEX(SetupR10Tabelle[Ringe],MATCH($A32&amp;$B32&amp;$C32&amp;$E32,SetupR10Tabelle[Verein]&amp;SetupR10Tabelle[Vorname]&amp;SetupR10Tabelle[Name]&amp;SetupR10Tabelle[Disziplin],0)),"-")</f>
        <v>164</v>
      </c>
      <c r="P32" s="262" t="str" cm="1">
        <f t="array" ref="P32">_xlfn.IFNA(INDEX(SetupR11Tabelle[Ringe],MATCH($A32&amp;$B32&amp;$C32&amp;$E32,SetupR11Tabelle[Verein]&amp;SetupR11Tabelle[Vorname]&amp;SetupR11Tabelle[Name]&amp;SetupR11Tabelle[Disziplin],0)),"-")</f>
        <v>-</v>
      </c>
      <c r="Q32" s="261">
        <f>IF(LP[[#This Row],[1]]="","",SUM(LP[[#This Row],[1]:[11]]))</f>
        <v>1516</v>
      </c>
      <c r="R32" s="263">
        <f>IF(LP[[#This Row],[Summe]]="","",AVERAGE(Q32/S32))</f>
        <v>168.44444444444446</v>
      </c>
      <c r="S32" s="261">
        <f>IF(LP[[#This Row],[1]]="","",COUNT(F32:P32))</f>
        <v>9</v>
      </c>
    </row>
    <row r="33" spans="1:19" ht="15.95" customHeight="1">
      <c r="A33" s="197" t="s">
        <v>26</v>
      </c>
      <c r="B33" s="197" t="s">
        <v>186</v>
      </c>
      <c r="C33" s="197" t="s">
        <v>413</v>
      </c>
      <c r="D33" s="197" t="s">
        <v>23</v>
      </c>
      <c r="E33" s="197" t="s">
        <v>14</v>
      </c>
      <c r="F33" s="261" cm="1">
        <f t="array" ref="F33">_xlfn.IFNA(INDEX(SetupR1Tabelle[Ringe],MATCH($A33&amp;$B33&amp;$C33&amp;$E33,SetupR1Tabelle[Verein]&amp;SetupR1Tabelle[Vorname]&amp;SetupR1Tabelle[Name]&amp;SetupR1Tabelle[Disziplin],0)),"-")</f>
        <v>169</v>
      </c>
      <c r="G33" s="261" t="str" cm="1">
        <f t="array" ref="G33">_xlfn.IFNA(INDEX(SetupR2Tabelle[Ringe],MATCH($A33&amp;$B33&amp;$C33&amp;$E33,SetupR2Tabelle[Verein]&amp;SetupR2Tabelle[Vorname]&amp;SetupR2Tabelle[Name]&amp;SetupR2Tabelle[Disziplin],0)),"-")</f>
        <v>-</v>
      </c>
      <c r="H33" s="261" cm="1">
        <f t="array" ref="H33">_xlfn.IFNA(INDEX(SetupR3Tabelle[Ringe],MATCH($A33&amp;$B33&amp;$C33&amp;$E33,SetupR3Tabelle[Verein]&amp;SetupR3Tabelle[Vorname]&amp;SetupR3Tabelle[Name]&amp;SetupR3Tabelle[Disziplin],0)),"-")</f>
        <v>179</v>
      </c>
      <c r="I33" s="262" cm="1">
        <f t="array" ref="I33">_xlfn.IFNA(INDEX(SetupR4Tabelle[Ringe],MATCH($A33&amp;$B33&amp;$C33&amp;$E33,SetupR4Tabelle[Verein]&amp;SetupR4Tabelle[Vorname]&amp;SetupR4Tabelle[Name]&amp;SetupR4Tabelle[Disziplin],0)),"-")</f>
        <v>165</v>
      </c>
      <c r="J33" s="261" cm="1">
        <f t="array" ref="J33">_xlfn.IFNA(INDEX(SetupR5Tabelle[Ringe],MATCH($A33&amp;$B33&amp;$C33&amp;$E33,SetupR5Tabelle[Verein]&amp;SetupR5Tabelle[Vorname]&amp;SetupR5Tabelle[Name]&amp;SetupR5Tabelle[Disziplin],0)),"-")</f>
        <v>171</v>
      </c>
      <c r="K33" s="261" t="str" cm="1">
        <f t="array" ref="K33">_xlfn.IFNA(INDEX(SetupR6Tabelle[Ringe],MATCH($A33&amp;$B33&amp;$C33&amp;$E33,SetupR6Tabelle[Verein]&amp;SetupR6Tabelle[Vorname]&amp;SetupR6Tabelle[Name]&amp;SetupR6Tabelle[Disziplin],0)),"-")</f>
        <v>-</v>
      </c>
      <c r="L33" s="261" cm="1">
        <f t="array" ref="L33">_xlfn.IFNA(INDEX(SetupR7Tabelle[Ringe],MATCH($A33&amp;$B33&amp;$C33&amp;$E33,SetupR7Tabelle[Verein]&amp;SetupR7Tabelle[Vorname]&amp;SetupR7Tabelle[Name]&amp;SetupR7Tabelle[Disziplin],0)),"-")</f>
        <v>165</v>
      </c>
      <c r="M33" s="261" cm="1">
        <f t="array" ref="M33">_xlfn.IFNA(INDEX(SetupR8Tabelle[Ringe],MATCH($A33&amp;$B33&amp;$C33&amp;$E33,SetupR8Tabelle[Verein]&amp;SetupR8Tabelle[Vorname]&amp;SetupR8Tabelle[Name]&amp;SetupR8Tabelle[Disziplin],0)),"-")</f>
        <v>162</v>
      </c>
      <c r="N33" s="261" cm="1">
        <f t="array" ref="N33">_xlfn.IFNA(INDEX(SetupR9Tabelle[Ringe],MATCH($A33&amp;$B33&amp;$C33&amp;$E33,SetupR9Tabelle[Verein]&amp;SetupR9Tabelle[Vorname]&amp;SetupR9Tabelle[Name]&amp;SetupR9Tabelle[Disziplin],0)),"-")</f>
        <v>169</v>
      </c>
      <c r="O33" s="261" cm="1">
        <f t="array" ref="O33">_xlfn.IFNA(INDEX(SetupR10Tabelle[Ringe],MATCH($A33&amp;$B33&amp;$C33&amp;$E33,SetupR10Tabelle[Verein]&amp;SetupR10Tabelle[Vorname]&amp;SetupR10Tabelle[Name]&amp;SetupR10Tabelle[Disziplin],0)),"-")</f>
        <v>166</v>
      </c>
      <c r="P33" s="262" cm="1">
        <f t="array" ref="P33">_xlfn.IFNA(INDEX(SetupR11Tabelle[Ringe],MATCH($A33&amp;$B33&amp;$C33&amp;$E33,SetupR11Tabelle[Verein]&amp;SetupR11Tabelle[Vorname]&amp;SetupR11Tabelle[Name]&amp;SetupR11Tabelle[Disziplin],0)),"-")</f>
        <v>165</v>
      </c>
      <c r="Q33" s="261">
        <f>IF(LP[[#This Row],[1]]="","",SUM(LP[[#This Row],[1]:[11]]))</f>
        <v>1511</v>
      </c>
      <c r="R33" s="263">
        <f>IF(LP[[#This Row],[Summe]]="","",AVERAGE(Q33/S33))</f>
        <v>167.88888888888889</v>
      </c>
      <c r="S33" s="261">
        <f>IF(LP[[#This Row],[1]]="","",COUNT(F33:P33))</f>
        <v>9</v>
      </c>
    </row>
    <row r="34" spans="1:19" ht="15.95" customHeight="1">
      <c r="A34" s="197" t="s">
        <v>13</v>
      </c>
      <c r="B34" s="197" t="s">
        <v>239</v>
      </c>
      <c r="C34" s="197" t="s">
        <v>248</v>
      </c>
      <c r="D34" s="197" t="s">
        <v>27</v>
      </c>
      <c r="E34" s="197" t="s">
        <v>14</v>
      </c>
      <c r="F34" s="261" cm="1">
        <f t="array" ref="F34">_xlfn.IFNA(INDEX(SetupR1Tabelle[Ringe],MATCH($A34&amp;$B34&amp;$C34&amp;$E34,SetupR1Tabelle[Verein]&amp;SetupR1Tabelle[Vorname]&amp;SetupR1Tabelle[Name]&amp;SetupR1Tabelle[Disziplin],0)),"-")</f>
        <v>168</v>
      </c>
      <c r="G34" s="261" cm="1">
        <f t="array" ref="G34">_xlfn.IFNA(INDEX(SetupR2Tabelle[Ringe],MATCH($A34&amp;$B34&amp;$C34&amp;$E34,SetupR2Tabelle[Verein]&amp;SetupR2Tabelle[Vorname]&amp;SetupR2Tabelle[Name]&amp;SetupR2Tabelle[Disziplin],0)),"-")</f>
        <v>173</v>
      </c>
      <c r="H34" s="261" cm="1">
        <f t="array" ref="H34">_xlfn.IFNA(INDEX(SetupR3Tabelle[Ringe],MATCH($A34&amp;$B34&amp;$C34&amp;$E34,SetupR3Tabelle[Verein]&amp;SetupR3Tabelle[Vorname]&amp;SetupR3Tabelle[Name]&amp;SetupR3Tabelle[Disziplin],0)),"-")</f>
        <v>162</v>
      </c>
      <c r="I34" s="262" cm="1">
        <f t="array" ref="I34">_xlfn.IFNA(INDEX(SetupR4Tabelle[Ringe],MATCH($A34&amp;$B34&amp;$C34&amp;$E34,SetupR4Tabelle[Verein]&amp;SetupR4Tabelle[Vorname]&amp;SetupR4Tabelle[Name]&amp;SetupR4Tabelle[Disziplin],0)),"-")</f>
        <v>163</v>
      </c>
      <c r="J34" s="261" cm="1">
        <f t="array" ref="J34">_xlfn.IFNA(INDEX(SetupR5Tabelle[Ringe],MATCH($A34&amp;$B34&amp;$C34&amp;$E34,SetupR5Tabelle[Verein]&amp;SetupR5Tabelle[Vorname]&amp;SetupR5Tabelle[Name]&amp;SetupR5Tabelle[Disziplin],0)),"-")</f>
        <v>172</v>
      </c>
      <c r="K34" s="261" cm="1">
        <f t="array" ref="K34">_xlfn.IFNA(INDEX(SetupR6Tabelle[Ringe],MATCH($A34&amp;$B34&amp;$C34&amp;$E34,SetupR6Tabelle[Verein]&amp;SetupR6Tabelle[Vorname]&amp;SetupR6Tabelle[Name]&amp;SetupR6Tabelle[Disziplin],0)),"-")</f>
        <v>173</v>
      </c>
      <c r="L34" s="261" cm="1">
        <f t="array" ref="L34">_xlfn.IFNA(INDEX(SetupR7Tabelle[Ringe],MATCH($A34&amp;$B34&amp;$C34&amp;$E34,SetupR7Tabelle[Verein]&amp;SetupR7Tabelle[Vorname]&amp;SetupR7Tabelle[Name]&amp;SetupR7Tabelle[Disziplin],0)),"-")</f>
        <v>166</v>
      </c>
      <c r="M34" s="261" t="str" cm="1">
        <f t="array" ref="M34">_xlfn.IFNA(INDEX(SetupR8Tabelle[Ringe],MATCH($A34&amp;$B34&amp;$C34&amp;$E34,SetupR8Tabelle[Verein]&amp;SetupR8Tabelle[Vorname]&amp;SetupR8Tabelle[Name]&amp;SetupR8Tabelle[Disziplin],0)),"-")</f>
        <v>-</v>
      </c>
      <c r="N34" s="261" cm="1">
        <f t="array" ref="N34">_xlfn.IFNA(INDEX(SetupR9Tabelle[Ringe],MATCH($A34&amp;$B34&amp;$C34&amp;$E34,SetupR9Tabelle[Verein]&amp;SetupR9Tabelle[Vorname]&amp;SetupR9Tabelle[Name]&amp;SetupR9Tabelle[Disziplin],0)),"-")</f>
        <v>162</v>
      </c>
      <c r="O34" s="261" cm="1">
        <f t="array" ref="O34">_xlfn.IFNA(INDEX(SetupR10Tabelle[Ringe],MATCH($A34&amp;$B34&amp;$C34&amp;$E34,SetupR10Tabelle[Verein]&amp;SetupR10Tabelle[Vorname]&amp;SetupR10Tabelle[Name]&amp;SetupR10Tabelle[Disziplin],0)),"-")</f>
        <v>168</v>
      </c>
      <c r="P34" s="262" cm="1">
        <f t="array" ref="P34">_xlfn.IFNA(INDEX(SetupR11Tabelle[Ringe],MATCH($A34&amp;$B34&amp;$C34&amp;$E34,SetupR11Tabelle[Verein]&amp;SetupR11Tabelle[Vorname]&amp;SetupR11Tabelle[Name]&amp;SetupR11Tabelle[Disziplin],0)),"-")</f>
        <v>171</v>
      </c>
      <c r="Q34" s="261">
        <f>IF(LP[[#This Row],[1]]="","",SUM(LP[[#This Row],[1]:[11]]))</f>
        <v>1678</v>
      </c>
      <c r="R34" s="263">
        <f>IF(LP[[#This Row],[Summe]]="","",AVERAGE(Q34/S34))</f>
        <v>167.8</v>
      </c>
      <c r="S34" s="261">
        <f>IF(LP[[#This Row],[1]]="","",COUNT(F34:P34))</f>
        <v>10</v>
      </c>
    </row>
    <row r="35" spans="1:19" ht="15.95" customHeight="1">
      <c r="A35" s="197" t="s">
        <v>17</v>
      </c>
      <c r="B35" s="197" t="s">
        <v>297</v>
      </c>
      <c r="C35" s="197" t="s">
        <v>281</v>
      </c>
      <c r="D35" s="197" t="s">
        <v>23</v>
      </c>
      <c r="E35" s="197" t="s">
        <v>14</v>
      </c>
      <c r="F35" s="261" cm="1">
        <f t="array" ref="F35">_xlfn.IFNA(INDEX(SetupR1Tabelle[Ringe],MATCH($A35&amp;$B35&amp;$C35&amp;$E35,SetupR1Tabelle[Verein]&amp;SetupR1Tabelle[Vorname]&amp;SetupR1Tabelle[Name]&amp;SetupR1Tabelle[Disziplin],0)),"-")</f>
        <v>167</v>
      </c>
      <c r="G35" s="261" t="str" cm="1">
        <f t="array" ref="G35">_xlfn.IFNA(INDEX(SetupR2Tabelle[Ringe],MATCH($A35&amp;$B35&amp;$C35&amp;$E35,SetupR2Tabelle[Verein]&amp;SetupR2Tabelle[Vorname]&amp;SetupR2Tabelle[Name]&amp;SetupR2Tabelle[Disziplin],0)),"-")</f>
        <v>-</v>
      </c>
      <c r="H35" s="261" cm="1">
        <f t="array" ref="H35">_xlfn.IFNA(INDEX(SetupR3Tabelle[Ringe],MATCH($A35&amp;$B35&amp;$C35&amp;$E35,SetupR3Tabelle[Verein]&amp;SetupR3Tabelle[Vorname]&amp;SetupR3Tabelle[Name]&amp;SetupR3Tabelle[Disziplin],0)),"-")</f>
        <v>173</v>
      </c>
      <c r="I35" s="262" cm="1">
        <f t="array" ref="I35">_xlfn.IFNA(INDEX(SetupR4Tabelle[Ringe],MATCH($A35&amp;$B35&amp;$C35&amp;$E35,SetupR4Tabelle[Verein]&amp;SetupR4Tabelle[Vorname]&amp;SetupR4Tabelle[Name]&amp;SetupR4Tabelle[Disziplin],0)),"-")</f>
        <v>176</v>
      </c>
      <c r="J35" s="261" cm="1">
        <f t="array" ref="J35">_xlfn.IFNA(INDEX(SetupR5Tabelle[Ringe],MATCH($A35&amp;$B35&amp;$C35&amp;$E35,SetupR5Tabelle[Verein]&amp;SetupR5Tabelle[Vorname]&amp;SetupR5Tabelle[Name]&amp;SetupR5Tabelle[Disziplin],0)),"-")</f>
        <v>167</v>
      </c>
      <c r="K35" s="261" cm="1">
        <f t="array" ref="K35">_xlfn.IFNA(INDEX(SetupR6Tabelle[Ringe],MATCH($A35&amp;$B35&amp;$C35&amp;$E35,SetupR6Tabelle[Verein]&amp;SetupR6Tabelle[Vorname]&amp;SetupR6Tabelle[Name]&amp;SetupR6Tabelle[Disziplin],0)),"-")</f>
        <v>170</v>
      </c>
      <c r="L35" s="261" t="str" cm="1">
        <f t="array" ref="L35">_xlfn.IFNA(INDEX(SetupR7Tabelle[Ringe],MATCH($A35&amp;$B35&amp;$C35&amp;$E35,SetupR7Tabelle[Verein]&amp;SetupR7Tabelle[Vorname]&amp;SetupR7Tabelle[Name]&amp;SetupR7Tabelle[Disziplin],0)),"-")</f>
        <v>-</v>
      </c>
      <c r="M35" s="261" cm="1">
        <f t="array" ref="M35">_xlfn.IFNA(INDEX(SetupR8Tabelle[Ringe],MATCH($A35&amp;$B35&amp;$C35&amp;$E35,SetupR8Tabelle[Verein]&amp;SetupR8Tabelle[Vorname]&amp;SetupR8Tabelle[Name]&amp;SetupR8Tabelle[Disziplin],0)),"-")</f>
        <v>150</v>
      </c>
      <c r="N35" s="261" cm="1">
        <f t="array" ref="N35">_xlfn.IFNA(INDEX(SetupR9Tabelle[Ringe],MATCH($A35&amp;$B35&amp;$C35&amp;$E35,SetupR9Tabelle[Verein]&amp;SetupR9Tabelle[Vorname]&amp;SetupR9Tabelle[Name]&amp;SetupR9Tabelle[Disziplin],0)),"-")</f>
        <v>171</v>
      </c>
      <c r="O35" s="261" cm="1">
        <f t="array" ref="O35">_xlfn.IFNA(INDEX(SetupR10Tabelle[Ringe],MATCH($A35&amp;$B35&amp;$C35&amp;$E35,SetupR10Tabelle[Verein]&amp;SetupR10Tabelle[Vorname]&amp;SetupR10Tabelle[Name]&amp;SetupR10Tabelle[Disziplin],0)),"-")</f>
        <v>176</v>
      </c>
      <c r="P35" s="262" cm="1">
        <f t="array" ref="P35">_xlfn.IFNA(INDEX(SetupR11Tabelle[Ringe],MATCH($A35&amp;$B35&amp;$C35&amp;$E35,SetupR11Tabelle[Verein]&amp;SetupR11Tabelle[Vorname]&amp;SetupR11Tabelle[Name]&amp;SetupR11Tabelle[Disziplin],0)),"-")</f>
        <v>156</v>
      </c>
      <c r="Q35" s="261">
        <f>IF(LP[[#This Row],[1]]="","",SUM(LP[[#This Row],[1]:[11]]))</f>
        <v>1506</v>
      </c>
      <c r="R35" s="263">
        <f>IF(LP[[#This Row],[Summe]]="","",AVERAGE(Q35/S35))</f>
        <v>167.33333333333334</v>
      </c>
      <c r="S35" s="261">
        <f>IF(LP[[#This Row],[1]]="","",COUNT(F35:P35))</f>
        <v>9</v>
      </c>
    </row>
    <row r="36" spans="1:19" ht="15.95" customHeight="1">
      <c r="A36" s="197" t="s">
        <v>6</v>
      </c>
      <c r="B36" s="197" t="s">
        <v>283</v>
      </c>
      <c r="C36" s="197" t="s">
        <v>277</v>
      </c>
      <c r="D36" s="197" t="s">
        <v>24</v>
      </c>
      <c r="E36" s="197" t="s">
        <v>14</v>
      </c>
      <c r="F36" s="261" cm="1">
        <f t="array" ref="F36">_xlfn.IFNA(INDEX(SetupR1Tabelle[Ringe],MATCH($A36&amp;$B36&amp;$C36&amp;$E36,SetupR1Tabelle[Verein]&amp;SetupR1Tabelle[Vorname]&amp;SetupR1Tabelle[Name]&amp;SetupR1Tabelle[Disziplin],0)),"-")</f>
        <v>165</v>
      </c>
      <c r="G36" s="261" cm="1">
        <f t="array" ref="G36">_xlfn.IFNA(INDEX(SetupR2Tabelle[Ringe],MATCH($A36&amp;$B36&amp;$C36&amp;$E36,SetupR2Tabelle[Verein]&amp;SetupR2Tabelle[Vorname]&amp;SetupR2Tabelle[Name]&amp;SetupR2Tabelle[Disziplin],0)),"-")</f>
        <v>179</v>
      </c>
      <c r="H36" s="261" t="str" cm="1">
        <f t="array" ref="H36">_xlfn.IFNA(INDEX(SetupR3Tabelle[Ringe],MATCH($A36&amp;$B36&amp;$C36&amp;$E36,SetupR3Tabelle[Verein]&amp;SetupR3Tabelle[Vorname]&amp;SetupR3Tabelle[Name]&amp;SetupR3Tabelle[Disziplin],0)),"-")</f>
        <v>-</v>
      </c>
      <c r="I36" s="262" cm="1">
        <f t="array" ref="I36">_xlfn.IFNA(INDEX(SetupR4Tabelle[Ringe],MATCH($A36&amp;$B36&amp;$C36&amp;$E36,SetupR4Tabelle[Verein]&amp;SetupR4Tabelle[Vorname]&amp;SetupR4Tabelle[Name]&amp;SetupR4Tabelle[Disziplin],0)),"-")</f>
        <v>166</v>
      </c>
      <c r="J36" s="261" cm="1">
        <f t="array" ref="J36">_xlfn.IFNA(INDEX(SetupR5Tabelle[Ringe],MATCH($A36&amp;$B36&amp;$C36&amp;$E36,SetupR5Tabelle[Verein]&amp;SetupR5Tabelle[Vorname]&amp;SetupR5Tabelle[Name]&amp;SetupR5Tabelle[Disziplin],0)),"-")</f>
        <v>168</v>
      </c>
      <c r="K36" s="261" cm="1">
        <f t="array" ref="K36">_xlfn.IFNA(INDEX(SetupR6Tabelle[Ringe],MATCH($A36&amp;$B36&amp;$C36&amp;$E36,SetupR6Tabelle[Verein]&amp;SetupR6Tabelle[Vorname]&amp;SetupR6Tabelle[Name]&amp;SetupR6Tabelle[Disziplin],0)),"-")</f>
        <v>163</v>
      </c>
      <c r="L36" s="261" cm="1">
        <f t="array" ref="L36">_xlfn.IFNA(INDEX(SetupR7Tabelle[Ringe],MATCH($A36&amp;$B36&amp;$C36&amp;$E36,SetupR7Tabelle[Verein]&amp;SetupR7Tabelle[Vorname]&amp;SetupR7Tabelle[Name]&amp;SetupR7Tabelle[Disziplin],0)),"-")</f>
        <v>173</v>
      </c>
      <c r="M36" s="261" cm="1">
        <f t="array" ref="M36">_xlfn.IFNA(INDEX(SetupR8Tabelle[Ringe],MATCH($A36&amp;$B36&amp;$C36&amp;$E36,SetupR8Tabelle[Verein]&amp;SetupR8Tabelle[Vorname]&amp;SetupR8Tabelle[Name]&amp;SetupR8Tabelle[Disziplin],0)),"-")</f>
        <v>164</v>
      </c>
      <c r="N36" s="261" cm="1">
        <f t="array" ref="N36">_xlfn.IFNA(INDEX(SetupR9Tabelle[Ringe],MATCH($A36&amp;$B36&amp;$C36&amp;$E36,SetupR9Tabelle[Verein]&amp;SetupR9Tabelle[Vorname]&amp;SetupR9Tabelle[Name]&amp;SetupR9Tabelle[Disziplin],0)),"-")</f>
        <v>159</v>
      </c>
      <c r="O36" s="261" cm="1">
        <f t="array" ref="O36">_xlfn.IFNA(INDEX(SetupR10Tabelle[Ringe],MATCH($A36&amp;$B36&amp;$C36&amp;$E36,SetupR10Tabelle[Verein]&amp;SetupR10Tabelle[Vorname]&amp;SetupR10Tabelle[Name]&amp;SetupR10Tabelle[Disziplin],0)),"-")</f>
        <v>167</v>
      </c>
      <c r="P36" s="262" cm="1">
        <f t="array" ref="P36">_xlfn.IFNA(INDEX(SetupR11Tabelle[Ringe],MATCH($A36&amp;$B36&amp;$C36&amp;$E36,SetupR11Tabelle[Verein]&amp;SetupR11Tabelle[Vorname]&amp;SetupR11Tabelle[Name]&amp;SetupR11Tabelle[Disziplin],0)),"-")</f>
        <v>167</v>
      </c>
      <c r="Q36" s="261">
        <f>IF(LP[[#This Row],[1]]="","",SUM(LP[[#This Row],[1]:[11]]))</f>
        <v>1671</v>
      </c>
      <c r="R36" s="263">
        <f>IF(LP[[#This Row],[Summe]]="","",AVERAGE(Q36/S36))</f>
        <v>167.1</v>
      </c>
      <c r="S36" s="261">
        <f>IF(LP[[#This Row],[1]]="","",COUNT(F36:P36))</f>
        <v>10</v>
      </c>
    </row>
    <row r="37" spans="1:19" ht="15.95" customHeight="1">
      <c r="A37" s="197" t="s">
        <v>17</v>
      </c>
      <c r="B37" s="197" t="s">
        <v>183</v>
      </c>
      <c r="C37" s="197" t="s">
        <v>217</v>
      </c>
      <c r="D37" s="197" t="s">
        <v>23</v>
      </c>
      <c r="E37" s="197" t="s">
        <v>14</v>
      </c>
      <c r="F37" s="261" cm="1">
        <f t="array" ref="F37">_xlfn.IFNA(INDEX(SetupR1Tabelle[Ringe],MATCH($A37&amp;$B37&amp;$C37&amp;$E37,SetupR1Tabelle[Verein]&amp;SetupR1Tabelle[Vorname]&amp;SetupR1Tabelle[Name]&amp;SetupR1Tabelle[Disziplin],0)),"-")</f>
        <v>168</v>
      </c>
      <c r="G37" s="261" cm="1">
        <f t="array" ref="G37">_xlfn.IFNA(INDEX(SetupR2Tabelle[Ringe],MATCH($A37&amp;$B37&amp;$C37&amp;$E37,SetupR2Tabelle[Verein]&amp;SetupR2Tabelle[Vorname]&amp;SetupR2Tabelle[Name]&amp;SetupR2Tabelle[Disziplin],0)),"-")</f>
        <v>166</v>
      </c>
      <c r="H37" s="261" cm="1">
        <f t="array" ref="H37">_xlfn.IFNA(INDEX(SetupR3Tabelle[Ringe],MATCH($A37&amp;$B37&amp;$C37&amp;$E37,SetupR3Tabelle[Verein]&amp;SetupR3Tabelle[Vorname]&amp;SetupR3Tabelle[Name]&amp;SetupR3Tabelle[Disziplin],0)),"-")</f>
        <v>156</v>
      </c>
      <c r="I37" s="262" cm="1">
        <f t="array" ref="I37">_xlfn.IFNA(INDEX(SetupR4Tabelle[Ringe],MATCH($A37&amp;$B37&amp;$C37&amp;$E37,SetupR4Tabelle[Verein]&amp;SetupR4Tabelle[Vorname]&amp;SetupR4Tabelle[Name]&amp;SetupR4Tabelle[Disziplin],0)),"-")</f>
        <v>167</v>
      </c>
      <c r="J37" s="261" cm="1">
        <f t="array" ref="J37">_xlfn.IFNA(INDEX(SetupR5Tabelle[Ringe],MATCH($A37&amp;$B37&amp;$C37&amp;$E37,SetupR5Tabelle[Verein]&amp;SetupR5Tabelle[Vorname]&amp;SetupR5Tabelle[Name]&amp;SetupR5Tabelle[Disziplin],0)),"-")</f>
        <v>169</v>
      </c>
      <c r="K37" s="261" cm="1">
        <f t="array" ref="K37">_xlfn.IFNA(INDEX(SetupR6Tabelle[Ringe],MATCH($A37&amp;$B37&amp;$C37&amp;$E37,SetupR6Tabelle[Verein]&amp;SetupR6Tabelle[Vorname]&amp;SetupR6Tabelle[Name]&amp;SetupR6Tabelle[Disziplin],0)),"-")</f>
        <v>166</v>
      </c>
      <c r="L37" s="261" t="str" cm="1">
        <f t="array" ref="L37">_xlfn.IFNA(INDEX(SetupR7Tabelle[Ringe],MATCH($A37&amp;$B37&amp;$C37&amp;$E37,SetupR7Tabelle[Verein]&amp;SetupR7Tabelle[Vorname]&amp;SetupR7Tabelle[Name]&amp;SetupR7Tabelle[Disziplin],0)),"-")</f>
        <v>-</v>
      </c>
      <c r="M37" s="261" cm="1">
        <f t="array" ref="M37">_xlfn.IFNA(INDEX(SetupR8Tabelle[Ringe],MATCH($A37&amp;$B37&amp;$C37&amp;$E37,SetupR8Tabelle[Verein]&amp;SetupR8Tabelle[Vorname]&amp;SetupR8Tabelle[Name]&amp;SetupR8Tabelle[Disziplin],0)),"-")</f>
        <v>175</v>
      </c>
      <c r="N37" s="261" cm="1">
        <f t="array" ref="N37">_xlfn.IFNA(INDEX(SetupR9Tabelle[Ringe],MATCH($A37&amp;$B37&amp;$C37&amp;$E37,SetupR9Tabelle[Verein]&amp;SetupR9Tabelle[Vorname]&amp;SetupR9Tabelle[Name]&amp;SetupR9Tabelle[Disziplin],0)),"-")</f>
        <v>170</v>
      </c>
      <c r="O37" s="261" cm="1">
        <f t="array" ref="O37">_xlfn.IFNA(INDEX(SetupR10Tabelle[Ringe],MATCH($A37&amp;$B37&amp;$C37&amp;$E37,SetupR10Tabelle[Verein]&amp;SetupR10Tabelle[Vorname]&amp;SetupR10Tabelle[Name]&amp;SetupR10Tabelle[Disziplin],0)),"-")</f>
        <v>164</v>
      </c>
      <c r="P37" s="262" cm="1">
        <f t="array" ref="P37">_xlfn.IFNA(INDEX(SetupR11Tabelle[Ringe],MATCH($A37&amp;$B37&amp;$C37&amp;$E37,SetupR11Tabelle[Verein]&amp;SetupR11Tabelle[Vorname]&amp;SetupR11Tabelle[Name]&amp;SetupR11Tabelle[Disziplin],0)),"-")</f>
        <v>168</v>
      </c>
      <c r="Q37" s="261">
        <f>IF(LP[[#This Row],[1]]="","",SUM(LP[[#This Row],[1]:[11]]))</f>
        <v>1669</v>
      </c>
      <c r="R37" s="263">
        <f>IF(LP[[#This Row],[Summe]]="","",AVERAGE(Q37/S37))</f>
        <v>166.9</v>
      </c>
      <c r="S37" s="261">
        <f>IF(LP[[#This Row],[1]]="","",COUNT(F37:P37))</f>
        <v>10</v>
      </c>
    </row>
    <row r="38" spans="1:19" ht="15.95" customHeight="1">
      <c r="A38" s="197" t="s">
        <v>6</v>
      </c>
      <c r="B38" s="197" t="s">
        <v>229</v>
      </c>
      <c r="C38" s="197" t="s">
        <v>282</v>
      </c>
      <c r="D38" s="197" t="s">
        <v>16</v>
      </c>
      <c r="E38" s="197" t="s">
        <v>14</v>
      </c>
      <c r="F38" s="261" cm="1">
        <f t="array" ref="F38">_xlfn.IFNA(INDEX(SetupR1Tabelle[Ringe],MATCH($A38&amp;$B38&amp;$C38&amp;$E38,SetupR1Tabelle[Verein]&amp;SetupR1Tabelle[Vorname]&amp;SetupR1Tabelle[Name]&amp;SetupR1Tabelle[Disziplin],0)),"-")</f>
        <v>164</v>
      </c>
      <c r="G38" s="261" cm="1">
        <f t="array" ref="G38">_xlfn.IFNA(INDEX(SetupR2Tabelle[Ringe],MATCH($A38&amp;$B38&amp;$C38&amp;$E38,SetupR2Tabelle[Verein]&amp;SetupR2Tabelle[Vorname]&amp;SetupR2Tabelle[Name]&amp;SetupR2Tabelle[Disziplin],0)),"-")</f>
        <v>163</v>
      </c>
      <c r="H38" s="261" t="str" cm="1">
        <f t="array" ref="H38">_xlfn.IFNA(INDEX(SetupR3Tabelle[Ringe],MATCH($A38&amp;$B38&amp;$C38&amp;$E38,SetupR3Tabelle[Verein]&amp;SetupR3Tabelle[Vorname]&amp;SetupR3Tabelle[Name]&amp;SetupR3Tabelle[Disziplin],0)),"-")</f>
        <v>-</v>
      </c>
      <c r="I38" s="262" cm="1">
        <f t="array" ref="I38">_xlfn.IFNA(INDEX(SetupR4Tabelle[Ringe],MATCH($A38&amp;$B38&amp;$C38&amp;$E38,SetupR4Tabelle[Verein]&amp;SetupR4Tabelle[Vorname]&amp;SetupR4Tabelle[Name]&amp;SetupR4Tabelle[Disziplin],0)),"-")</f>
        <v>164</v>
      </c>
      <c r="J38" s="261" cm="1">
        <f t="array" ref="J38">_xlfn.IFNA(INDEX(SetupR5Tabelle[Ringe],MATCH($A38&amp;$B38&amp;$C38&amp;$E38,SetupR5Tabelle[Verein]&amp;SetupR5Tabelle[Vorname]&amp;SetupR5Tabelle[Name]&amp;SetupR5Tabelle[Disziplin],0)),"-")</f>
        <v>164</v>
      </c>
      <c r="K38" s="261" cm="1">
        <f t="array" ref="K38">_xlfn.IFNA(INDEX(SetupR6Tabelle[Ringe],MATCH($A38&amp;$B38&amp;$C38&amp;$E38,SetupR6Tabelle[Verein]&amp;SetupR6Tabelle[Vorname]&amp;SetupR6Tabelle[Name]&amp;SetupR6Tabelle[Disziplin],0)),"-")</f>
        <v>162</v>
      </c>
      <c r="L38" s="261" cm="1">
        <f t="array" ref="L38">_xlfn.IFNA(INDEX(SetupR7Tabelle[Ringe],MATCH($A38&amp;$B38&amp;$C38&amp;$E38,SetupR7Tabelle[Verein]&amp;SetupR7Tabelle[Vorname]&amp;SetupR7Tabelle[Name]&amp;SetupR7Tabelle[Disziplin],0)),"-")</f>
        <v>167</v>
      </c>
      <c r="M38" s="261" cm="1">
        <f t="array" ref="M38">_xlfn.IFNA(INDEX(SetupR8Tabelle[Ringe],MATCH($A38&amp;$B38&amp;$C38&amp;$E38,SetupR8Tabelle[Verein]&amp;SetupR8Tabelle[Vorname]&amp;SetupR8Tabelle[Name]&amp;SetupR8Tabelle[Disziplin],0)),"-")</f>
        <v>169</v>
      </c>
      <c r="N38" s="261" cm="1">
        <f t="array" ref="N38">_xlfn.IFNA(INDEX(SetupR9Tabelle[Ringe],MATCH($A38&amp;$B38&amp;$C38&amp;$E38,SetupR9Tabelle[Verein]&amp;SetupR9Tabelle[Vorname]&amp;SetupR9Tabelle[Name]&amp;SetupR9Tabelle[Disziplin],0)),"-")</f>
        <v>172</v>
      </c>
      <c r="O38" s="261" cm="1">
        <f t="array" ref="O38">_xlfn.IFNA(INDEX(SetupR10Tabelle[Ringe],MATCH($A38&amp;$B38&amp;$C38&amp;$E38,SetupR10Tabelle[Verein]&amp;SetupR10Tabelle[Vorname]&amp;SetupR10Tabelle[Name]&amp;SetupR10Tabelle[Disziplin],0)),"-")</f>
        <v>169</v>
      </c>
      <c r="P38" s="262" cm="1">
        <f t="array" ref="P38">_xlfn.IFNA(INDEX(SetupR11Tabelle[Ringe],MATCH($A38&amp;$B38&amp;$C38&amp;$E38,SetupR11Tabelle[Verein]&amp;SetupR11Tabelle[Vorname]&amp;SetupR11Tabelle[Name]&amp;SetupR11Tabelle[Disziplin],0)),"-")</f>
        <v>168</v>
      </c>
      <c r="Q38" s="261">
        <f>IF(LP[[#This Row],[1]]="","",SUM(LP[[#This Row],[1]:[11]]))</f>
        <v>1662</v>
      </c>
      <c r="R38" s="263">
        <f>IF(LP[[#This Row],[Summe]]="","",AVERAGE(Q38/S38))</f>
        <v>166.2</v>
      </c>
      <c r="S38" s="261">
        <f>IF(LP[[#This Row],[1]]="","",COUNT(F38:P38))</f>
        <v>10</v>
      </c>
    </row>
    <row r="39" spans="1:19" ht="15.95" customHeight="1">
      <c r="A39" s="197" t="s">
        <v>29</v>
      </c>
      <c r="B39" s="197" t="s">
        <v>325</v>
      </c>
      <c r="C39" s="197" t="s">
        <v>437</v>
      </c>
      <c r="D39" s="197" t="s">
        <v>16</v>
      </c>
      <c r="E39" s="197" t="s">
        <v>14</v>
      </c>
      <c r="F39" s="264" cm="1">
        <f t="array" ref="F39">_xlfn.IFNA(INDEX(SetupR1Tabelle[Ringe],MATCH($A39&amp;$B39&amp;$C39&amp;$E39,SetupR1Tabelle[Verein]&amp;SetupR1Tabelle[Vorname]&amp;SetupR1Tabelle[Name]&amp;SetupR1Tabelle[Disziplin],0)),"-")</f>
        <v>165</v>
      </c>
      <c r="G39" s="265" cm="1">
        <f t="array" ref="G39">_xlfn.IFNA(INDEX(SetupR2Tabelle[Ringe],MATCH($A39&amp;$B39&amp;$C39&amp;$E39,SetupR2Tabelle[Verein]&amp;SetupR2Tabelle[Vorname]&amp;SetupR2Tabelle[Name]&amp;SetupR2Tabelle[Disziplin],0)),"-")</f>
        <v>167</v>
      </c>
      <c r="H39" s="264" cm="1">
        <f t="array" ref="H39">_xlfn.IFNA(INDEX(SetupR3Tabelle[Ringe],MATCH($A39&amp;$B39&amp;$C39&amp;$E39,SetupR3Tabelle[Verein]&amp;SetupR3Tabelle[Vorname]&amp;SetupR3Tabelle[Name]&amp;SetupR3Tabelle[Disziplin],0)),"-")</f>
        <v>163</v>
      </c>
      <c r="I39" s="266" cm="1">
        <f t="array" ref="I39">_xlfn.IFNA(INDEX(SetupR4Tabelle[Ringe],MATCH($A39&amp;$B39&amp;$C39&amp;$E39,SetupR4Tabelle[Verein]&amp;SetupR4Tabelle[Vorname]&amp;SetupR4Tabelle[Name]&amp;SetupR4Tabelle[Disziplin],0)),"-")</f>
        <v>168</v>
      </c>
      <c r="J39" s="264" cm="1">
        <f t="array" ref="J39">_xlfn.IFNA(INDEX(SetupR5Tabelle[Ringe],MATCH($A39&amp;$B39&amp;$C39&amp;$E39,SetupR5Tabelle[Verein]&amp;SetupR5Tabelle[Vorname]&amp;SetupR5Tabelle[Name]&amp;SetupR5Tabelle[Disziplin],0)),"-")</f>
        <v>175</v>
      </c>
      <c r="K39" s="264" cm="1">
        <f t="array" ref="K39">_xlfn.IFNA(INDEX(SetupR6Tabelle[Ringe],MATCH($A39&amp;$B39&amp;$C39&amp;$E39,SetupR6Tabelle[Verein]&amp;SetupR6Tabelle[Vorname]&amp;SetupR6Tabelle[Name]&amp;SetupR6Tabelle[Disziplin],0)),"-")</f>
        <v>164</v>
      </c>
      <c r="L39" s="264" cm="1">
        <f t="array" ref="L39">_xlfn.IFNA(INDEX(SetupR7Tabelle[Ringe],MATCH($A39&amp;$B39&amp;$C39&amp;$E39,SetupR7Tabelle[Verein]&amp;SetupR7Tabelle[Vorname]&amp;SetupR7Tabelle[Name]&amp;SetupR7Tabelle[Disziplin],0)),"-")</f>
        <v>152</v>
      </c>
      <c r="M39" s="264" cm="1">
        <f t="array" ref="M39">_xlfn.IFNA(INDEX(SetupR8Tabelle[Ringe],MATCH($A39&amp;$B39&amp;$C39&amp;$E39,SetupR8Tabelle[Verein]&amp;SetupR8Tabelle[Vorname]&amp;SetupR8Tabelle[Name]&amp;SetupR8Tabelle[Disziplin],0)),"-")</f>
        <v>162</v>
      </c>
      <c r="N39" s="264" cm="1">
        <f t="array" ref="N39">_xlfn.IFNA(INDEX(SetupR9Tabelle[Ringe],MATCH($A39&amp;$B39&amp;$C39&amp;$E39,SetupR9Tabelle[Verein]&amp;SetupR9Tabelle[Vorname]&amp;SetupR9Tabelle[Name]&amp;SetupR9Tabelle[Disziplin],0)),"-")</f>
        <v>173</v>
      </c>
      <c r="O39" s="264" t="str" cm="1">
        <f t="array" ref="O39">_xlfn.IFNA(INDEX(SetupR10Tabelle[Ringe],MATCH($A39&amp;$B39&amp;$C39&amp;$E39,SetupR10Tabelle[Verein]&amp;SetupR10Tabelle[Vorname]&amp;SetupR10Tabelle[Name]&amp;SetupR10Tabelle[Disziplin],0)),"-")</f>
        <v>-</v>
      </c>
      <c r="P39" s="262" cm="1">
        <f t="array" ref="P39">_xlfn.IFNA(INDEX(SetupR11Tabelle[Ringe],MATCH($A39&amp;$B39&amp;$C39&amp;$E39,SetupR11Tabelle[Verein]&amp;SetupR11Tabelle[Vorname]&amp;SetupR11Tabelle[Name]&amp;SetupR11Tabelle[Disziplin],0)),"-")</f>
        <v>173</v>
      </c>
      <c r="Q39" s="261">
        <f>IF(LP[[#This Row],[1]]="","",SUM(LP[[#This Row],[1]:[11]]))</f>
        <v>1662</v>
      </c>
      <c r="R39" s="263">
        <f>IF(LP[[#This Row],[Summe]]="","",AVERAGE(Q39/S39))</f>
        <v>166.2</v>
      </c>
      <c r="S39" s="261">
        <f>IF(LP[[#This Row],[1]]="","",COUNT(F39:P39))</f>
        <v>10</v>
      </c>
    </row>
    <row r="40" spans="1:19" ht="15.95" customHeight="1">
      <c r="A40" s="197" t="s">
        <v>33</v>
      </c>
      <c r="B40" s="197" t="s">
        <v>524</v>
      </c>
      <c r="C40" s="197" t="s">
        <v>295</v>
      </c>
      <c r="D40" s="197" t="s">
        <v>23</v>
      </c>
      <c r="E40" s="197" t="s">
        <v>14</v>
      </c>
      <c r="F40" s="261" t="str" cm="1">
        <f t="array" ref="F40">_xlfn.IFNA(INDEX(SetupR1Tabelle[Ringe],MATCH($A40&amp;$B40&amp;$C40&amp;$E40,SetupR1Tabelle[Verein]&amp;SetupR1Tabelle[Vorname]&amp;SetupR1Tabelle[Name]&amp;SetupR1Tabelle[Disziplin],0)),"-")</f>
        <v>-</v>
      </c>
      <c r="G40" s="261" cm="1">
        <f t="array" ref="G40">_xlfn.IFNA(INDEX(SetupR2Tabelle[Ringe],MATCH($A40&amp;$B40&amp;$C40&amp;$E40,SetupR2Tabelle[Verein]&amp;SetupR2Tabelle[Vorname]&amp;SetupR2Tabelle[Name]&amp;SetupR2Tabelle[Disziplin],0)),"-")</f>
        <v>163</v>
      </c>
      <c r="H40" s="261" cm="1">
        <f t="array" ref="H40">_xlfn.IFNA(INDEX(SetupR3Tabelle[Ringe],MATCH($A40&amp;$B40&amp;$C40&amp;$E40,SetupR3Tabelle[Verein]&amp;SetupR3Tabelle[Vorname]&amp;SetupR3Tabelle[Name]&amp;SetupR3Tabelle[Disziplin],0)),"-")</f>
        <v>161</v>
      </c>
      <c r="I40" s="262" cm="1">
        <f t="array" ref="I40">_xlfn.IFNA(INDEX(SetupR4Tabelle[Ringe],MATCH($A40&amp;$B40&amp;$C40&amp;$E40,SetupR4Tabelle[Verein]&amp;SetupR4Tabelle[Vorname]&amp;SetupR4Tabelle[Name]&amp;SetupR4Tabelle[Disziplin],0)),"-")</f>
        <v>148</v>
      </c>
      <c r="J40" s="261" cm="1">
        <f t="array" ref="J40">_xlfn.IFNA(INDEX(SetupR5Tabelle[Ringe],MATCH($A40&amp;$B40&amp;$C40&amp;$E40,SetupR5Tabelle[Verein]&amp;SetupR5Tabelle[Vorname]&amp;SetupR5Tabelle[Name]&amp;SetupR5Tabelle[Disziplin],0)),"-")</f>
        <v>180</v>
      </c>
      <c r="K40" s="261" cm="1">
        <f t="array" ref="K40">_xlfn.IFNA(INDEX(SetupR6Tabelle[Ringe],MATCH($A40&amp;$B40&amp;$C40&amp;$E40,SetupR6Tabelle[Verein]&amp;SetupR6Tabelle[Vorname]&amp;SetupR6Tabelle[Name]&amp;SetupR6Tabelle[Disziplin],0)),"-")</f>
        <v>169</v>
      </c>
      <c r="L40" s="261" cm="1">
        <f t="array" ref="L40">_xlfn.IFNA(INDEX(SetupR7Tabelle[Ringe],MATCH($A40&amp;$B40&amp;$C40&amp;$E40,SetupR7Tabelle[Verein]&amp;SetupR7Tabelle[Vorname]&amp;SetupR7Tabelle[Name]&amp;SetupR7Tabelle[Disziplin],0)),"-")</f>
        <v>160</v>
      </c>
      <c r="M40" s="261" cm="1">
        <f t="array" ref="M40">_xlfn.IFNA(INDEX(SetupR8Tabelle[Ringe],MATCH($A40&amp;$B40&amp;$C40&amp;$E40,SetupR8Tabelle[Verein]&amp;SetupR8Tabelle[Vorname]&amp;SetupR8Tabelle[Name]&amp;SetupR8Tabelle[Disziplin],0)),"-")</f>
        <v>171</v>
      </c>
      <c r="N40" s="261" cm="1">
        <f t="array" ref="N40">_xlfn.IFNA(INDEX(SetupR9Tabelle[Ringe],MATCH($A40&amp;$B40&amp;$C40&amp;$E40,SetupR9Tabelle[Verein]&amp;SetupR9Tabelle[Vorname]&amp;SetupR9Tabelle[Name]&amp;SetupR9Tabelle[Disziplin],0)),"-")</f>
        <v>170</v>
      </c>
      <c r="O40" s="261" cm="1">
        <f t="array" ref="O40">_xlfn.IFNA(INDEX(SetupR10Tabelle[Ringe],MATCH($A40&amp;$B40&amp;$C40&amp;$E40,SetupR10Tabelle[Verein]&amp;SetupR10Tabelle[Vorname]&amp;SetupR10Tabelle[Name]&amp;SetupR10Tabelle[Disziplin],0)),"-")</f>
        <v>171</v>
      </c>
      <c r="P40" s="262" cm="1">
        <f t="array" ref="P40">_xlfn.IFNA(INDEX(SetupR11Tabelle[Ringe],MATCH($A40&amp;$B40&amp;$C40&amp;$E40,SetupR11Tabelle[Verein]&amp;SetupR11Tabelle[Vorname]&amp;SetupR11Tabelle[Name]&amp;SetupR11Tabelle[Disziplin],0)),"-")</f>
        <v>168</v>
      </c>
      <c r="Q40" s="261">
        <f>IF(LP[[#This Row],[1]]="","",SUM(LP[[#This Row],[1]:[11]]))</f>
        <v>1661</v>
      </c>
      <c r="R40" s="263">
        <f>IF(LP[[#This Row],[Summe]]="","",AVERAGE(Q40/S40))</f>
        <v>166.1</v>
      </c>
      <c r="S40" s="261">
        <f>IF(LP[[#This Row],[1]]="","",COUNT(F40:P40))</f>
        <v>10</v>
      </c>
    </row>
    <row r="41" spans="1:19" ht="15.95" customHeight="1">
      <c r="A41" s="197" t="s">
        <v>33</v>
      </c>
      <c r="B41" s="197" t="s">
        <v>535</v>
      </c>
      <c r="C41" s="197" t="s">
        <v>533</v>
      </c>
      <c r="D41" s="197" t="s">
        <v>16</v>
      </c>
      <c r="E41" s="197" t="s">
        <v>14</v>
      </c>
      <c r="F41" s="264" t="str" cm="1">
        <f t="array" ref="F41">_xlfn.IFNA(INDEX(SetupR1Tabelle[Ringe],MATCH($A41&amp;$B41&amp;$C41&amp;$E41,SetupR1Tabelle[Verein]&amp;SetupR1Tabelle[Vorname]&amp;SetupR1Tabelle[Name]&amp;SetupR1Tabelle[Disziplin],0)),"-")</f>
        <v>-</v>
      </c>
      <c r="G41" s="265" cm="1">
        <f t="array" ref="G41">_xlfn.IFNA(INDEX(SetupR2Tabelle[Ringe],MATCH($A41&amp;$B41&amp;$C41&amp;$E41,SetupR2Tabelle[Verein]&amp;SetupR2Tabelle[Vorname]&amp;SetupR2Tabelle[Name]&amp;SetupR2Tabelle[Disziplin],0)),"-")</f>
        <v>159</v>
      </c>
      <c r="H41" s="264" cm="1">
        <f t="array" ref="H41">_xlfn.IFNA(INDEX(SetupR3Tabelle[Ringe],MATCH($A41&amp;$B41&amp;$C41&amp;$E41,SetupR3Tabelle[Verein]&amp;SetupR3Tabelle[Vorname]&amp;SetupR3Tabelle[Name]&amp;SetupR3Tabelle[Disziplin],0)),"-")</f>
        <v>173</v>
      </c>
      <c r="I41" s="266" cm="1">
        <f t="array" ref="I41">_xlfn.IFNA(INDEX(SetupR4Tabelle[Ringe],MATCH($A41&amp;$B41&amp;$C41&amp;$E41,SetupR4Tabelle[Verein]&amp;SetupR4Tabelle[Vorname]&amp;SetupR4Tabelle[Name]&amp;SetupR4Tabelle[Disziplin],0)),"-")</f>
        <v>170</v>
      </c>
      <c r="J41" s="264" cm="1">
        <f t="array" ref="J41">_xlfn.IFNA(INDEX(SetupR5Tabelle[Ringe],MATCH($A41&amp;$B41&amp;$C41&amp;$E41,SetupR5Tabelle[Verein]&amp;SetupR5Tabelle[Vorname]&amp;SetupR5Tabelle[Name]&amp;SetupR5Tabelle[Disziplin],0)),"-")</f>
        <v>168</v>
      </c>
      <c r="K41" s="264" cm="1">
        <f t="array" ref="K41">_xlfn.IFNA(INDEX(SetupR6Tabelle[Ringe],MATCH($A41&amp;$B41&amp;$C41&amp;$E41,SetupR6Tabelle[Verein]&amp;SetupR6Tabelle[Vorname]&amp;SetupR6Tabelle[Name]&amp;SetupR6Tabelle[Disziplin],0)),"-")</f>
        <v>167</v>
      </c>
      <c r="L41" s="264" cm="1">
        <f t="array" ref="L41">_xlfn.IFNA(INDEX(SetupR7Tabelle[Ringe],MATCH($A41&amp;$B41&amp;$C41&amp;$E41,SetupR7Tabelle[Verein]&amp;SetupR7Tabelle[Vorname]&amp;SetupR7Tabelle[Name]&amp;SetupR7Tabelle[Disziplin],0)),"-")</f>
        <v>165</v>
      </c>
      <c r="M41" s="264" cm="1">
        <f t="array" ref="M41">_xlfn.IFNA(INDEX(SetupR8Tabelle[Ringe],MATCH($A41&amp;$B41&amp;$C41&amp;$E41,SetupR8Tabelle[Verein]&amp;SetupR8Tabelle[Vorname]&amp;SetupR8Tabelle[Name]&amp;SetupR8Tabelle[Disziplin],0)),"-")</f>
        <v>162</v>
      </c>
      <c r="N41" s="264" cm="1">
        <f t="array" ref="N41">_xlfn.IFNA(INDEX(SetupR9Tabelle[Ringe],MATCH($A41&amp;$B41&amp;$C41&amp;$E41,SetupR9Tabelle[Verein]&amp;SetupR9Tabelle[Vorname]&amp;SetupR9Tabelle[Name]&amp;SetupR9Tabelle[Disziplin],0)),"-")</f>
        <v>161</v>
      </c>
      <c r="O41" s="264" cm="1">
        <f t="array" ref="O41">_xlfn.IFNA(INDEX(SetupR10Tabelle[Ringe],MATCH($A41&amp;$B41&amp;$C41&amp;$E41,SetupR10Tabelle[Verein]&amp;SetupR10Tabelle[Vorname]&amp;SetupR10Tabelle[Name]&amp;SetupR10Tabelle[Disziplin],0)),"-")</f>
        <v>166</v>
      </c>
      <c r="P41" s="262" cm="1">
        <f t="array" ref="P41">_xlfn.IFNA(INDEX(SetupR11Tabelle[Ringe],MATCH($A41&amp;$B41&amp;$C41&amp;$E41,SetupR11Tabelle[Verein]&amp;SetupR11Tabelle[Vorname]&amp;SetupR11Tabelle[Name]&amp;SetupR11Tabelle[Disziplin],0)),"-")</f>
        <v>165</v>
      </c>
      <c r="Q41" s="261">
        <f>IF(LP[[#This Row],[1]]="","",SUM(LP[[#This Row],[1]:[11]]))</f>
        <v>1656</v>
      </c>
      <c r="R41" s="263">
        <f>IF(LP[[#This Row],[Summe]]="","",AVERAGE(Q41/S41))</f>
        <v>165.6</v>
      </c>
      <c r="S41" s="261">
        <f>IF(LP[[#This Row],[1]]="","",COUNT(F41:P41))</f>
        <v>10</v>
      </c>
    </row>
    <row r="42" spans="1:19" ht="15.95" customHeight="1">
      <c r="A42" s="197" t="s">
        <v>21</v>
      </c>
      <c r="B42" s="197" t="s">
        <v>323</v>
      </c>
      <c r="C42" s="197" t="s">
        <v>315</v>
      </c>
      <c r="D42" s="197" t="s">
        <v>210</v>
      </c>
      <c r="E42" s="197" t="s">
        <v>14</v>
      </c>
      <c r="F42" s="261" cm="1">
        <f t="array" ref="F42">_xlfn.IFNA(INDEX(SetupR1Tabelle[Ringe],MATCH($A42&amp;$B42&amp;$C42&amp;$E42,SetupR1Tabelle[Verein]&amp;SetupR1Tabelle[Vorname]&amp;SetupR1Tabelle[Name]&amp;SetupR1Tabelle[Disziplin],0)),"-")</f>
        <v>149</v>
      </c>
      <c r="G42" s="261" cm="1">
        <f t="array" ref="G42">_xlfn.IFNA(INDEX(SetupR2Tabelle[Ringe],MATCH($A42&amp;$B42&amp;$C42&amp;$E42,SetupR2Tabelle[Verein]&amp;SetupR2Tabelle[Vorname]&amp;SetupR2Tabelle[Name]&amp;SetupR2Tabelle[Disziplin],0)),"-")</f>
        <v>161</v>
      </c>
      <c r="H42" s="261" cm="1">
        <f t="array" ref="H42">_xlfn.IFNA(INDEX(SetupR3Tabelle[Ringe],MATCH($A42&amp;$B42&amp;$C42&amp;$E42,SetupR3Tabelle[Verein]&amp;SetupR3Tabelle[Vorname]&amp;SetupR3Tabelle[Name]&amp;SetupR3Tabelle[Disziplin],0)),"-")</f>
        <v>171</v>
      </c>
      <c r="I42" s="262" t="str" cm="1">
        <f t="array" ref="I42">_xlfn.IFNA(INDEX(SetupR4Tabelle[Ringe],MATCH($A42&amp;$B42&amp;$C42&amp;$E42,SetupR4Tabelle[Verein]&amp;SetupR4Tabelle[Vorname]&amp;SetupR4Tabelle[Name]&amp;SetupR4Tabelle[Disziplin],0)),"-")</f>
        <v>-</v>
      </c>
      <c r="J42" s="261" cm="1">
        <f t="array" ref="J42">_xlfn.IFNA(INDEX(SetupR5Tabelle[Ringe],MATCH($A42&amp;$B42&amp;$C42&amp;$E42,SetupR5Tabelle[Verein]&amp;SetupR5Tabelle[Vorname]&amp;SetupR5Tabelle[Name]&amp;SetupR5Tabelle[Disziplin],0)),"-")</f>
        <v>154</v>
      </c>
      <c r="K42" s="261" cm="1">
        <f t="array" ref="K42">_xlfn.IFNA(INDEX(SetupR6Tabelle[Ringe],MATCH($A42&amp;$B42&amp;$C42&amp;$E42,SetupR6Tabelle[Verein]&amp;SetupR6Tabelle[Vorname]&amp;SetupR6Tabelle[Name]&amp;SetupR6Tabelle[Disziplin],0)),"-")</f>
        <v>162</v>
      </c>
      <c r="L42" s="261" cm="1">
        <f t="array" ref="L42">_xlfn.IFNA(INDEX(SetupR7Tabelle[Ringe],MATCH($A42&amp;$B42&amp;$C42&amp;$E42,SetupR7Tabelle[Verein]&amp;SetupR7Tabelle[Vorname]&amp;SetupR7Tabelle[Name]&amp;SetupR7Tabelle[Disziplin],0)),"-")</f>
        <v>173</v>
      </c>
      <c r="M42" s="261" cm="1">
        <f t="array" ref="M42">_xlfn.IFNA(INDEX(SetupR8Tabelle[Ringe],MATCH($A42&amp;$B42&amp;$C42&amp;$E42,SetupR8Tabelle[Verein]&amp;SetupR8Tabelle[Vorname]&amp;SetupR8Tabelle[Name]&amp;SetupR8Tabelle[Disziplin],0)),"-")</f>
        <v>173</v>
      </c>
      <c r="N42" s="261" cm="1">
        <f t="array" ref="N42">_xlfn.IFNA(INDEX(SetupR9Tabelle[Ringe],MATCH($A42&amp;$B42&amp;$C42&amp;$E42,SetupR9Tabelle[Verein]&amp;SetupR9Tabelle[Vorname]&amp;SetupR9Tabelle[Name]&amp;SetupR9Tabelle[Disziplin],0)),"-")</f>
        <v>167</v>
      </c>
      <c r="O42" s="261" t="str" cm="1">
        <f t="array" ref="O42">_xlfn.IFNA(INDEX(SetupR10Tabelle[Ringe],MATCH($A42&amp;$B42&amp;$C42&amp;$E42,SetupR10Tabelle[Verein]&amp;SetupR10Tabelle[Vorname]&amp;SetupR10Tabelle[Name]&amp;SetupR10Tabelle[Disziplin],0)),"-")</f>
        <v>-</v>
      </c>
      <c r="P42" s="262" cm="1">
        <f t="array" ref="P42">_xlfn.IFNA(INDEX(SetupR11Tabelle[Ringe],MATCH($A42&amp;$B42&amp;$C42&amp;$E42,SetupR11Tabelle[Verein]&amp;SetupR11Tabelle[Vorname]&amp;SetupR11Tabelle[Name]&amp;SetupR11Tabelle[Disziplin],0)),"-")</f>
        <v>171</v>
      </c>
      <c r="Q42" s="261">
        <f>IF(LP[[#This Row],[1]]="","",SUM(LP[[#This Row],[1]:[11]]))</f>
        <v>1481</v>
      </c>
      <c r="R42" s="263">
        <f>IF(LP[[#This Row],[Summe]]="","",AVERAGE(Q42/S42))</f>
        <v>164.55555555555554</v>
      </c>
      <c r="S42" s="261">
        <f>IF(LP[[#This Row],[1]]="","",COUNT(F42:P42))</f>
        <v>9</v>
      </c>
    </row>
    <row r="43" spans="1:19" ht="15.95" customHeight="1">
      <c r="A43" s="197" t="s">
        <v>33</v>
      </c>
      <c r="B43" s="197" t="s">
        <v>531</v>
      </c>
      <c r="C43" s="197" t="s">
        <v>527</v>
      </c>
      <c r="D43" s="197" t="s">
        <v>19</v>
      </c>
      <c r="E43" s="197" t="s">
        <v>14</v>
      </c>
      <c r="F43" s="264" t="str" cm="1">
        <f t="array" ref="F43">_xlfn.IFNA(INDEX(SetupR1Tabelle[Ringe],MATCH($A43&amp;$B43&amp;$C43&amp;$E43,SetupR1Tabelle[Verein]&amp;SetupR1Tabelle[Vorname]&amp;SetupR1Tabelle[Name]&amp;SetupR1Tabelle[Disziplin],0)),"-")</f>
        <v>-</v>
      </c>
      <c r="G43" s="265" cm="1">
        <f t="array" ref="G43">_xlfn.IFNA(INDEX(SetupR2Tabelle[Ringe],MATCH($A43&amp;$B43&amp;$C43&amp;$E43,SetupR2Tabelle[Verein]&amp;SetupR2Tabelle[Vorname]&amp;SetupR2Tabelle[Name]&amp;SetupR2Tabelle[Disziplin],0)),"-")</f>
        <v>158</v>
      </c>
      <c r="H43" s="264" cm="1">
        <f t="array" ref="H43">_xlfn.IFNA(INDEX(SetupR3Tabelle[Ringe],MATCH($A43&amp;$B43&amp;$C43&amp;$E43,SetupR3Tabelle[Verein]&amp;SetupR3Tabelle[Vorname]&amp;SetupR3Tabelle[Name]&amp;SetupR3Tabelle[Disziplin],0)),"-")</f>
        <v>159</v>
      </c>
      <c r="I43" s="266" cm="1">
        <f t="array" ref="I43">_xlfn.IFNA(INDEX(SetupR4Tabelle[Ringe],MATCH($A43&amp;$B43&amp;$C43&amp;$E43,SetupR4Tabelle[Verein]&amp;SetupR4Tabelle[Vorname]&amp;SetupR4Tabelle[Name]&amp;SetupR4Tabelle[Disziplin],0)),"-")</f>
        <v>159</v>
      </c>
      <c r="J43" s="264" cm="1">
        <f t="array" ref="J43">_xlfn.IFNA(INDEX(SetupR5Tabelle[Ringe],MATCH($A43&amp;$B43&amp;$C43&amp;$E43,SetupR5Tabelle[Verein]&amp;SetupR5Tabelle[Vorname]&amp;SetupR5Tabelle[Name]&amp;SetupR5Tabelle[Disziplin],0)),"-")</f>
        <v>148</v>
      </c>
      <c r="K43" s="264" cm="1">
        <f t="array" ref="K43">_xlfn.IFNA(INDEX(SetupR6Tabelle[Ringe],MATCH($A43&amp;$B43&amp;$C43&amp;$E43,SetupR6Tabelle[Verein]&amp;SetupR6Tabelle[Vorname]&amp;SetupR6Tabelle[Name]&amp;SetupR6Tabelle[Disziplin],0)),"-")</f>
        <v>170</v>
      </c>
      <c r="L43" s="264" cm="1">
        <f t="array" ref="L43">_xlfn.IFNA(INDEX(SetupR7Tabelle[Ringe],MATCH($A43&amp;$B43&amp;$C43&amp;$E43,SetupR7Tabelle[Verein]&amp;SetupR7Tabelle[Vorname]&amp;SetupR7Tabelle[Name]&amp;SetupR7Tabelle[Disziplin],0)),"-")</f>
        <v>163</v>
      </c>
      <c r="M43" s="264" cm="1">
        <f t="array" ref="M43">_xlfn.IFNA(INDEX(SetupR8Tabelle[Ringe],MATCH($A43&amp;$B43&amp;$C43&amp;$E43,SetupR8Tabelle[Verein]&amp;SetupR8Tabelle[Vorname]&amp;SetupR8Tabelle[Name]&amp;SetupR8Tabelle[Disziplin],0)),"-")</f>
        <v>169</v>
      </c>
      <c r="N43" s="264" cm="1">
        <f t="array" ref="N43">_xlfn.IFNA(INDEX(SetupR9Tabelle[Ringe],MATCH($A43&amp;$B43&amp;$C43&amp;$E43,SetupR9Tabelle[Verein]&amp;SetupR9Tabelle[Vorname]&amp;SetupR9Tabelle[Name]&amp;SetupR9Tabelle[Disziplin],0)),"-")</f>
        <v>166</v>
      </c>
      <c r="O43" s="264" cm="1">
        <f t="array" ref="O43">_xlfn.IFNA(INDEX(SetupR10Tabelle[Ringe],MATCH($A43&amp;$B43&amp;$C43&amp;$E43,SetupR10Tabelle[Verein]&amp;SetupR10Tabelle[Vorname]&amp;SetupR10Tabelle[Name]&amp;SetupR10Tabelle[Disziplin],0)),"-")</f>
        <v>171</v>
      </c>
      <c r="P43" s="262" cm="1">
        <f t="array" ref="P43">_xlfn.IFNA(INDEX(SetupR11Tabelle[Ringe],MATCH($A43&amp;$B43&amp;$C43&amp;$E43,SetupR11Tabelle[Verein]&amp;SetupR11Tabelle[Vorname]&amp;SetupR11Tabelle[Name]&amp;SetupR11Tabelle[Disziplin],0)),"-")</f>
        <v>159</v>
      </c>
      <c r="Q43" s="261">
        <f>IF(LP[[#This Row],[1]]="","",SUM(LP[[#This Row],[1]:[11]]))</f>
        <v>1622</v>
      </c>
      <c r="R43" s="263">
        <f>IF(LP[[#This Row],[Summe]]="","",AVERAGE(Q43/S43))</f>
        <v>162.19999999999999</v>
      </c>
      <c r="S43" s="261">
        <f>IF(LP[[#This Row],[1]]="","",COUNT(F43:P43))</f>
        <v>10</v>
      </c>
    </row>
    <row r="44" spans="1:19" ht="15.95" customHeight="1">
      <c r="A44" s="197" t="s">
        <v>6</v>
      </c>
      <c r="B44" s="197" t="s">
        <v>183</v>
      </c>
      <c r="C44" s="197" t="s">
        <v>259</v>
      </c>
      <c r="D44" s="197" t="s">
        <v>19</v>
      </c>
      <c r="E44" s="197" t="s">
        <v>14</v>
      </c>
      <c r="F44" s="261" cm="1">
        <f t="array" ref="F44">_xlfn.IFNA(INDEX(SetupR1Tabelle[Ringe],MATCH($A44&amp;$B44&amp;$C44&amp;$E44,SetupR1Tabelle[Verein]&amp;SetupR1Tabelle[Vorname]&amp;SetupR1Tabelle[Name]&amp;SetupR1Tabelle[Disziplin],0)),"-")</f>
        <v>160</v>
      </c>
      <c r="G44" s="261" cm="1">
        <f t="array" ref="G44">_xlfn.IFNA(INDEX(SetupR2Tabelle[Ringe],MATCH($A44&amp;$B44&amp;$C44&amp;$E44,SetupR2Tabelle[Verein]&amp;SetupR2Tabelle[Vorname]&amp;SetupR2Tabelle[Name]&amp;SetupR2Tabelle[Disziplin],0)),"-")</f>
        <v>161</v>
      </c>
      <c r="H44" s="261" t="str" cm="1">
        <f t="array" ref="H44">_xlfn.IFNA(INDEX(SetupR3Tabelle[Ringe],MATCH($A44&amp;$B44&amp;$C44&amp;$E44,SetupR3Tabelle[Verein]&amp;SetupR3Tabelle[Vorname]&amp;SetupR3Tabelle[Name]&amp;SetupR3Tabelle[Disziplin],0)),"-")</f>
        <v>-</v>
      </c>
      <c r="I44" s="262" cm="1">
        <f t="array" ref="I44">_xlfn.IFNA(INDEX(SetupR4Tabelle[Ringe],MATCH($A44&amp;$B44&amp;$C44&amp;$E44,SetupR4Tabelle[Verein]&amp;SetupR4Tabelle[Vorname]&amp;SetupR4Tabelle[Name]&amp;SetupR4Tabelle[Disziplin],0)),"-")</f>
        <v>163</v>
      </c>
      <c r="J44" s="261" cm="1">
        <f t="array" ref="J44">_xlfn.IFNA(INDEX(SetupR5Tabelle[Ringe],MATCH($A44&amp;$B44&amp;$C44&amp;$E44,SetupR5Tabelle[Verein]&amp;SetupR5Tabelle[Vorname]&amp;SetupR5Tabelle[Name]&amp;SetupR5Tabelle[Disziplin],0)),"-")</f>
        <v>155</v>
      </c>
      <c r="K44" s="261" cm="1">
        <f t="array" ref="K44">_xlfn.IFNA(INDEX(SetupR6Tabelle[Ringe],MATCH($A44&amp;$B44&amp;$C44&amp;$E44,SetupR6Tabelle[Verein]&amp;SetupR6Tabelle[Vorname]&amp;SetupR6Tabelle[Name]&amp;SetupR6Tabelle[Disziplin],0)),"-")</f>
        <v>162</v>
      </c>
      <c r="L44" s="261" t="str" cm="1">
        <f t="array" ref="L44">_xlfn.IFNA(INDEX(SetupR7Tabelle[Ringe],MATCH($A44&amp;$B44&amp;$C44&amp;$E44,SetupR7Tabelle[Verein]&amp;SetupR7Tabelle[Vorname]&amp;SetupR7Tabelle[Name]&amp;SetupR7Tabelle[Disziplin],0)),"-")</f>
        <v>-</v>
      </c>
      <c r="M44" s="261" cm="1">
        <f t="array" ref="M44">_xlfn.IFNA(INDEX(SetupR8Tabelle[Ringe],MATCH($A44&amp;$B44&amp;$C44&amp;$E44,SetupR8Tabelle[Verein]&amp;SetupR8Tabelle[Vorname]&amp;SetupR8Tabelle[Name]&amp;SetupR8Tabelle[Disziplin],0)),"-")</f>
        <v>169</v>
      </c>
      <c r="N44" s="261" cm="1">
        <f t="array" ref="N44">_xlfn.IFNA(INDEX(SetupR9Tabelle[Ringe],MATCH($A44&amp;$B44&amp;$C44&amp;$E44,SetupR9Tabelle[Verein]&amp;SetupR9Tabelle[Vorname]&amp;SetupR9Tabelle[Name]&amp;SetupR9Tabelle[Disziplin],0)),"-")</f>
        <v>159</v>
      </c>
      <c r="O44" s="261" cm="1">
        <f t="array" ref="O44">_xlfn.IFNA(INDEX(SetupR10Tabelle[Ringe],MATCH($A44&amp;$B44&amp;$C44&amp;$E44,SetupR10Tabelle[Verein]&amp;SetupR10Tabelle[Vorname]&amp;SetupR10Tabelle[Name]&amp;SetupR10Tabelle[Disziplin],0)),"-")</f>
        <v>161</v>
      </c>
      <c r="P44" s="262" cm="1">
        <f t="array" ref="P44">_xlfn.IFNA(INDEX(SetupR11Tabelle[Ringe],MATCH($A44&amp;$B44&amp;$C44&amp;$E44,SetupR11Tabelle[Verein]&amp;SetupR11Tabelle[Vorname]&amp;SetupR11Tabelle[Name]&amp;SetupR11Tabelle[Disziplin],0)),"-")</f>
        <v>168</v>
      </c>
      <c r="Q44" s="261">
        <f>IF(LP[[#This Row],[1]]="","",SUM(LP[[#This Row],[1]:[11]]))</f>
        <v>1458</v>
      </c>
      <c r="R44" s="263">
        <f>IF(LP[[#This Row],[Summe]]="","",AVERAGE(Q44/S44))</f>
        <v>162</v>
      </c>
      <c r="S44" s="261">
        <f>IF(LP[[#This Row],[1]]="","",COUNT(F44:P44))</f>
        <v>9</v>
      </c>
    </row>
    <row r="45" spans="1:19" ht="15.95" customHeight="1">
      <c r="A45" s="197" t="s">
        <v>15</v>
      </c>
      <c r="B45" s="197" t="s">
        <v>203</v>
      </c>
      <c r="C45" s="197" t="s">
        <v>204</v>
      </c>
      <c r="D45" s="197" t="s">
        <v>23</v>
      </c>
      <c r="E45" s="197" t="s">
        <v>14</v>
      </c>
      <c r="F45" s="261" cm="1">
        <f t="array" ref="F45">_xlfn.IFNA(INDEX(SetupR1Tabelle[Ringe],MATCH($A45&amp;$B45&amp;$C45&amp;$E45,SetupR1Tabelle[Verein]&amp;SetupR1Tabelle[Vorname]&amp;SetupR1Tabelle[Name]&amp;SetupR1Tabelle[Disziplin],0)),"-")</f>
        <v>167</v>
      </c>
      <c r="G45" s="261" cm="1">
        <f t="array" ref="G45">_xlfn.IFNA(INDEX(SetupR2Tabelle[Ringe],MATCH($A45&amp;$B45&amp;$C45&amp;$E45,SetupR2Tabelle[Verein]&amp;SetupR2Tabelle[Vorname]&amp;SetupR2Tabelle[Name]&amp;SetupR2Tabelle[Disziplin],0)),"-")</f>
        <v>161</v>
      </c>
      <c r="H45" s="261" cm="1">
        <f t="array" ref="H45">_xlfn.IFNA(INDEX(SetupR3Tabelle[Ringe],MATCH($A45&amp;$B45&amp;$C45&amp;$E45,SetupR3Tabelle[Verein]&amp;SetupR3Tabelle[Vorname]&amp;SetupR3Tabelle[Name]&amp;SetupR3Tabelle[Disziplin],0)),"-")</f>
        <v>162</v>
      </c>
      <c r="I45" s="262" cm="1">
        <f t="array" ref="I45">_xlfn.IFNA(INDEX(SetupR4Tabelle[Ringe],MATCH($A45&amp;$B45&amp;$C45&amp;$E45,SetupR4Tabelle[Verein]&amp;SetupR4Tabelle[Vorname]&amp;SetupR4Tabelle[Name]&amp;SetupR4Tabelle[Disziplin],0)),"-")</f>
        <v>162</v>
      </c>
      <c r="J45" s="261" t="str" cm="1">
        <f t="array" ref="J45">_xlfn.IFNA(INDEX(SetupR5Tabelle[Ringe],MATCH($A45&amp;$B45&amp;$C45&amp;$E45,SetupR5Tabelle[Verein]&amp;SetupR5Tabelle[Vorname]&amp;SetupR5Tabelle[Name]&amp;SetupR5Tabelle[Disziplin],0)),"-")</f>
        <v>-</v>
      </c>
      <c r="K45" s="261" cm="1">
        <f t="array" ref="K45">_xlfn.IFNA(INDEX(SetupR6Tabelle[Ringe],MATCH($A45&amp;$B45&amp;$C45&amp;$E45,SetupR6Tabelle[Verein]&amp;SetupR6Tabelle[Vorname]&amp;SetupR6Tabelle[Name]&amp;SetupR6Tabelle[Disziplin],0)),"-")</f>
        <v>166</v>
      </c>
      <c r="L45" s="261" cm="1">
        <f t="array" ref="L45">_xlfn.IFNA(INDEX(SetupR7Tabelle[Ringe],MATCH($A45&amp;$B45&amp;$C45&amp;$E45,SetupR7Tabelle[Verein]&amp;SetupR7Tabelle[Vorname]&amp;SetupR7Tabelle[Name]&amp;SetupR7Tabelle[Disziplin],0)),"-")</f>
        <v>164</v>
      </c>
      <c r="M45" s="261" t="str" cm="1">
        <f t="array" ref="M45">_xlfn.IFNA(INDEX(SetupR8Tabelle[Ringe],MATCH($A45&amp;$B45&amp;$C45&amp;$E45,SetupR8Tabelle[Verein]&amp;SetupR8Tabelle[Vorname]&amp;SetupR8Tabelle[Name]&amp;SetupR8Tabelle[Disziplin],0)),"-")</f>
        <v>-</v>
      </c>
      <c r="N45" s="261" cm="1">
        <f t="array" ref="N45">_xlfn.IFNA(INDEX(SetupR9Tabelle[Ringe],MATCH($A45&amp;$B45&amp;$C45&amp;$E45,SetupR9Tabelle[Verein]&amp;SetupR9Tabelle[Vorname]&amp;SetupR9Tabelle[Name]&amp;SetupR9Tabelle[Disziplin],0)),"-")</f>
        <v>165</v>
      </c>
      <c r="O45" s="261" cm="1">
        <f t="array" ref="O45">_xlfn.IFNA(INDEX(SetupR10Tabelle[Ringe],MATCH($A45&amp;$B45&amp;$C45&amp;$E45,SetupR10Tabelle[Verein]&amp;SetupR10Tabelle[Vorname]&amp;SetupR10Tabelle[Name]&amp;SetupR10Tabelle[Disziplin],0)),"-")</f>
        <v>161</v>
      </c>
      <c r="P45" s="262" cm="1">
        <f t="array" ref="P45">_xlfn.IFNA(INDEX(SetupR11Tabelle[Ringe],MATCH($A45&amp;$B45&amp;$C45&amp;$E45,SetupR11Tabelle[Verein]&amp;SetupR11Tabelle[Vorname]&amp;SetupR11Tabelle[Name]&amp;SetupR11Tabelle[Disziplin],0)),"-")</f>
        <v>149</v>
      </c>
      <c r="Q45" s="261">
        <f>IF(LP[[#This Row],[1]]="","",SUM(LP[[#This Row],[1]:[11]]))</f>
        <v>1457</v>
      </c>
      <c r="R45" s="263">
        <f>IF(LP[[#This Row],[Summe]]="","",AVERAGE(Q45/S45))</f>
        <v>161.88888888888889</v>
      </c>
      <c r="S45" s="261">
        <f>IF(LP[[#This Row],[1]]="","",COUNT(F45:P45))</f>
        <v>9</v>
      </c>
    </row>
    <row r="46" spans="1:19" ht="15.95" customHeight="1">
      <c r="A46" s="197" t="s">
        <v>26</v>
      </c>
      <c r="B46" s="197" t="s">
        <v>341</v>
      </c>
      <c r="C46" s="197" t="s">
        <v>342</v>
      </c>
      <c r="D46" s="197" t="s">
        <v>16</v>
      </c>
      <c r="E46" s="197" t="s">
        <v>14</v>
      </c>
      <c r="F46" s="264" cm="1">
        <f t="array" ref="F46">_xlfn.IFNA(INDEX(SetupR1Tabelle[Ringe],MATCH($A46&amp;$B46&amp;$C46&amp;$E46,SetupR1Tabelle[Verein]&amp;SetupR1Tabelle[Vorname]&amp;SetupR1Tabelle[Name]&amp;SetupR1Tabelle[Disziplin],0)),"-")</f>
        <v>150</v>
      </c>
      <c r="G46" s="265" t="str" cm="1">
        <f t="array" ref="G46">_xlfn.IFNA(INDEX(SetupR2Tabelle[Ringe],MATCH($A46&amp;$B46&amp;$C46&amp;$E46,SetupR2Tabelle[Verein]&amp;SetupR2Tabelle[Vorname]&amp;SetupR2Tabelle[Name]&amp;SetupR2Tabelle[Disziplin],0)),"-")</f>
        <v>-</v>
      </c>
      <c r="H46" s="264" cm="1">
        <f t="array" ref="H46">_xlfn.IFNA(INDEX(SetupR3Tabelle[Ringe],MATCH($A46&amp;$B46&amp;$C46&amp;$E46,SetupR3Tabelle[Verein]&amp;SetupR3Tabelle[Vorname]&amp;SetupR3Tabelle[Name]&amp;SetupR3Tabelle[Disziplin],0)),"-")</f>
        <v>154</v>
      </c>
      <c r="I46" s="266" cm="1">
        <f t="array" ref="I46">_xlfn.IFNA(INDEX(SetupR4Tabelle[Ringe],MATCH($A46&amp;$B46&amp;$C46&amp;$E46,SetupR4Tabelle[Verein]&amp;SetupR4Tabelle[Vorname]&amp;SetupR4Tabelle[Name]&amp;SetupR4Tabelle[Disziplin],0)),"-")</f>
        <v>145</v>
      </c>
      <c r="J46" s="264" cm="1">
        <f t="array" ref="J46">_xlfn.IFNA(INDEX(SetupR5Tabelle[Ringe],MATCH($A46&amp;$B46&amp;$C46&amp;$E46,SetupR5Tabelle[Verein]&amp;SetupR5Tabelle[Vorname]&amp;SetupR5Tabelle[Name]&amp;SetupR5Tabelle[Disziplin],0)),"-")</f>
        <v>155</v>
      </c>
      <c r="K46" s="264" cm="1">
        <f t="array" ref="K46">_xlfn.IFNA(INDEX(SetupR6Tabelle[Ringe],MATCH($A46&amp;$B46&amp;$C46&amp;$E46,SetupR6Tabelle[Verein]&amp;SetupR6Tabelle[Vorname]&amp;SetupR6Tabelle[Name]&amp;SetupR6Tabelle[Disziplin],0)),"-")</f>
        <v>174</v>
      </c>
      <c r="L46" s="264" cm="1">
        <f t="array" ref="L46">_xlfn.IFNA(INDEX(SetupR7Tabelle[Ringe],MATCH($A46&amp;$B46&amp;$C46&amp;$E46,SetupR7Tabelle[Verein]&amp;SetupR7Tabelle[Vorname]&amp;SetupR7Tabelle[Name]&amp;SetupR7Tabelle[Disziplin],0)),"-")</f>
        <v>169</v>
      </c>
      <c r="M46" s="264" cm="1">
        <f t="array" ref="M46">_xlfn.IFNA(INDEX(SetupR8Tabelle[Ringe],MATCH($A46&amp;$B46&amp;$C46&amp;$E46,SetupR8Tabelle[Verein]&amp;SetupR8Tabelle[Vorname]&amp;SetupR8Tabelle[Name]&amp;SetupR8Tabelle[Disziplin],0)),"-")</f>
        <v>165</v>
      </c>
      <c r="N46" s="264" cm="1">
        <f t="array" ref="N46">_xlfn.IFNA(INDEX(SetupR9Tabelle[Ringe],MATCH($A46&amp;$B46&amp;$C46&amp;$E46,SetupR9Tabelle[Verein]&amp;SetupR9Tabelle[Vorname]&amp;SetupR9Tabelle[Name]&amp;SetupR9Tabelle[Disziplin],0)),"-")</f>
        <v>167</v>
      </c>
      <c r="O46" s="264" cm="1">
        <f t="array" ref="O46">_xlfn.IFNA(INDEX(SetupR10Tabelle[Ringe],MATCH($A46&amp;$B46&amp;$C46&amp;$E46,SetupR10Tabelle[Verein]&amp;SetupR10Tabelle[Vorname]&amp;SetupR10Tabelle[Name]&amp;SetupR10Tabelle[Disziplin],0)),"-")</f>
        <v>155</v>
      </c>
      <c r="P46" s="262" cm="1">
        <f t="array" ref="P46">_xlfn.IFNA(INDEX(SetupR11Tabelle[Ringe],MATCH($A46&amp;$B46&amp;$C46&amp;$E46,SetupR11Tabelle[Verein]&amp;SetupR11Tabelle[Vorname]&amp;SetupR11Tabelle[Name]&amp;SetupR11Tabelle[Disziplin],0)),"-")</f>
        <v>155</v>
      </c>
      <c r="Q46" s="261">
        <f>IF(LP[[#This Row],[1]]="","",SUM(LP[[#This Row],[1]:[11]]))</f>
        <v>1589</v>
      </c>
      <c r="R46" s="263">
        <f>IF(LP[[#This Row],[Summe]]="","",AVERAGE(Q46/S46))</f>
        <v>158.9</v>
      </c>
      <c r="S46" s="261">
        <f>IF(LP[[#This Row],[1]]="","",COUNT(F46:P46))</f>
        <v>10</v>
      </c>
    </row>
    <row r="47" spans="1:19" ht="15.95" customHeight="1">
      <c r="A47" s="197" t="s">
        <v>26</v>
      </c>
      <c r="B47" s="197" t="s">
        <v>292</v>
      </c>
      <c r="C47" s="197" t="s">
        <v>417</v>
      </c>
      <c r="D47" s="197" t="s">
        <v>12</v>
      </c>
      <c r="E47" s="197" t="s">
        <v>14</v>
      </c>
      <c r="F47" s="261" cm="1">
        <f t="array" ref="F47">_xlfn.IFNA(INDEX(SetupR1Tabelle[Ringe],MATCH($A47&amp;$B47&amp;$C47&amp;$E47,SetupR1Tabelle[Verein]&amp;SetupR1Tabelle[Vorname]&amp;SetupR1Tabelle[Name]&amp;SetupR1Tabelle[Disziplin],0)),"-")</f>
        <v>133</v>
      </c>
      <c r="G47" s="261" t="str" cm="1">
        <f t="array" ref="G47">_xlfn.IFNA(INDEX(SetupR2Tabelle[Ringe],MATCH($A47&amp;$B47&amp;$C47&amp;$E47,SetupR2Tabelle[Verein]&amp;SetupR2Tabelle[Vorname]&amp;SetupR2Tabelle[Name]&amp;SetupR2Tabelle[Disziplin],0)),"-")</f>
        <v>-</v>
      </c>
      <c r="H47" s="261" cm="1">
        <f t="array" ref="H47">_xlfn.IFNA(INDEX(SetupR3Tabelle[Ringe],MATCH($A47&amp;$B47&amp;$C47&amp;$E47,SetupR3Tabelle[Verein]&amp;SetupR3Tabelle[Vorname]&amp;SetupR3Tabelle[Name]&amp;SetupR3Tabelle[Disziplin],0)),"-")</f>
        <v>146</v>
      </c>
      <c r="I47" s="262" cm="1">
        <f t="array" ref="I47">_xlfn.IFNA(INDEX(SetupR4Tabelle[Ringe],MATCH($A47&amp;$B47&amp;$C47&amp;$E47,SetupR4Tabelle[Verein]&amp;SetupR4Tabelle[Vorname]&amp;SetupR4Tabelle[Name]&amp;SetupR4Tabelle[Disziplin],0)),"-")</f>
        <v>170</v>
      </c>
      <c r="J47" s="261" t="str" cm="1">
        <f t="array" ref="J47">_xlfn.IFNA(INDEX(SetupR5Tabelle[Ringe],MATCH($A47&amp;$B47&amp;$C47&amp;$E47,SetupR5Tabelle[Verein]&amp;SetupR5Tabelle[Vorname]&amp;SetupR5Tabelle[Name]&amp;SetupR5Tabelle[Disziplin],0)),"-")</f>
        <v>-</v>
      </c>
      <c r="K47" s="261" cm="1">
        <f t="array" ref="K47">_xlfn.IFNA(INDEX(SetupR6Tabelle[Ringe],MATCH($A47&amp;$B47&amp;$C47&amp;$E47,SetupR6Tabelle[Verein]&amp;SetupR6Tabelle[Vorname]&amp;SetupR6Tabelle[Name]&amp;SetupR6Tabelle[Disziplin],0)),"-")</f>
        <v>163</v>
      </c>
      <c r="L47" s="261" cm="1">
        <f t="array" ref="L47">_xlfn.IFNA(INDEX(SetupR7Tabelle[Ringe],MATCH($A47&amp;$B47&amp;$C47&amp;$E47,SetupR7Tabelle[Verein]&amp;SetupR7Tabelle[Vorname]&amp;SetupR7Tabelle[Name]&amp;SetupR7Tabelle[Disziplin],0)),"-")</f>
        <v>163</v>
      </c>
      <c r="M47" s="261" cm="1">
        <f t="array" ref="M47">_xlfn.IFNA(INDEX(SetupR8Tabelle[Ringe],MATCH($A47&amp;$B47&amp;$C47&amp;$E47,SetupR8Tabelle[Verein]&amp;SetupR8Tabelle[Vorname]&amp;SetupR8Tabelle[Name]&amp;SetupR8Tabelle[Disziplin],0)),"-")</f>
        <v>167</v>
      </c>
      <c r="N47" s="261" cm="1">
        <f t="array" ref="N47">_xlfn.IFNA(INDEX(SetupR9Tabelle[Ringe],MATCH($A47&amp;$B47&amp;$C47&amp;$E47,SetupR9Tabelle[Verein]&amp;SetupR9Tabelle[Vorname]&amp;SetupR9Tabelle[Name]&amp;SetupR9Tabelle[Disziplin],0)),"-")</f>
        <v>164</v>
      </c>
      <c r="O47" s="261" cm="1">
        <f t="array" ref="O47">_xlfn.IFNA(INDEX(SetupR10Tabelle[Ringe],MATCH($A47&amp;$B47&amp;$C47&amp;$E47,SetupR10Tabelle[Verein]&amp;SetupR10Tabelle[Vorname]&amp;SetupR10Tabelle[Name]&amp;SetupR10Tabelle[Disziplin],0)),"-")</f>
        <v>166</v>
      </c>
      <c r="P47" s="262" cm="1">
        <f t="array" ref="P47">_xlfn.IFNA(INDEX(SetupR11Tabelle[Ringe],MATCH($A47&amp;$B47&amp;$C47&amp;$E47,SetupR11Tabelle[Verein]&amp;SetupR11Tabelle[Vorname]&amp;SetupR11Tabelle[Name]&amp;SetupR11Tabelle[Disziplin],0)),"-")</f>
        <v>155</v>
      </c>
      <c r="Q47" s="261">
        <f>IF(LP[[#This Row],[1]]="","",SUM(LP[[#This Row],[1]:[11]]))</f>
        <v>1427</v>
      </c>
      <c r="R47" s="263">
        <f>IF(LP[[#This Row],[Summe]]="","",AVERAGE(Q47/S47))</f>
        <v>158.55555555555554</v>
      </c>
      <c r="S47" s="261">
        <f>IF(LP[[#This Row],[1]]="","",COUNT(F47:P47))</f>
        <v>9</v>
      </c>
    </row>
    <row r="48" spans="1:19" ht="15.95" customHeight="1">
      <c r="A48" s="197" t="s">
        <v>6</v>
      </c>
      <c r="B48" s="197" t="s">
        <v>285</v>
      </c>
      <c r="C48" s="197" t="s">
        <v>286</v>
      </c>
      <c r="D48" s="197" t="s">
        <v>23</v>
      </c>
      <c r="E48" s="197" t="s">
        <v>14</v>
      </c>
      <c r="F48" s="261" cm="1">
        <f t="array" ref="F48">_xlfn.IFNA(INDEX(SetupR1Tabelle[Ringe],MATCH($A48&amp;$B48&amp;$C48&amp;$E48,SetupR1Tabelle[Verein]&amp;SetupR1Tabelle[Vorname]&amp;SetupR1Tabelle[Name]&amp;SetupR1Tabelle[Disziplin],0)),"-")</f>
        <v>152</v>
      </c>
      <c r="G48" s="261" t="str" cm="1">
        <f t="array" ref="G48">_xlfn.IFNA(INDEX(SetupR2Tabelle[Ringe],MATCH($A48&amp;$B48&amp;$C48&amp;$E48,SetupR2Tabelle[Verein]&amp;SetupR2Tabelle[Vorname]&amp;SetupR2Tabelle[Name]&amp;SetupR2Tabelle[Disziplin],0)),"-")</f>
        <v>-</v>
      </c>
      <c r="H48" s="261" t="str" cm="1">
        <f t="array" ref="H48">_xlfn.IFNA(INDEX(SetupR3Tabelle[Ringe],MATCH($A48&amp;$B48&amp;$C48&amp;$E48,SetupR3Tabelle[Verein]&amp;SetupR3Tabelle[Vorname]&amp;SetupR3Tabelle[Name]&amp;SetupR3Tabelle[Disziplin],0)),"-")</f>
        <v>-</v>
      </c>
      <c r="I48" s="262" cm="1">
        <f t="array" ref="I48">_xlfn.IFNA(INDEX(SetupR4Tabelle[Ringe],MATCH($A48&amp;$B48&amp;$C48&amp;$E48,SetupR4Tabelle[Verein]&amp;SetupR4Tabelle[Vorname]&amp;SetupR4Tabelle[Name]&amp;SetupR4Tabelle[Disziplin],0)),"-")</f>
        <v>155</v>
      </c>
      <c r="J48" s="261" cm="1">
        <f t="array" ref="J48">_xlfn.IFNA(INDEX(SetupR5Tabelle[Ringe],MATCH($A48&amp;$B48&amp;$C48&amp;$E48,SetupR5Tabelle[Verein]&amp;SetupR5Tabelle[Vorname]&amp;SetupR5Tabelle[Name]&amp;SetupR5Tabelle[Disziplin],0)),"-")</f>
        <v>165</v>
      </c>
      <c r="K48" s="261" cm="1">
        <f t="array" ref="K48">_xlfn.IFNA(INDEX(SetupR6Tabelle[Ringe],MATCH($A48&amp;$B48&amp;$C48&amp;$E48,SetupR6Tabelle[Verein]&amp;SetupR6Tabelle[Vorname]&amp;SetupR6Tabelle[Name]&amp;SetupR6Tabelle[Disziplin],0)),"-")</f>
        <v>147</v>
      </c>
      <c r="L48" s="261" cm="1">
        <f t="array" ref="L48">_xlfn.IFNA(INDEX(SetupR7Tabelle[Ringe],MATCH($A48&amp;$B48&amp;$C48&amp;$E48,SetupR7Tabelle[Verein]&amp;SetupR7Tabelle[Vorname]&amp;SetupR7Tabelle[Name]&amp;SetupR7Tabelle[Disziplin],0)),"-")</f>
        <v>169</v>
      </c>
      <c r="M48" s="261" cm="1">
        <f t="array" ref="M48">_xlfn.IFNA(INDEX(SetupR8Tabelle[Ringe],MATCH($A48&amp;$B48&amp;$C48&amp;$E48,SetupR8Tabelle[Verein]&amp;SetupR8Tabelle[Vorname]&amp;SetupR8Tabelle[Name]&amp;SetupR8Tabelle[Disziplin],0)),"-")</f>
        <v>168</v>
      </c>
      <c r="N48" s="261" cm="1">
        <f t="array" ref="N48">_xlfn.IFNA(INDEX(SetupR9Tabelle[Ringe],MATCH($A48&amp;$B48&amp;$C48&amp;$E48,SetupR9Tabelle[Verein]&amp;SetupR9Tabelle[Vorname]&amp;SetupR9Tabelle[Name]&amp;SetupR9Tabelle[Disziplin],0)),"-")</f>
        <v>159</v>
      </c>
      <c r="O48" s="261" cm="1">
        <f t="array" ref="O48">_xlfn.IFNA(INDEX(SetupR10Tabelle[Ringe],MATCH($A48&amp;$B48&amp;$C48&amp;$E48,SetupR10Tabelle[Verein]&amp;SetupR10Tabelle[Vorname]&amp;SetupR10Tabelle[Name]&amp;SetupR10Tabelle[Disziplin],0)),"-")</f>
        <v>153</v>
      </c>
      <c r="P48" s="262" cm="1">
        <f t="array" ref="P48">_xlfn.IFNA(INDEX(SetupR11Tabelle[Ringe],MATCH($A48&amp;$B48&amp;$C48&amp;$E48,SetupR11Tabelle[Verein]&amp;SetupR11Tabelle[Vorname]&amp;SetupR11Tabelle[Name]&amp;SetupR11Tabelle[Disziplin],0)),"-")</f>
        <v>159</v>
      </c>
      <c r="Q48" s="261">
        <f>IF(LP[[#This Row],[1]]="","",SUM(LP[[#This Row],[1]:[11]]))</f>
        <v>1427</v>
      </c>
      <c r="R48" s="263">
        <f>IF(LP[[#This Row],[Summe]]="","",AVERAGE(Q48/S48))</f>
        <v>158.55555555555554</v>
      </c>
      <c r="S48" s="261">
        <f>IF(LP[[#This Row],[1]]="","",COUNT(F48:P48))</f>
        <v>9</v>
      </c>
    </row>
    <row r="49" spans="1:19" ht="15.95" customHeight="1">
      <c r="A49" s="197" t="s">
        <v>6</v>
      </c>
      <c r="B49" s="197" t="s">
        <v>258</v>
      </c>
      <c r="C49" s="197" t="s">
        <v>259</v>
      </c>
      <c r="D49" s="197" t="s">
        <v>16</v>
      </c>
      <c r="E49" s="197" t="s">
        <v>14</v>
      </c>
      <c r="F49" s="264" cm="1">
        <f t="array" ref="F49">_xlfn.IFNA(INDEX(SetupR1Tabelle[Ringe],MATCH($A49&amp;$B49&amp;$C49&amp;$E49,SetupR1Tabelle[Verein]&amp;SetupR1Tabelle[Vorname]&amp;SetupR1Tabelle[Name]&amp;SetupR1Tabelle[Disziplin],0)),"-")</f>
        <v>143</v>
      </c>
      <c r="G49" s="265" cm="1">
        <f t="array" ref="G49">_xlfn.IFNA(INDEX(SetupR2Tabelle[Ringe],MATCH($A49&amp;$B49&amp;$C49&amp;$E49,SetupR2Tabelle[Verein]&amp;SetupR2Tabelle[Vorname]&amp;SetupR2Tabelle[Name]&amp;SetupR2Tabelle[Disziplin],0)),"-")</f>
        <v>162</v>
      </c>
      <c r="H49" s="264" t="str" cm="1">
        <f t="array" ref="H49">_xlfn.IFNA(INDEX(SetupR3Tabelle[Ringe],MATCH($A49&amp;$B49&amp;$C49&amp;$E49,SetupR3Tabelle[Verein]&amp;SetupR3Tabelle[Vorname]&amp;SetupR3Tabelle[Name]&amp;SetupR3Tabelle[Disziplin],0)),"-")</f>
        <v>-</v>
      </c>
      <c r="I49" s="266" cm="1">
        <f t="array" ref="I49">_xlfn.IFNA(INDEX(SetupR4Tabelle[Ringe],MATCH($A49&amp;$B49&amp;$C49&amp;$E49,SetupR4Tabelle[Verein]&amp;SetupR4Tabelle[Vorname]&amp;SetupR4Tabelle[Name]&amp;SetupR4Tabelle[Disziplin],0)),"-")</f>
        <v>140</v>
      </c>
      <c r="J49" s="264" cm="1">
        <f t="array" ref="J49">_xlfn.IFNA(INDEX(SetupR5Tabelle[Ringe],MATCH($A49&amp;$B49&amp;$C49&amp;$E49,SetupR5Tabelle[Verein]&amp;SetupR5Tabelle[Vorname]&amp;SetupR5Tabelle[Name]&amp;SetupR5Tabelle[Disziplin],0)),"-")</f>
        <v>163</v>
      </c>
      <c r="K49" s="264" cm="1">
        <f t="array" ref="K49">_xlfn.IFNA(INDEX(SetupR6Tabelle[Ringe],MATCH($A49&amp;$B49&amp;$C49&amp;$E49,SetupR6Tabelle[Verein]&amp;SetupR6Tabelle[Vorname]&amp;SetupR6Tabelle[Name]&amp;SetupR6Tabelle[Disziplin],0)),"-")</f>
        <v>172</v>
      </c>
      <c r="L49" s="264" t="str" cm="1">
        <f t="array" ref="L49">_xlfn.IFNA(INDEX(SetupR7Tabelle[Ringe],MATCH($A49&amp;$B49&amp;$C49&amp;$E49,SetupR7Tabelle[Verein]&amp;SetupR7Tabelle[Vorname]&amp;SetupR7Tabelle[Name]&amp;SetupR7Tabelle[Disziplin],0)),"-")</f>
        <v>-</v>
      </c>
      <c r="M49" s="264" cm="1">
        <f t="array" ref="M49">_xlfn.IFNA(INDEX(SetupR8Tabelle[Ringe],MATCH($A49&amp;$B49&amp;$C49&amp;$E49,SetupR8Tabelle[Verein]&amp;SetupR8Tabelle[Vorname]&amp;SetupR8Tabelle[Name]&amp;SetupR8Tabelle[Disziplin],0)),"-")</f>
        <v>145</v>
      </c>
      <c r="N49" s="264" cm="1">
        <f t="array" ref="N49">_xlfn.IFNA(INDEX(SetupR9Tabelle[Ringe],MATCH($A49&amp;$B49&amp;$C49&amp;$E49,SetupR9Tabelle[Verein]&amp;SetupR9Tabelle[Vorname]&amp;SetupR9Tabelle[Name]&amp;SetupR9Tabelle[Disziplin],0)),"-")</f>
        <v>165</v>
      </c>
      <c r="O49" s="264" cm="1">
        <f t="array" ref="O49">_xlfn.IFNA(INDEX(SetupR10Tabelle[Ringe],MATCH($A49&amp;$B49&amp;$C49&amp;$E49,SetupR10Tabelle[Verein]&amp;SetupR10Tabelle[Vorname]&amp;SetupR10Tabelle[Name]&amp;SetupR10Tabelle[Disziplin],0)),"-")</f>
        <v>164</v>
      </c>
      <c r="P49" s="262" cm="1">
        <f t="array" ref="P49">_xlfn.IFNA(INDEX(SetupR11Tabelle[Ringe],MATCH($A49&amp;$B49&amp;$C49&amp;$E49,SetupR11Tabelle[Verein]&amp;SetupR11Tabelle[Vorname]&amp;SetupR11Tabelle[Name]&amp;SetupR11Tabelle[Disziplin],0)),"-")</f>
        <v>155</v>
      </c>
      <c r="Q49" s="261">
        <f>IF(LP[[#This Row],[1]]="","",SUM(LP[[#This Row],[1]:[11]]))</f>
        <v>1409</v>
      </c>
      <c r="R49" s="263">
        <f>IF(LP[[#This Row],[Summe]]="","",AVERAGE(Q49/S49))</f>
        <v>156.55555555555554</v>
      </c>
      <c r="S49" s="261">
        <f>IF(LP[[#This Row],[1]]="","",COUNT(F49:P49))</f>
        <v>9</v>
      </c>
    </row>
    <row r="50" spans="1:19" ht="15.95" customHeight="1">
      <c r="A50" s="197" t="s">
        <v>29</v>
      </c>
      <c r="B50" s="197" t="s">
        <v>247</v>
      </c>
      <c r="C50" s="197" t="s">
        <v>375</v>
      </c>
      <c r="D50" s="197" t="s">
        <v>27</v>
      </c>
      <c r="E50" s="197" t="s">
        <v>14</v>
      </c>
      <c r="F50" s="264" cm="1">
        <f t="array" ref="F50">_xlfn.IFNA(INDEX(SetupR1Tabelle[Ringe],MATCH($A50&amp;$B50&amp;$C50&amp;$E50,SetupR1Tabelle[Verein]&amp;SetupR1Tabelle[Vorname]&amp;SetupR1Tabelle[Name]&amp;SetupR1Tabelle[Disziplin],0)),"-")</f>
        <v>156</v>
      </c>
      <c r="G50" s="265" cm="1">
        <f t="array" ref="G50">_xlfn.IFNA(INDEX(SetupR2Tabelle[Ringe],MATCH($A50&amp;$B50&amp;$C50&amp;$E50,SetupR2Tabelle[Verein]&amp;SetupR2Tabelle[Vorname]&amp;SetupR2Tabelle[Name]&amp;SetupR2Tabelle[Disziplin],0)),"-")</f>
        <v>150</v>
      </c>
      <c r="H50" s="264" cm="1">
        <f t="array" ref="H50">_xlfn.IFNA(INDEX(SetupR3Tabelle[Ringe],MATCH($A50&amp;$B50&amp;$C50&amp;$E50,SetupR3Tabelle[Verein]&amp;SetupR3Tabelle[Vorname]&amp;SetupR3Tabelle[Name]&amp;SetupR3Tabelle[Disziplin],0)),"-")</f>
        <v>149</v>
      </c>
      <c r="I50" s="266" cm="1">
        <f t="array" ref="I50">_xlfn.IFNA(INDEX(SetupR4Tabelle[Ringe],MATCH($A50&amp;$B50&amp;$C50&amp;$E50,SetupR4Tabelle[Verein]&amp;SetupR4Tabelle[Vorname]&amp;SetupR4Tabelle[Name]&amp;SetupR4Tabelle[Disziplin],0)),"-")</f>
        <v>155</v>
      </c>
      <c r="J50" s="264" cm="1">
        <f t="array" ref="J50">_xlfn.IFNA(INDEX(SetupR5Tabelle[Ringe],MATCH($A50&amp;$B50&amp;$C50&amp;$E50,SetupR5Tabelle[Verein]&amp;SetupR5Tabelle[Vorname]&amp;SetupR5Tabelle[Name]&amp;SetupR5Tabelle[Disziplin],0)),"-")</f>
        <v>157</v>
      </c>
      <c r="K50" s="264" cm="1">
        <f t="array" ref="K50">_xlfn.IFNA(INDEX(SetupR6Tabelle[Ringe],MATCH($A50&amp;$B50&amp;$C50&amp;$E50,SetupR6Tabelle[Verein]&amp;SetupR6Tabelle[Vorname]&amp;SetupR6Tabelle[Name]&amp;SetupR6Tabelle[Disziplin],0)),"-")</f>
        <v>167</v>
      </c>
      <c r="L50" s="264" cm="1">
        <f t="array" ref="L50">_xlfn.IFNA(INDEX(SetupR7Tabelle[Ringe],MATCH($A50&amp;$B50&amp;$C50&amp;$E50,SetupR7Tabelle[Verein]&amp;SetupR7Tabelle[Vorname]&amp;SetupR7Tabelle[Name]&amp;SetupR7Tabelle[Disziplin],0)),"-")</f>
        <v>158</v>
      </c>
      <c r="M50" s="264" cm="1">
        <f t="array" ref="M50">_xlfn.IFNA(INDEX(SetupR8Tabelle[Ringe],MATCH($A50&amp;$B50&amp;$C50&amp;$E50,SetupR8Tabelle[Verein]&amp;SetupR8Tabelle[Vorname]&amp;SetupR8Tabelle[Name]&amp;SetupR8Tabelle[Disziplin],0)),"-")</f>
        <v>164</v>
      </c>
      <c r="N50" s="264" cm="1">
        <f t="array" ref="N50">_xlfn.IFNA(INDEX(SetupR9Tabelle[Ringe],MATCH($A50&amp;$B50&amp;$C50&amp;$E50,SetupR9Tabelle[Verein]&amp;SetupR9Tabelle[Vorname]&amp;SetupR9Tabelle[Name]&amp;SetupR9Tabelle[Disziplin],0)),"-")</f>
        <v>147</v>
      </c>
      <c r="O50" s="264" t="str" cm="1">
        <f t="array" ref="O50">_xlfn.IFNA(INDEX(SetupR10Tabelle[Ringe],MATCH($A50&amp;$B50&amp;$C50&amp;$E50,SetupR10Tabelle[Verein]&amp;SetupR10Tabelle[Vorname]&amp;SetupR10Tabelle[Name]&amp;SetupR10Tabelle[Disziplin],0)),"-")</f>
        <v>-</v>
      </c>
      <c r="P50" s="262" cm="1">
        <f t="array" ref="P50">_xlfn.IFNA(INDEX(SetupR11Tabelle[Ringe],MATCH($A50&amp;$B50&amp;$C50&amp;$E50,SetupR11Tabelle[Verein]&amp;SetupR11Tabelle[Vorname]&amp;SetupR11Tabelle[Name]&amp;SetupR11Tabelle[Disziplin],0)),"-")</f>
        <v>154</v>
      </c>
      <c r="Q50" s="261">
        <f>IF(LP[[#This Row],[1]]="","",SUM(LP[[#This Row],[1]:[11]]))</f>
        <v>1557</v>
      </c>
      <c r="R50" s="263">
        <f>IF(LP[[#This Row],[Summe]]="","",AVERAGE(Q50/S50))</f>
        <v>155.69999999999999</v>
      </c>
      <c r="S50" s="261">
        <f>IF(LP[[#This Row],[1]]="","",COUNT(F50:P50))</f>
        <v>10</v>
      </c>
    </row>
    <row r="51" spans="1:19" ht="15.95" customHeight="1">
      <c r="A51" s="197" t="s">
        <v>26</v>
      </c>
      <c r="B51" s="197" t="s">
        <v>284</v>
      </c>
      <c r="C51" s="197" t="s">
        <v>413</v>
      </c>
      <c r="D51" s="197" t="s">
        <v>10</v>
      </c>
      <c r="E51" s="197" t="s">
        <v>14</v>
      </c>
      <c r="F51" s="264" cm="1">
        <f t="array" ref="F51">_xlfn.IFNA(INDEX(SetupR1Tabelle[Ringe],MATCH($A51&amp;$B51&amp;$C51&amp;$E51,SetupR1Tabelle[Verein]&amp;SetupR1Tabelle[Vorname]&amp;SetupR1Tabelle[Name]&amp;SetupR1Tabelle[Disziplin],0)),"-")</f>
        <v>163</v>
      </c>
      <c r="G51" s="265" t="str" cm="1">
        <f t="array" ref="G51">_xlfn.IFNA(INDEX(SetupR2Tabelle[Ringe],MATCH($A51&amp;$B51&amp;$C51&amp;$E51,SetupR2Tabelle[Verein]&amp;SetupR2Tabelle[Vorname]&amp;SetupR2Tabelle[Name]&amp;SetupR2Tabelle[Disziplin],0)),"-")</f>
        <v>-</v>
      </c>
      <c r="H51" s="264" cm="1">
        <f t="array" ref="H51">_xlfn.IFNA(INDEX(SetupR3Tabelle[Ringe],MATCH($A51&amp;$B51&amp;$C51&amp;$E51,SetupR3Tabelle[Verein]&amp;SetupR3Tabelle[Vorname]&amp;SetupR3Tabelle[Name]&amp;SetupR3Tabelle[Disziplin],0)),"-")</f>
        <v>160</v>
      </c>
      <c r="I51" s="266" cm="1">
        <f t="array" ref="I51">_xlfn.IFNA(INDEX(SetupR4Tabelle[Ringe],MATCH($A51&amp;$B51&amp;$C51&amp;$E51,SetupR4Tabelle[Verein]&amp;SetupR4Tabelle[Vorname]&amp;SetupR4Tabelle[Name]&amp;SetupR4Tabelle[Disziplin],0)),"-")</f>
        <v>162</v>
      </c>
      <c r="J51" s="264" cm="1">
        <f t="array" ref="J51">_xlfn.IFNA(INDEX(SetupR5Tabelle[Ringe],MATCH($A51&amp;$B51&amp;$C51&amp;$E51,SetupR5Tabelle[Verein]&amp;SetupR5Tabelle[Vorname]&amp;SetupR5Tabelle[Name]&amp;SetupR5Tabelle[Disziplin],0)),"-")</f>
        <v>156</v>
      </c>
      <c r="K51" s="264" cm="1">
        <f t="array" ref="K51">_xlfn.IFNA(INDEX(SetupR6Tabelle[Ringe],MATCH($A51&amp;$B51&amp;$C51&amp;$E51,SetupR6Tabelle[Verein]&amp;SetupR6Tabelle[Vorname]&amp;SetupR6Tabelle[Name]&amp;SetupR6Tabelle[Disziplin],0)),"-")</f>
        <v>159</v>
      </c>
      <c r="L51" s="264" cm="1">
        <f t="array" ref="L51">_xlfn.IFNA(INDEX(SetupR7Tabelle[Ringe],MATCH($A51&amp;$B51&amp;$C51&amp;$E51,SetupR7Tabelle[Verein]&amp;SetupR7Tabelle[Vorname]&amp;SetupR7Tabelle[Name]&amp;SetupR7Tabelle[Disziplin],0)),"-")</f>
        <v>150</v>
      </c>
      <c r="M51" s="264" cm="1">
        <f t="array" ref="M51">_xlfn.IFNA(INDEX(SetupR8Tabelle[Ringe],MATCH($A51&amp;$B51&amp;$C51&amp;$E51,SetupR8Tabelle[Verein]&amp;SetupR8Tabelle[Vorname]&amp;SetupR8Tabelle[Name]&amp;SetupR8Tabelle[Disziplin],0)),"-")</f>
        <v>159</v>
      </c>
      <c r="N51" s="264" cm="1">
        <f t="array" ref="N51">_xlfn.IFNA(INDEX(SetupR9Tabelle[Ringe],MATCH($A51&amp;$B51&amp;$C51&amp;$E51,SetupR9Tabelle[Verein]&amp;SetupR9Tabelle[Vorname]&amp;SetupR9Tabelle[Name]&amp;SetupR9Tabelle[Disziplin],0)),"-")</f>
        <v>154</v>
      </c>
      <c r="O51" s="264" cm="1">
        <f t="array" ref="O51">_xlfn.IFNA(INDEX(SetupR10Tabelle[Ringe],MATCH($A51&amp;$B51&amp;$C51&amp;$E51,SetupR10Tabelle[Verein]&amp;SetupR10Tabelle[Vorname]&amp;SetupR10Tabelle[Name]&amp;SetupR10Tabelle[Disziplin],0)),"-")</f>
        <v>154</v>
      </c>
      <c r="P51" s="262" cm="1">
        <f t="array" ref="P51">_xlfn.IFNA(INDEX(SetupR11Tabelle[Ringe],MATCH($A51&amp;$B51&amp;$C51&amp;$E51,SetupR11Tabelle[Verein]&amp;SetupR11Tabelle[Vorname]&amp;SetupR11Tabelle[Name]&amp;SetupR11Tabelle[Disziplin],0)),"-")</f>
        <v>138</v>
      </c>
      <c r="Q51" s="261">
        <f>IF(LP[[#This Row],[1]]="","",SUM(LP[[#This Row],[1]:[11]]))</f>
        <v>1555</v>
      </c>
      <c r="R51" s="263">
        <f>IF(LP[[#This Row],[Summe]]="","",AVERAGE(Q51/S51))</f>
        <v>155.5</v>
      </c>
      <c r="S51" s="261">
        <f>IF(LP[[#This Row],[1]]="","",COUNT(F51:P51))</f>
        <v>10</v>
      </c>
    </row>
    <row r="52" spans="1:19" ht="15.95" customHeight="1">
      <c r="A52" s="197" t="s">
        <v>26</v>
      </c>
      <c r="B52" s="197" t="s">
        <v>334</v>
      </c>
      <c r="C52" s="197" t="s">
        <v>335</v>
      </c>
      <c r="D52" s="197" t="s">
        <v>16</v>
      </c>
      <c r="E52" s="197" t="s">
        <v>14</v>
      </c>
      <c r="F52" s="264" cm="1">
        <f t="array" ref="F52">_xlfn.IFNA(INDEX(SetupR1Tabelle[Ringe],MATCH($A52&amp;$B52&amp;$C52&amp;$E52,SetupR1Tabelle[Verein]&amp;SetupR1Tabelle[Vorname]&amp;SetupR1Tabelle[Name]&amp;SetupR1Tabelle[Disziplin],0)),"-")</f>
        <v>155</v>
      </c>
      <c r="G52" s="265" t="str" cm="1">
        <f t="array" ref="G52">_xlfn.IFNA(INDEX(SetupR2Tabelle[Ringe],MATCH($A52&amp;$B52&amp;$C52&amp;$E52,SetupR2Tabelle[Verein]&amp;SetupR2Tabelle[Vorname]&amp;SetupR2Tabelle[Name]&amp;SetupR2Tabelle[Disziplin],0)),"-")</f>
        <v>-</v>
      </c>
      <c r="H52" s="264" cm="1">
        <f t="array" ref="H52">_xlfn.IFNA(INDEX(SetupR3Tabelle[Ringe],MATCH($A52&amp;$B52&amp;$C52&amp;$E52,SetupR3Tabelle[Verein]&amp;SetupR3Tabelle[Vorname]&amp;SetupR3Tabelle[Name]&amp;SetupR3Tabelle[Disziplin],0)),"-")</f>
        <v>145</v>
      </c>
      <c r="I52" s="266" cm="1">
        <f t="array" ref="I52">_xlfn.IFNA(INDEX(SetupR4Tabelle[Ringe],MATCH($A52&amp;$B52&amp;$C52&amp;$E52,SetupR4Tabelle[Verein]&amp;SetupR4Tabelle[Vorname]&amp;SetupR4Tabelle[Name]&amp;SetupR4Tabelle[Disziplin],0)),"-")</f>
        <v>158</v>
      </c>
      <c r="J52" s="264" cm="1">
        <f t="array" ref="J52">_xlfn.IFNA(INDEX(SetupR5Tabelle[Ringe],MATCH($A52&amp;$B52&amp;$C52&amp;$E52,SetupR5Tabelle[Verein]&amp;SetupR5Tabelle[Vorname]&amp;SetupR5Tabelle[Name]&amp;SetupR5Tabelle[Disziplin],0)),"-")</f>
        <v>163</v>
      </c>
      <c r="K52" s="264" cm="1">
        <f t="array" ref="K52">_xlfn.IFNA(INDEX(SetupR6Tabelle[Ringe],MATCH($A52&amp;$B52&amp;$C52&amp;$E52,SetupR6Tabelle[Verein]&amp;SetupR6Tabelle[Vorname]&amp;SetupR6Tabelle[Name]&amp;SetupR6Tabelle[Disziplin],0)),"-")</f>
        <v>140</v>
      </c>
      <c r="L52" s="264" cm="1">
        <f t="array" ref="L52">_xlfn.IFNA(INDEX(SetupR7Tabelle[Ringe],MATCH($A52&amp;$B52&amp;$C52&amp;$E52,SetupR7Tabelle[Verein]&amp;SetupR7Tabelle[Vorname]&amp;SetupR7Tabelle[Name]&amp;SetupR7Tabelle[Disziplin],0)),"-")</f>
        <v>146</v>
      </c>
      <c r="M52" s="264" cm="1">
        <f t="array" ref="M52">_xlfn.IFNA(INDEX(SetupR8Tabelle[Ringe],MATCH($A52&amp;$B52&amp;$C52&amp;$E52,SetupR8Tabelle[Verein]&amp;SetupR8Tabelle[Vorname]&amp;SetupR8Tabelle[Name]&amp;SetupR8Tabelle[Disziplin],0)),"-")</f>
        <v>158</v>
      </c>
      <c r="N52" s="264" cm="1">
        <f t="array" ref="N52">_xlfn.IFNA(INDEX(SetupR9Tabelle[Ringe],MATCH($A52&amp;$B52&amp;$C52&amp;$E52,SetupR9Tabelle[Verein]&amp;SetupR9Tabelle[Vorname]&amp;SetupR9Tabelle[Name]&amp;SetupR9Tabelle[Disziplin],0)),"-")</f>
        <v>156</v>
      </c>
      <c r="O52" s="264" cm="1">
        <f t="array" ref="O52">_xlfn.IFNA(INDEX(SetupR10Tabelle[Ringe],MATCH($A52&amp;$B52&amp;$C52&amp;$E52,SetupR10Tabelle[Verein]&amp;SetupR10Tabelle[Vorname]&amp;SetupR10Tabelle[Name]&amp;SetupR10Tabelle[Disziplin],0)),"-")</f>
        <v>136</v>
      </c>
      <c r="P52" s="262" cm="1">
        <f t="array" ref="P52">_xlfn.IFNA(INDEX(SetupR11Tabelle[Ringe],MATCH($A52&amp;$B52&amp;$C52&amp;$E52,SetupR11Tabelle[Verein]&amp;SetupR11Tabelle[Vorname]&amp;SetupR11Tabelle[Name]&amp;SetupR11Tabelle[Disziplin],0)),"-")</f>
        <v>168</v>
      </c>
      <c r="Q52" s="261">
        <f>IF(LP[[#This Row],[1]]="","",SUM(LP[[#This Row],[1]:[11]]))</f>
        <v>1525</v>
      </c>
      <c r="R52" s="263">
        <f>IF(LP[[#This Row],[Summe]]="","",AVERAGE(Q52/S52))</f>
        <v>152.5</v>
      </c>
      <c r="S52" s="261">
        <f>IF(LP[[#This Row],[1]]="","",COUNT(F52:P52))</f>
        <v>10</v>
      </c>
    </row>
    <row r="53" spans="1:19" ht="15.95" customHeight="1">
      <c r="A53" s="197" t="s">
        <v>26</v>
      </c>
      <c r="B53" s="197" t="s">
        <v>472</v>
      </c>
      <c r="C53" s="197" t="s">
        <v>485</v>
      </c>
      <c r="D53" s="197" t="s">
        <v>12</v>
      </c>
      <c r="E53" s="197" t="s">
        <v>14</v>
      </c>
      <c r="F53" s="261" cm="1">
        <f t="array" ref="F53">_xlfn.IFNA(INDEX(SetupR1Tabelle[Ringe],MATCH($A53&amp;$B53&amp;$C53&amp;$E53,SetupR1Tabelle[Verein]&amp;SetupR1Tabelle[Vorname]&amp;SetupR1Tabelle[Name]&amp;SetupR1Tabelle[Disziplin],0)),"-")</f>
        <v>107</v>
      </c>
      <c r="G53" s="261" t="str" cm="1">
        <f t="array" ref="G53">_xlfn.IFNA(INDEX(SetupR2Tabelle[Ringe],MATCH($A53&amp;$B53&amp;$C53&amp;$E53,SetupR2Tabelle[Verein]&amp;SetupR2Tabelle[Vorname]&amp;SetupR2Tabelle[Name]&amp;SetupR2Tabelle[Disziplin],0)),"-")</f>
        <v>-</v>
      </c>
      <c r="H53" s="261" cm="1">
        <f t="array" ref="H53">_xlfn.IFNA(INDEX(SetupR3Tabelle[Ringe],MATCH($A53&amp;$B53&amp;$C53&amp;$E53,SetupR3Tabelle[Verein]&amp;SetupR3Tabelle[Vorname]&amp;SetupR3Tabelle[Name]&amp;SetupR3Tabelle[Disziplin],0)),"-")</f>
        <v>131</v>
      </c>
      <c r="I53" s="262" cm="1">
        <f t="array" ref="I53">_xlfn.IFNA(INDEX(SetupR4Tabelle[Ringe],MATCH($A53&amp;$B53&amp;$C53&amp;$E53,SetupR4Tabelle[Verein]&amp;SetupR4Tabelle[Vorname]&amp;SetupR4Tabelle[Name]&amp;SetupR4Tabelle[Disziplin],0)),"-")</f>
        <v>155</v>
      </c>
      <c r="J53" s="261" cm="1">
        <f t="array" ref="J53">_xlfn.IFNA(INDEX(SetupR5Tabelle[Ringe],MATCH($A53&amp;$B53&amp;$C53&amp;$E53,SetupR5Tabelle[Verein]&amp;SetupR5Tabelle[Vorname]&amp;SetupR5Tabelle[Name]&amp;SetupR5Tabelle[Disziplin],0)),"-")</f>
        <v>155</v>
      </c>
      <c r="K53" s="261" cm="1">
        <f t="array" ref="K53">_xlfn.IFNA(INDEX(SetupR6Tabelle[Ringe],MATCH($A53&amp;$B53&amp;$C53&amp;$E53,SetupR6Tabelle[Verein]&amp;SetupR6Tabelle[Vorname]&amp;SetupR6Tabelle[Name]&amp;SetupR6Tabelle[Disziplin],0)),"-")</f>
        <v>141</v>
      </c>
      <c r="L53" s="261" cm="1">
        <f t="array" ref="L53">_xlfn.IFNA(INDEX(SetupR7Tabelle[Ringe],MATCH($A53&amp;$B53&amp;$C53&amp;$E53,SetupR7Tabelle[Verein]&amp;SetupR7Tabelle[Vorname]&amp;SetupR7Tabelle[Name]&amp;SetupR7Tabelle[Disziplin],0)),"-")</f>
        <v>166</v>
      </c>
      <c r="M53" s="261" cm="1">
        <f t="array" ref="M53">_xlfn.IFNA(INDEX(SetupR8Tabelle[Ringe],MATCH($A53&amp;$B53&amp;$C53&amp;$E53,SetupR8Tabelle[Verein]&amp;SetupR8Tabelle[Vorname]&amp;SetupR8Tabelle[Name]&amp;SetupR8Tabelle[Disziplin],0)),"-")</f>
        <v>151</v>
      </c>
      <c r="N53" s="261" cm="1">
        <f t="array" ref="N53">_xlfn.IFNA(INDEX(SetupR9Tabelle[Ringe],MATCH($A53&amp;$B53&amp;$C53&amp;$E53,SetupR9Tabelle[Verein]&amp;SetupR9Tabelle[Vorname]&amp;SetupR9Tabelle[Name]&amp;SetupR9Tabelle[Disziplin],0)),"-")</f>
        <v>146</v>
      </c>
      <c r="O53" s="261" cm="1">
        <f t="array" ref="O53">_xlfn.IFNA(INDEX(SetupR10Tabelle[Ringe],MATCH($A53&amp;$B53&amp;$C53&amp;$E53,SetupR10Tabelle[Verein]&amp;SetupR10Tabelle[Vorname]&amp;SetupR10Tabelle[Name]&amp;SetupR10Tabelle[Disziplin],0)),"-")</f>
        <v>152</v>
      </c>
      <c r="P53" s="262" cm="1">
        <f t="array" ref="P53">_xlfn.IFNA(INDEX(SetupR11Tabelle[Ringe],MATCH($A53&amp;$B53&amp;$C53&amp;$E53,SetupR11Tabelle[Verein]&amp;SetupR11Tabelle[Vorname]&amp;SetupR11Tabelle[Name]&amp;SetupR11Tabelle[Disziplin],0)),"-")</f>
        <v>146</v>
      </c>
      <c r="Q53" s="261">
        <f>IF(LP[[#This Row],[1]]="","",SUM(LP[[#This Row],[1]:[11]]))</f>
        <v>1450</v>
      </c>
      <c r="R53" s="263">
        <f>IF(LP[[#This Row],[Summe]]="","",AVERAGE(Q53/S53))</f>
        <v>145</v>
      </c>
      <c r="S53" s="261">
        <f>IF(LP[[#This Row],[1]]="","",COUNT(F53:P53))</f>
        <v>10</v>
      </c>
    </row>
    <row r="54" spans="1:19" ht="15.95" customHeight="1">
      <c r="A54" s="197" t="s">
        <v>13</v>
      </c>
      <c r="B54" s="197" t="s">
        <v>250</v>
      </c>
      <c r="C54" s="197" t="s">
        <v>243</v>
      </c>
      <c r="D54" s="197" t="s">
        <v>25</v>
      </c>
      <c r="E54" s="197" t="s">
        <v>14</v>
      </c>
      <c r="F54" s="261" cm="1">
        <f t="array" ref="F54">_xlfn.IFNA(INDEX(SetupR1Tabelle[Ringe],MATCH($A54&amp;$B54&amp;$C54&amp;$E54,SetupR1Tabelle[Verein]&amp;SetupR1Tabelle[Vorname]&amp;SetupR1Tabelle[Name]&amp;SetupR1Tabelle[Disziplin],0)),"-")</f>
        <v>143</v>
      </c>
      <c r="G54" s="261" cm="1">
        <f t="array" ref="G54">_xlfn.IFNA(INDEX(SetupR2Tabelle[Ringe],MATCH($A54&amp;$B54&amp;$C54&amp;$E54,SetupR2Tabelle[Verein]&amp;SetupR2Tabelle[Vorname]&amp;SetupR2Tabelle[Name]&amp;SetupR2Tabelle[Disziplin],0)),"-")</f>
        <v>139</v>
      </c>
      <c r="H54" s="261" cm="1">
        <f t="array" ref="H54">_xlfn.IFNA(INDEX(SetupR3Tabelle[Ringe],MATCH($A54&amp;$B54&amp;$C54&amp;$E54,SetupR3Tabelle[Verein]&amp;SetupR3Tabelle[Vorname]&amp;SetupR3Tabelle[Name]&amp;SetupR3Tabelle[Disziplin],0)),"-")</f>
        <v>136</v>
      </c>
      <c r="I54" s="262" cm="1">
        <f t="array" ref="I54">_xlfn.IFNA(INDEX(SetupR4Tabelle[Ringe],MATCH($A54&amp;$B54&amp;$C54&amp;$E54,SetupR4Tabelle[Verein]&amp;SetupR4Tabelle[Vorname]&amp;SetupR4Tabelle[Name]&amp;SetupR4Tabelle[Disziplin],0)),"-")</f>
        <v>127</v>
      </c>
      <c r="J54" s="261" cm="1">
        <f t="array" ref="J54">_xlfn.IFNA(INDEX(SetupR5Tabelle[Ringe],MATCH($A54&amp;$B54&amp;$C54&amp;$E54,SetupR5Tabelle[Verein]&amp;SetupR5Tabelle[Vorname]&amp;SetupR5Tabelle[Name]&amp;SetupR5Tabelle[Disziplin],0)),"-")</f>
        <v>144</v>
      </c>
      <c r="K54" s="261" cm="1">
        <f t="array" ref="K54">_xlfn.IFNA(INDEX(SetupR6Tabelle[Ringe],MATCH($A54&amp;$B54&amp;$C54&amp;$E54,SetupR6Tabelle[Verein]&amp;SetupR6Tabelle[Vorname]&amp;SetupR6Tabelle[Name]&amp;SetupR6Tabelle[Disziplin],0)),"-")</f>
        <v>145</v>
      </c>
      <c r="L54" s="261" cm="1">
        <f t="array" ref="L54">_xlfn.IFNA(INDEX(SetupR7Tabelle[Ringe],MATCH($A54&amp;$B54&amp;$C54&amp;$E54,SetupR7Tabelle[Verein]&amp;SetupR7Tabelle[Vorname]&amp;SetupR7Tabelle[Name]&amp;SetupR7Tabelle[Disziplin],0)),"-")</f>
        <v>135</v>
      </c>
      <c r="M54" s="261" t="str" cm="1">
        <f t="array" ref="M54">_xlfn.IFNA(INDEX(SetupR8Tabelle[Ringe],MATCH($A54&amp;$B54&amp;$C54&amp;$E54,SetupR8Tabelle[Verein]&amp;SetupR8Tabelle[Vorname]&amp;SetupR8Tabelle[Name]&amp;SetupR8Tabelle[Disziplin],0)),"-")</f>
        <v>-</v>
      </c>
      <c r="N54" s="261" cm="1">
        <f t="array" ref="N54">_xlfn.IFNA(INDEX(SetupR9Tabelle[Ringe],MATCH($A54&amp;$B54&amp;$C54&amp;$E54,SetupR9Tabelle[Verein]&amp;SetupR9Tabelle[Vorname]&amp;SetupR9Tabelle[Name]&amp;SetupR9Tabelle[Disziplin],0)),"-")</f>
        <v>146</v>
      </c>
      <c r="O54" s="261" cm="1">
        <f t="array" ref="O54">_xlfn.IFNA(INDEX(SetupR10Tabelle[Ringe],MATCH($A54&amp;$B54&amp;$C54&amp;$E54,SetupR10Tabelle[Verein]&amp;SetupR10Tabelle[Vorname]&amp;SetupR10Tabelle[Name]&amp;SetupR10Tabelle[Disziplin],0)),"-")</f>
        <v>137</v>
      </c>
      <c r="P54" s="262" cm="1">
        <f t="array" ref="P54">_xlfn.IFNA(INDEX(SetupR11Tabelle[Ringe],MATCH($A54&amp;$B54&amp;$C54&amp;$E54,SetupR11Tabelle[Verein]&amp;SetupR11Tabelle[Vorname]&amp;SetupR11Tabelle[Name]&amp;SetupR11Tabelle[Disziplin],0)),"-")</f>
        <v>149</v>
      </c>
      <c r="Q54" s="261">
        <f>IF(LP[[#This Row],[1]]="","",SUM(LP[[#This Row],[1]:[11]]))</f>
        <v>1401</v>
      </c>
      <c r="R54" s="263">
        <f>IF(LP[[#This Row],[Summe]]="","",AVERAGE(Q54/S54))</f>
        <v>140.1</v>
      </c>
      <c r="S54" s="261">
        <f>IF(LP[[#This Row],[1]]="","",COUNT(F54:P54))</f>
        <v>10</v>
      </c>
    </row>
    <row r="55" spans="1:19" ht="15.95" customHeight="1">
      <c r="A55" s="197" t="s">
        <v>15</v>
      </c>
      <c r="B55" s="197" t="s">
        <v>205</v>
      </c>
      <c r="C55" s="197" t="s">
        <v>204</v>
      </c>
      <c r="D55" s="197" t="s">
        <v>25</v>
      </c>
      <c r="E55" s="197" t="s">
        <v>14</v>
      </c>
      <c r="F55" s="261" cm="1">
        <f t="array" ref="F55">_xlfn.IFNA(INDEX(SetupR1Tabelle[Ringe],MATCH($A55&amp;$B55&amp;$C55&amp;$E55,SetupR1Tabelle[Verein]&amp;SetupR1Tabelle[Vorname]&amp;SetupR1Tabelle[Name]&amp;SetupR1Tabelle[Disziplin],0)),"-")</f>
        <v>144</v>
      </c>
      <c r="G55" s="261" cm="1">
        <f t="array" ref="G55">_xlfn.IFNA(INDEX(SetupR2Tabelle[Ringe],MATCH($A55&amp;$B55&amp;$C55&amp;$E55,SetupR2Tabelle[Verein]&amp;SetupR2Tabelle[Vorname]&amp;SetupR2Tabelle[Name]&amp;SetupR2Tabelle[Disziplin],0)),"-")</f>
        <v>149</v>
      </c>
      <c r="H55" s="261" cm="1">
        <f t="array" ref="H55">_xlfn.IFNA(INDEX(SetupR3Tabelle[Ringe],MATCH($A55&amp;$B55&amp;$C55&amp;$E55,SetupR3Tabelle[Verein]&amp;SetupR3Tabelle[Vorname]&amp;SetupR3Tabelle[Name]&amp;SetupR3Tabelle[Disziplin],0)),"-")</f>
        <v>120</v>
      </c>
      <c r="I55" s="262" cm="1">
        <f t="array" ref="I55">_xlfn.IFNA(INDEX(SetupR4Tabelle[Ringe],MATCH($A55&amp;$B55&amp;$C55&amp;$E55,SetupR4Tabelle[Verein]&amp;SetupR4Tabelle[Vorname]&amp;SetupR4Tabelle[Name]&amp;SetupR4Tabelle[Disziplin],0)),"-")</f>
        <v>127</v>
      </c>
      <c r="J55" s="261" t="str" cm="1">
        <f t="array" ref="J55">_xlfn.IFNA(INDEX(SetupR5Tabelle[Ringe],MATCH($A55&amp;$B55&amp;$C55&amp;$E55,SetupR5Tabelle[Verein]&amp;SetupR5Tabelle[Vorname]&amp;SetupR5Tabelle[Name]&amp;SetupR5Tabelle[Disziplin],0)),"-")</f>
        <v>-</v>
      </c>
      <c r="K55" s="261" cm="1">
        <f t="array" ref="K55">_xlfn.IFNA(INDEX(SetupR6Tabelle[Ringe],MATCH($A55&amp;$B55&amp;$C55&amp;$E55,SetupR6Tabelle[Verein]&amp;SetupR6Tabelle[Vorname]&amp;SetupR6Tabelle[Name]&amp;SetupR6Tabelle[Disziplin],0)),"-")</f>
        <v>137</v>
      </c>
      <c r="L55" s="261" cm="1">
        <f t="array" ref="L55">_xlfn.IFNA(INDEX(SetupR7Tabelle[Ringe],MATCH($A55&amp;$B55&amp;$C55&amp;$E55,SetupR7Tabelle[Verein]&amp;SetupR7Tabelle[Vorname]&amp;SetupR7Tabelle[Name]&amp;SetupR7Tabelle[Disziplin],0)),"-")</f>
        <v>109</v>
      </c>
      <c r="M55" s="261" cm="1">
        <f t="array" ref="M55">_xlfn.IFNA(INDEX(SetupR8Tabelle[Ringe],MATCH($A55&amp;$B55&amp;$C55&amp;$E55,SetupR8Tabelle[Verein]&amp;SetupR8Tabelle[Vorname]&amp;SetupR8Tabelle[Name]&amp;SetupR8Tabelle[Disziplin],0)),"-")</f>
        <v>156</v>
      </c>
      <c r="N55" s="261" cm="1">
        <f t="array" ref="N55">_xlfn.IFNA(INDEX(SetupR9Tabelle[Ringe],MATCH($A55&amp;$B55&amp;$C55&amp;$E55,SetupR9Tabelle[Verein]&amp;SetupR9Tabelle[Vorname]&amp;SetupR9Tabelle[Name]&amp;SetupR9Tabelle[Disziplin],0)),"-")</f>
        <v>155</v>
      </c>
      <c r="O55" s="261" cm="1">
        <f t="array" ref="O55">_xlfn.IFNA(INDEX(SetupR10Tabelle[Ringe],MATCH($A55&amp;$B55&amp;$C55&amp;$E55,SetupR10Tabelle[Verein]&amp;SetupR10Tabelle[Vorname]&amp;SetupR10Tabelle[Name]&amp;SetupR10Tabelle[Disziplin],0)),"-")</f>
        <v>136</v>
      </c>
      <c r="P55" s="262" cm="1">
        <f t="array" ref="P55">_xlfn.IFNA(INDEX(SetupR11Tabelle[Ringe],MATCH($A55&amp;$B55&amp;$C55&amp;$E55,SetupR11Tabelle[Verein]&amp;SetupR11Tabelle[Vorname]&amp;SetupR11Tabelle[Name]&amp;SetupR11Tabelle[Disziplin],0)),"-")</f>
        <v>136</v>
      </c>
      <c r="Q55" s="261">
        <f>IF(LP[[#This Row],[1]]="","",SUM(LP[[#This Row],[1]:[11]]))</f>
        <v>1369</v>
      </c>
      <c r="R55" s="263">
        <f>IF(LP[[#This Row],[Summe]]="","",AVERAGE(Q55/S55))</f>
        <v>136.9</v>
      </c>
      <c r="S55" s="261">
        <f>IF(LP[[#This Row],[1]]="","",COUNT(F55:P55))</f>
        <v>10</v>
      </c>
    </row>
    <row r="56" spans="1:19" ht="15.95" customHeight="1">
      <c r="A56" s="197" t="s">
        <v>15</v>
      </c>
      <c r="B56" s="197" t="s">
        <v>190</v>
      </c>
      <c r="C56" s="197" t="s">
        <v>582</v>
      </c>
      <c r="D56" s="197" t="s">
        <v>25</v>
      </c>
      <c r="E56" s="197" t="s">
        <v>14</v>
      </c>
      <c r="F56" s="261" t="str" cm="1">
        <f t="array" ref="F56">_xlfn.IFNA(INDEX(SetupR1Tabelle[Ringe],MATCH($A56&amp;$B56&amp;$C56&amp;$E56,SetupR1Tabelle[Verein]&amp;SetupR1Tabelle[Vorname]&amp;SetupR1Tabelle[Name]&amp;SetupR1Tabelle[Disziplin],0)),"-")</f>
        <v>-</v>
      </c>
      <c r="G56" s="261" cm="1">
        <f t="array" ref="G56">_xlfn.IFNA(INDEX(SetupR2Tabelle[Ringe],MATCH($A56&amp;$B56&amp;$C56&amp;$E56,SetupR2Tabelle[Verein]&amp;SetupR2Tabelle[Vorname]&amp;SetupR2Tabelle[Name]&amp;SetupR2Tabelle[Disziplin],0)),"-")</f>
        <v>120</v>
      </c>
      <c r="H56" s="261" cm="1">
        <f t="array" ref="H56">_xlfn.IFNA(INDEX(SetupR3Tabelle[Ringe],MATCH($A56&amp;$B56&amp;$C56&amp;$E56,SetupR3Tabelle[Verein]&amp;SetupR3Tabelle[Vorname]&amp;SetupR3Tabelle[Name]&amp;SetupR3Tabelle[Disziplin],0)),"-")</f>
        <v>139</v>
      </c>
      <c r="I56" s="262" cm="1">
        <f t="array" ref="I56">_xlfn.IFNA(INDEX(SetupR4Tabelle[Ringe],MATCH($A56&amp;$B56&amp;$C56&amp;$E56,SetupR4Tabelle[Verein]&amp;SetupR4Tabelle[Vorname]&amp;SetupR4Tabelle[Name]&amp;SetupR4Tabelle[Disziplin],0)),"-")</f>
        <v>100</v>
      </c>
      <c r="J56" s="261" t="str" cm="1">
        <f t="array" ref="J56">_xlfn.IFNA(INDEX(SetupR5Tabelle[Ringe],MATCH($A56&amp;$B56&amp;$C56&amp;$E56,SetupR5Tabelle[Verein]&amp;SetupR5Tabelle[Vorname]&amp;SetupR5Tabelle[Name]&amp;SetupR5Tabelle[Disziplin],0)),"-")</f>
        <v>-</v>
      </c>
      <c r="K56" s="261" cm="1">
        <f t="array" ref="K56">_xlfn.IFNA(INDEX(SetupR6Tabelle[Ringe],MATCH($A56&amp;$B56&amp;$C56&amp;$E56,SetupR6Tabelle[Verein]&amp;SetupR6Tabelle[Vorname]&amp;SetupR6Tabelle[Name]&amp;SetupR6Tabelle[Disziplin],0)),"-")</f>
        <v>131</v>
      </c>
      <c r="L56" s="261" cm="1">
        <f t="array" ref="L56">_xlfn.IFNA(INDEX(SetupR7Tabelle[Ringe],MATCH($A56&amp;$B56&amp;$C56&amp;$E56,SetupR7Tabelle[Verein]&amp;SetupR7Tabelle[Vorname]&amp;SetupR7Tabelle[Name]&amp;SetupR7Tabelle[Disziplin],0)),"-")</f>
        <v>125</v>
      </c>
      <c r="M56" s="261" cm="1">
        <f t="array" ref="M56">_xlfn.IFNA(INDEX(SetupR8Tabelle[Ringe],MATCH($A56&amp;$B56&amp;$C56&amp;$E56,SetupR8Tabelle[Verein]&amp;SetupR8Tabelle[Vorname]&amp;SetupR8Tabelle[Name]&amp;SetupR8Tabelle[Disziplin],0)),"-")</f>
        <v>99</v>
      </c>
      <c r="N56" s="261" cm="1">
        <f t="array" ref="N56">_xlfn.IFNA(INDEX(SetupR9Tabelle[Ringe],MATCH($A56&amp;$B56&amp;$C56&amp;$E56,SetupR9Tabelle[Verein]&amp;SetupR9Tabelle[Vorname]&amp;SetupR9Tabelle[Name]&amp;SetupR9Tabelle[Disziplin],0)),"-")</f>
        <v>116</v>
      </c>
      <c r="O56" s="261" cm="1">
        <f t="array" ref="O56">_xlfn.IFNA(INDEX(SetupR10Tabelle[Ringe],MATCH($A56&amp;$B56&amp;$C56&amp;$E56,SetupR10Tabelle[Verein]&amp;SetupR10Tabelle[Vorname]&amp;SetupR10Tabelle[Name]&amp;SetupR10Tabelle[Disziplin],0)),"-")</f>
        <v>135</v>
      </c>
      <c r="P56" s="262" cm="1">
        <f t="array" ref="P56">_xlfn.IFNA(INDEX(SetupR11Tabelle[Ringe],MATCH($A56&amp;$B56&amp;$C56&amp;$E56,SetupR11Tabelle[Verein]&amp;SetupR11Tabelle[Vorname]&amp;SetupR11Tabelle[Name]&amp;SetupR11Tabelle[Disziplin],0)),"-")</f>
        <v>125</v>
      </c>
      <c r="Q56" s="261">
        <f>IF(LP[[#This Row],[1]]="","",SUM(LP[[#This Row],[1]:[11]]))</f>
        <v>1090</v>
      </c>
      <c r="R56" s="263">
        <f>IF(LP[[#This Row],[Summe]]="","",AVERAGE(Q56/S56))</f>
        <v>121.11111111111111</v>
      </c>
      <c r="S56" s="261">
        <f>IF(LP[[#This Row],[1]]="","",COUNT(F56:P56))</f>
        <v>9</v>
      </c>
    </row>
    <row r="57" spans="1:19" ht="15.95" customHeight="1" thickBot="1">
      <c r="A57" s="297" t="s">
        <v>15</v>
      </c>
      <c r="B57" s="297" t="s">
        <v>190</v>
      </c>
      <c r="C57" s="297" t="s">
        <v>582</v>
      </c>
      <c r="D57" s="297" t="s">
        <v>25</v>
      </c>
      <c r="E57" s="297" t="s">
        <v>14</v>
      </c>
      <c r="F57" s="303" t="str" cm="1">
        <f t="array" ref="F57">_xlfn.IFNA(INDEX(SetupR1Tabelle[Ringe],MATCH($A57&amp;$B57&amp;$C57&amp;$E57,SetupR1Tabelle[Verein]&amp;SetupR1Tabelle[Vorname]&amp;SetupR1Tabelle[Name]&amp;SetupR1Tabelle[Disziplin],0)),"-")</f>
        <v>-</v>
      </c>
      <c r="G57" s="306" cm="1">
        <f t="array" ref="G57">_xlfn.IFNA(INDEX(SetupR2Tabelle[Ringe],MATCH($A57&amp;$B57&amp;$C57&amp;$E57,SetupR2Tabelle[Verein]&amp;SetupR2Tabelle[Vorname]&amp;SetupR2Tabelle[Name]&amp;SetupR2Tabelle[Disziplin],0)),"-")</f>
        <v>120</v>
      </c>
      <c r="H57" s="303" cm="1">
        <f t="array" ref="H57">_xlfn.IFNA(INDEX(SetupR3Tabelle[Ringe],MATCH($A57&amp;$B57&amp;$C57&amp;$E57,SetupR3Tabelle[Verein]&amp;SetupR3Tabelle[Vorname]&amp;SetupR3Tabelle[Name]&amp;SetupR3Tabelle[Disziplin],0)),"-")</f>
        <v>139</v>
      </c>
      <c r="I57" s="298" cm="1">
        <f t="array" ref="I57">_xlfn.IFNA(INDEX(SetupR4Tabelle[Ringe],MATCH($A57&amp;$B57&amp;$C57&amp;$E57,SetupR4Tabelle[Verein]&amp;SetupR4Tabelle[Vorname]&amp;SetupR4Tabelle[Name]&amp;SetupR4Tabelle[Disziplin],0)),"-")</f>
        <v>100</v>
      </c>
      <c r="J57" s="303" t="str" cm="1">
        <f t="array" ref="J57">_xlfn.IFNA(INDEX(SetupR5Tabelle[Ringe],MATCH($A57&amp;$B57&amp;$C57&amp;$E57,SetupR5Tabelle[Verein]&amp;SetupR5Tabelle[Vorname]&amp;SetupR5Tabelle[Name]&amp;SetupR5Tabelle[Disziplin],0)),"-")</f>
        <v>-</v>
      </c>
      <c r="K57" s="303" cm="1">
        <f t="array" ref="K57">_xlfn.IFNA(INDEX(SetupR6Tabelle[Ringe],MATCH($A57&amp;$B57&amp;$C57&amp;$E57,SetupR6Tabelle[Verein]&amp;SetupR6Tabelle[Vorname]&amp;SetupR6Tabelle[Name]&amp;SetupR6Tabelle[Disziplin],0)),"-")</f>
        <v>131</v>
      </c>
      <c r="L57" s="303" cm="1">
        <f t="array" ref="L57">_xlfn.IFNA(INDEX(SetupR7Tabelle[Ringe],MATCH($A57&amp;$B57&amp;$C57&amp;$E57,SetupR7Tabelle[Verein]&amp;SetupR7Tabelle[Vorname]&amp;SetupR7Tabelle[Name]&amp;SetupR7Tabelle[Disziplin],0)),"-")</f>
        <v>125</v>
      </c>
      <c r="M57" s="303" cm="1">
        <f t="array" ref="M57">_xlfn.IFNA(INDEX(SetupR8Tabelle[Ringe],MATCH($A57&amp;$B57&amp;$C57&amp;$E57,SetupR8Tabelle[Verein]&amp;SetupR8Tabelle[Vorname]&amp;SetupR8Tabelle[Name]&amp;SetupR8Tabelle[Disziplin],0)),"-")</f>
        <v>99</v>
      </c>
      <c r="N57" s="303" cm="1">
        <f t="array" ref="N57">_xlfn.IFNA(INDEX(SetupR9Tabelle[Ringe],MATCH($A57&amp;$B57&amp;$C57&amp;$E57,SetupR9Tabelle[Verein]&amp;SetupR9Tabelle[Vorname]&amp;SetupR9Tabelle[Name]&amp;SetupR9Tabelle[Disziplin],0)),"-")</f>
        <v>116</v>
      </c>
      <c r="O57" s="303" cm="1">
        <f t="array" ref="O57">_xlfn.IFNA(INDEX(SetupR10Tabelle[Ringe],MATCH($A57&amp;$B57&amp;$C57&amp;$E57,SetupR10Tabelle[Verein]&amp;SetupR10Tabelle[Vorname]&amp;SetupR10Tabelle[Name]&amp;SetupR10Tabelle[Disziplin],0)),"-")</f>
        <v>135</v>
      </c>
      <c r="P57" s="299" cm="1">
        <f t="array" ref="P57">_xlfn.IFNA(INDEX(SetupR11Tabelle[Ringe],MATCH($A57&amp;$B57&amp;$C57&amp;$E57,SetupR11Tabelle[Verein]&amp;SetupR11Tabelle[Vorname]&amp;SetupR11Tabelle[Name]&amp;SetupR11Tabelle[Disziplin],0)),"-")</f>
        <v>125</v>
      </c>
      <c r="Q57" s="301">
        <f>IF(LP[[#This Row],[1]]="","",SUM(LP[[#This Row],[1]:[11]]))</f>
        <v>1090</v>
      </c>
      <c r="R57" s="307">
        <f>IF(LP[[#This Row],[Summe]]="","",AVERAGE(Q57/S57))</f>
        <v>121.11111111111111</v>
      </c>
      <c r="S57" s="301">
        <f>IF(LP[[#This Row],[1]]="","",COUNT(F57:P57))</f>
        <v>9</v>
      </c>
    </row>
    <row r="58" spans="1:19" ht="15.95" customHeight="1">
      <c r="A58" s="197" t="s">
        <v>15</v>
      </c>
      <c r="B58" s="197" t="s">
        <v>208</v>
      </c>
      <c r="C58" s="197" t="s">
        <v>209</v>
      </c>
      <c r="D58" s="197" t="s">
        <v>210</v>
      </c>
      <c r="E58" s="197" t="s">
        <v>14</v>
      </c>
      <c r="F58" s="264" cm="1">
        <f t="array" ref="F58">_xlfn.IFNA(INDEX(SetupR1Tabelle[Ringe],MATCH($A58&amp;$B58&amp;$C58&amp;$E58,SetupR1Tabelle[Verein]&amp;SetupR1Tabelle[Vorname]&amp;SetupR1Tabelle[Name]&amp;SetupR1Tabelle[Disziplin],0)),"-")</f>
        <v>152</v>
      </c>
      <c r="G58" s="265" cm="1">
        <f t="array" ref="G58">_xlfn.IFNA(INDEX(SetupR2Tabelle[Ringe],MATCH($A58&amp;$B58&amp;$C58&amp;$E58,SetupR2Tabelle[Verein]&amp;SetupR2Tabelle[Vorname]&amp;SetupR2Tabelle[Name]&amp;SetupR2Tabelle[Disziplin],0)),"-")</f>
        <v>154</v>
      </c>
      <c r="H58" s="264" cm="1">
        <f t="array" ref="H58">_xlfn.IFNA(INDEX(SetupR3Tabelle[Ringe],MATCH($A58&amp;$B58&amp;$C58&amp;$E58,SetupR3Tabelle[Verein]&amp;SetupR3Tabelle[Vorname]&amp;SetupR3Tabelle[Name]&amp;SetupR3Tabelle[Disziplin],0)),"-")</f>
        <v>166</v>
      </c>
      <c r="I58" s="266" cm="1">
        <f t="array" ref="I58">_xlfn.IFNA(INDEX(SetupR4Tabelle[Ringe],MATCH($A58&amp;$B58&amp;$C58&amp;$E58,SetupR4Tabelle[Verein]&amp;SetupR4Tabelle[Vorname]&amp;SetupR4Tabelle[Name]&amp;SetupR4Tabelle[Disziplin],0)),"-")</f>
        <v>174</v>
      </c>
      <c r="J58" s="264" t="str" cm="1">
        <f t="array" ref="J58">_xlfn.IFNA(INDEX(SetupR5Tabelle[Ringe],MATCH($A58&amp;$B58&amp;$C58&amp;$E58,SetupR5Tabelle[Verein]&amp;SetupR5Tabelle[Vorname]&amp;SetupR5Tabelle[Name]&amp;SetupR5Tabelle[Disziplin],0)),"-")</f>
        <v>-</v>
      </c>
      <c r="K58" s="264" t="str" cm="1">
        <f t="array" ref="K58">_xlfn.IFNA(INDEX(SetupR6Tabelle[Ringe],MATCH($A58&amp;$B58&amp;$C58&amp;$E58,SetupR6Tabelle[Verein]&amp;SetupR6Tabelle[Vorname]&amp;SetupR6Tabelle[Name]&amp;SetupR6Tabelle[Disziplin],0)),"-")</f>
        <v>-</v>
      </c>
      <c r="L58" s="264" cm="1">
        <f t="array" ref="L58">_xlfn.IFNA(INDEX(SetupR7Tabelle[Ringe],MATCH($A58&amp;$B58&amp;$C58&amp;$E58,SetupR7Tabelle[Verein]&amp;SetupR7Tabelle[Vorname]&amp;SetupR7Tabelle[Name]&amp;SetupR7Tabelle[Disziplin],0)),"-")</f>
        <v>164</v>
      </c>
      <c r="M58" s="264" t="str" cm="1">
        <f t="array" ref="M58">_xlfn.IFNA(INDEX(SetupR8Tabelle[Ringe],MATCH($A58&amp;$B58&amp;$C58&amp;$E58,SetupR8Tabelle[Verein]&amp;SetupR8Tabelle[Vorname]&amp;SetupR8Tabelle[Name]&amp;SetupR8Tabelle[Disziplin],0)),"-")</f>
        <v>-</v>
      </c>
      <c r="N58" s="264" cm="1">
        <f t="array" ref="N58">_xlfn.IFNA(INDEX(SetupR9Tabelle[Ringe],MATCH($A58&amp;$B58&amp;$C58&amp;$E58,SetupR9Tabelle[Verein]&amp;SetupR9Tabelle[Vorname]&amp;SetupR9Tabelle[Name]&amp;SetupR9Tabelle[Disziplin],0)),"-")</f>
        <v>171</v>
      </c>
      <c r="O58" s="264" cm="1">
        <f t="array" ref="O58">_xlfn.IFNA(INDEX(SetupR10Tabelle[Ringe],MATCH($A58&amp;$B58&amp;$C58&amp;$E58,SetupR10Tabelle[Verein]&amp;SetupR10Tabelle[Vorname]&amp;SetupR10Tabelle[Name]&amp;SetupR10Tabelle[Disziplin],0)),"-")</f>
        <v>169</v>
      </c>
      <c r="P58" s="262" cm="1">
        <f t="array" ref="P58">_xlfn.IFNA(INDEX(SetupR11Tabelle[Ringe],MATCH($A58&amp;$B58&amp;$C58&amp;$E58,SetupR11Tabelle[Verein]&amp;SetupR11Tabelle[Vorname]&amp;SetupR11Tabelle[Name]&amp;SetupR11Tabelle[Disziplin],0)),"-")</f>
        <v>172</v>
      </c>
      <c r="Q58" s="261">
        <f>IF(LP[[#This Row],[1]]="","",SUM(LP[[#This Row],[1]:[11]]))</f>
        <v>1322</v>
      </c>
      <c r="R58" s="263">
        <f>IF(LP[[#This Row],[Summe]]="","",AVERAGE(Q58/S58))</f>
        <v>165.25</v>
      </c>
      <c r="S58" s="261">
        <f>IF(LP[[#This Row],[1]]="","",COUNT(F58:P58))</f>
        <v>8</v>
      </c>
    </row>
    <row r="59" spans="1:19" ht="15.95" customHeight="1">
      <c r="A59" s="197" t="s">
        <v>21</v>
      </c>
      <c r="B59" s="197" t="s">
        <v>436</v>
      </c>
      <c r="C59" s="197" t="s">
        <v>315</v>
      </c>
      <c r="D59" s="197" t="s">
        <v>19</v>
      </c>
      <c r="E59" s="197" t="s">
        <v>14</v>
      </c>
      <c r="F59" s="261" cm="1">
        <f t="array" ref="F59">_xlfn.IFNA(INDEX(SetupR1Tabelle[Ringe],MATCH($A59&amp;$B59&amp;$C59&amp;$E59,SetupR1Tabelle[Verein]&amp;SetupR1Tabelle[Vorname]&amp;SetupR1Tabelle[Name]&amp;SetupR1Tabelle[Disziplin],0)),"-")</f>
        <v>158</v>
      </c>
      <c r="G59" s="261" t="str" cm="1">
        <f t="array" ref="G59">_xlfn.IFNA(INDEX(SetupR2Tabelle[Ringe],MATCH($A59&amp;$B59&amp;$C59&amp;$E59,SetupR2Tabelle[Verein]&amp;SetupR2Tabelle[Vorname]&amp;SetupR2Tabelle[Name]&amp;SetupR2Tabelle[Disziplin],0)),"-")</f>
        <v>-</v>
      </c>
      <c r="H59" s="261" t="str" cm="1">
        <f t="array" ref="H59">_xlfn.IFNA(INDEX(SetupR3Tabelle[Ringe],MATCH($A59&amp;$B59&amp;$C59&amp;$E59,SetupR3Tabelle[Verein]&amp;SetupR3Tabelle[Vorname]&amp;SetupR3Tabelle[Name]&amp;SetupR3Tabelle[Disziplin],0)),"-")</f>
        <v>-</v>
      </c>
      <c r="I59" s="262" t="str" cm="1">
        <f t="array" ref="I59">_xlfn.IFNA(INDEX(SetupR4Tabelle[Ringe],MATCH($A59&amp;$B59&amp;$C59&amp;$E59,SetupR4Tabelle[Verein]&amp;SetupR4Tabelle[Vorname]&amp;SetupR4Tabelle[Name]&amp;SetupR4Tabelle[Disziplin],0)),"-")</f>
        <v>-</v>
      </c>
      <c r="J59" s="261" cm="1">
        <f t="array" ref="J59">_xlfn.IFNA(INDEX(SetupR5Tabelle[Ringe],MATCH($A59&amp;$B59&amp;$C59&amp;$E59,SetupR5Tabelle[Verein]&amp;SetupR5Tabelle[Vorname]&amp;SetupR5Tabelle[Name]&amp;SetupR5Tabelle[Disziplin],0)),"-")</f>
        <v>155</v>
      </c>
      <c r="K59" s="261" cm="1">
        <f t="array" ref="K59">_xlfn.IFNA(INDEX(SetupR6Tabelle[Ringe],MATCH($A59&amp;$B59&amp;$C59&amp;$E59,SetupR6Tabelle[Verein]&amp;SetupR6Tabelle[Vorname]&amp;SetupR6Tabelle[Name]&amp;SetupR6Tabelle[Disziplin],0)),"-")</f>
        <v>168</v>
      </c>
      <c r="L59" s="261" cm="1">
        <f t="array" ref="L59">_xlfn.IFNA(INDEX(SetupR7Tabelle[Ringe],MATCH($A59&amp;$B59&amp;$C59&amp;$E59,SetupR7Tabelle[Verein]&amp;SetupR7Tabelle[Vorname]&amp;SetupR7Tabelle[Name]&amp;SetupR7Tabelle[Disziplin],0)),"-")</f>
        <v>175</v>
      </c>
      <c r="M59" s="261" cm="1">
        <f t="array" ref="M59">_xlfn.IFNA(INDEX(SetupR8Tabelle[Ringe],MATCH($A59&amp;$B59&amp;$C59&amp;$E59,SetupR8Tabelle[Verein]&amp;SetupR8Tabelle[Vorname]&amp;SetupR8Tabelle[Name]&amp;SetupR8Tabelle[Disziplin],0)),"-")</f>
        <v>164</v>
      </c>
      <c r="N59" s="261" cm="1">
        <f t="array" ref="N59">_xlfn.IFNA(INDEX(SetupR9Tabelle[Ringe],MATCH($A59&amp;$B59&amp;$C59&amp;$E59,SetupR9Tabelle[Verein]&amp;SetupR9Tabelle[Vorname]&amp;SetupR9Tabelle[Name]&amp;SetupR9Tabelle[Disziplin],0)),"-")</f>
        <v>159</v>
      </c>
      <c r="O59" s="261" cm="1">
        <f t="array" ref="O59">_xlfn.IFNA(INDEX(SetupR10Tabelle[Ringe],MATCH($A59&amp;$B59&amp;$C59&amp;$E59,SetupR10Tabelle[Verein]&amp;SetupR10Tabelle[Vorname]&amp;SetupR10Tabelle[Name]&amp;SetupR10Tabelle[Disziplin],0)),"-")</f>
        <v>161</v>
      </c>
      <c r="P59" s="262" cm="1">
        <f t="array" ref="P59">_xlfn.IFNA(INDEX(SetupR11Tabelle[Ringe],MATCH($A59&amp;$B59&amp;$C59&amp;$E59,SetupR11Tabelle[Verein]&amp;SetupR11Tabelle[Vorname]&amp;SetupR11Tabelle[Name]&amp;SetupR11Tabelle[Disziplin],0)),"-")</f>
        <v>158</v>
      </c>
      <c r="Q59" s="261">
        <f>IF(LP[[#This Row],[1]]="","",SUM(LP[[#This Row],[1]:[11]]))</f>
        <v>1298</v>
      </c>
      <c r="R59" s="263">
        <f>IF(LP[[#This Row],[Summe]]="","",AVERAGE(Q59/S59))</f>
        <v>162.25</v>
      </c>
      <c r="S59" s="261">
        <f>IF(LP[[#This Row],[1]]="","",COUNT(F59:P59))</f>
        <v>8</v>
      </c>
    </row>
    <row r="60" spans="1:19" ht="15.95" customHeight="1">
      <c r="A60" s="197" t="s">
        <v>26</v>
      </c>
      <c r="B60" s="197" t="s">
        <v>266</v>
      </c>
      <c r="C60" s="197" t="s">
        <v>267</v>
      </c>
      <c r="D60" s="197" t="s">
        <v>10</v>
      </c>
      <c r="E60" s="197" t="s">
        <v>14</v>
      </c>
      <c r="F60" s="261" cm="1">
        <f t="array" ref="F60">_xlfn.IFNA(INDEX(SetupR1Tabelle[Ringe],MATCH($A60&amp;$B60&amp;$C60&amp;$E60,SetupR1Tabelle[Verein]&amp;SetupR1Tabelle[Vorname]&amp;SetupR1Tabelle[Name]&amp;SetupR1Tabelle[Disziplin],0)),"-")</f>
        <v>149</v>
      </c>
      <c r="G60" s="261" t="str" cm="1">
        <f t="array" ref="G60">_xlfn.IFNA(INDEX(SetupR2Tabelle[Ringe],MATCH($A60&amp;$B60&amp;$C60&amp;$E60,SetupR2Tabelle[Verein]&amp;SetupR2Tabelle[Vorname]&amp;SetupR2Tabelle[Name]&amp;SetupR2Tabelle[Disziplin],0)),"-")</f>
        <v>-</v>
      </c>
      <c r="H60" s="261" cm="1">
        <f t="array" ref="H60">_xlfn.IFNA(INDEX(SetupR3Tabelle[Ringe],MATCH($A60&amp;$B60&amp;$C60&amp;$E60,SetupR3Tabelle[Verein]&amp;SetupR3Tabelle[Vorname]&amp;SetupR3Tabelle[Name]&amp;SetupR3Tabelle[Disziplin],0)),"-")</f>
        <v>143</v>
      </c>
      <c r="I60" s="262" t="str" cm="1">
        <f t="array" ref="I60">_xlfn.IFNA(INDEX(SetupR4Tabelle[Ringe],MATCH($A60&amp;$B60&amp;$C60&amp;$E60,SetupR4Tabelle[Verein]&amp;SetupR4Tabelle[Vorname]&amp;SetupR4Tabelle[Name]&amp;SetupR4Tabelle[Disziplin],0)),"-")</f>
        <v>-</v>
      </c>
      <c r="J60" s="261" cm="1">
        <f t="array" ref="J60">_xlfn.IFNA(INDEX(SetupR5Tabelle[Ringe],MATCH($A60&amp;$B60&amp;$C60&amp;$E60,SetupR5Tabelle[Verein]&amp;SetupR5Tabelle[Vorname]&amp;SetupR5Tabelle[Name]&amp;SetupR5Tabelle[Disziplin],0)),"-")</f>
        <v>159</v>
      </c>
      <c r="K60" s="261" t="str" cm="1">
        <f t="array" ref="K60">_xlfn.IFNA(INDEX(SetupR6Tabelle[Ringe],MATCH($A60&amp;$B60&amp;$C60&amp;$E60,SetupR6Tabelle[Verein]&amp;SetupR6Tabelle[Vorname]&amp;SetupR6Tabelle[Name]&amp;SetupR6Tabelle[Disziplin],0)),"-")</f>
        <v>-</v>
      </c>
      <c r="L60" s="261" cm="1">
        <f t="array" ref="L60">_xlfn.IFNA(INDEX(SetupR7Tabelle[Ringe],MATCH($A60&amp;$B60&amp;$C60&amp;$E60,SetupR7Tabelle[Verein]&amp;SetupR7Tabelle[Vorname]&amp;SetupR7Tabelle[Name]&amp;SetupR7Tabelle[Disziplin],0)),"-")</f>
        <v>154</v>
      </c>
      <c r="M60" s="261" cm="1">
        <f t="array" ref="M60">_xlfn.IFNA(INDEX(SetupR8Tabelle[Ringe],MATCH($A60&amp;$B60&amp;$C60&amp;$E60,SetupR8Tabelle[Verein]&amp;SetupR8Tabelle[Vorname]&amp;SetupR8Tabelle[Name]&amp;SetupR8Tabelle[Disziplin],0)),"-")</f>
        <v>156</v>
      </c>
      <c r="N60" s="261" cm="1">
        <f t="array" ref="N60">_xlfn.IFNA(INDEX(SetupR9Tabelle[Ringe],MATCH($A60&amp;$B60&amp;$C60&amp;$E60,SetupR9Tabelle[Verein]&amp;SetupR9Tabelle[Vorname]&amp;SetupR9Tabelle[Name]&amp;SetupR9Tabelle[Disziplin],0)),"-")</f>
        <v>160</v>
      </c>
      <c r="O60" s="261" cm="1">
        <f t="array" ref="O60">_xlfn.IFNA(INDEX(SetupR10Tabelle[Ringe],MATCH($A60&amp;$B60&amp;$C60&amp;$E60,SetupR10Tabelle[Verein]&amp;SetupR10Tabelle[Vorname]&amp;SetupR10Tabelle[Name]&amp;SetupR10Tabelle[Disziplin],0)),"-")</f>
        <v>168</v>
      </c>
      <c r="P60" s="262" cm="1">
        <f t="array" ref="P60">_xlfn.IFNA(INDEX(SetupR11Tabelle[Ringe],MATCH($A60&amp;$B60&amp;$C60&amp;$E60,SetupR11Tabelle[Verein]&amp;SetupR11Tabelle[Vorname]&amp;SetupR11Tabelle[Name]&amp;SetupR11Tabelle[Disziplin],0)),"-")</f>
        <v>164</v>
      </c>
      <c r="Q60" s="261">
        <f>IF(LP[[#This Row],[1]]="","",SUM(LP[[#This Row],[1]:[11]]))</f>
        <v>1253</v>
      </c>
      <c r="R60" s="263">
        <f>IF(LP[[#This Row],[Summe]]="","",AVERAGE(Q60/S60))</f>
        <v>156.625</v>
      </c>
      <c r="S60" s="261">
        <f>IF(LP[[#This Row],[1]]="","",COUNT(F60:P60))</f>
        <v>8</v>
      </c>
    </row>
    <row r="61" spans="1:19" ht="15.95" customHeight="1">
      <c r="A61" s="197" t="s">
        <v>20</v>
      </c>
      <c r="B61" s="197" t="s">
        <v>183</v>
      </c>
      <c r="C61" s="197" t="s">
        <v>179</v>
      </c>
      <c r="D61" s="197" t="s">
        <v>23</v>
      </c>
      <c r="E61" s="197" t="s">
        <v>14</v>
      </c>
      <c r="F61" s="264" t="str" cm="1">
        <f t="array" ref="F61">_xlfn.IFNA(INDEX(SetupR1Tabelle[Ringe],MATCH($A61&amp;$B61&amp;$C61&amp;$E61,SetupR1Tabelle[Verein]&amp;SetupR1Tabelle[Vorname]&amp;SetupR1Tabelle[Name]&amp;SetupR1Tabelle[Disziplin],0)),"-")</f>
        <v>-</v>
      </c>
      <c r="G61" s="265" cm="1">
        <f t="array" ref="G61">_xlfn.IFNA(INDEX(SetupR2Tabelle[Ringe],MATCH($A61&amp;$B61&amp;$C61&amp;$E61,SetupR2Tabelle[Verein]&amp;SetupR2Tabelle[Vorname]&amp;SetupR2Tabelle[Name]&amp;SetupR2Tabelle[Disziplin],0)),"-")</f>
        <v>179</v>
      </c>
      <c r="H61" s="264" cm="1">
        <f t="array" ref="H61">_xlfn.IFNA(INDEX(SetupR3Tabelle[Ringe],MATCH($A61&amp;$B61&amp;$C61&amp;$E61,SetupR3Tabelle[Verein]&amp;SetupR3Tabelle[Vorname]&amp;SetupR3Tabelle[Name]&amp;SetupR3Tabelle[Disziplin],0)),"-")</f>
        <v>174</v>
      </c>
      <c r="I61" s="266" cm="1">
        <f t="array" ref="I61">_xlfn.IFNA(INDEX(SetupR4Tabelle[Ringe],MATCH($A61&amp;$B61&amp;$C61&amp;$E61,SetupR4Tabelle[Verein]&amp;SetupR4Tabelle[Vorname]&amp;SetupR4Tabelle[Name]&amp;SetupR4Tabelle[Disziplin],0)),"-")</f>
        <v>172</v>
      </c>
      <c r="J61" s="264" cm="1">
        <f t="array" ref="J61">_xlfn.IFNA(INDEX(SetupR5Tabelle[Ringe],MATCH($A61&amp;$B61&amp;$C61&amp;$E61,SetupR5Tabelle[Verein]&amp;SetupR5Tabelle[Vorname]&amp;SetupR5Tabelle[Name]&amp;SetupR5Tabelle[Disziplin],0)),"-")</f>
        <v>180</v>
      </c>
      <c r="K61" s="264" cm="1">
        <f t="array" ref="K61">_xlfn.IFNA(INDEX(SetupR6Tabelle[Ringe],MATCH($A61&amp;$B61&amp;$C61&amp;$E61,SetupR6Tabelle[Verein]&amp;SetupR6Tabelle[Vorname]&amp;SetupR6Tabelle[Name]&amp;SetupR6Tabelle[Disziplin],0)),"-")</f>
        <v>177</v>
      </c>
      <c r="L61" s="264" t="str" cm="1">
        <f t="array" ref="L61">_xlfn.IFNA(INDEX(SetupR7Tabelle[Ringe],MATCH($A61&amp;$B61&amp;$C61&amp;$E61,SetupR7Tabelle[Verein]&amp;SetupR7Tabelle[Vorname]&amp;SetupR7Tabelle[Name]&amp;SetupR7Tabelle[Disziplin],0)),"-")</f>
        <v>-</v>
      </c>
      <c r="M61" s="264" cm="1">
        <f t="array" ref="M61">_xlfn.IFNA(INDEX(SetupR8Tabelle[Ringe],MATCH($A61&amp;$B61&amp;$C61&amp;$E61,SetupR8Tabelle[Verein]&amp;SetupR8Tabelle[Vorname]&amp;SetupR8Tabelle[Name]&amp;SetupR8Tabelle[Disziplin],0)),"-")</f>
        <v>177</v>
      </c>
      <c r="N61" s="264" cm="1">
        <f t="array" ref="N61">_xlfn.IFNA(INDEX(SetupR9Tabelle[Ringe],MATCH($A61&amp;$B61&amp;$C61&amp;$E61,SetupR9Tabelle[Verein]&amp;SetupR9Tabelle[Vorname]&amp;SetupR9Tabelle[Name]&amp;SetupR9Tabelle[Disziplin],0)),"-")</f>
        <v>181</v>
      </c>
      <c r="O61" s="264" t="str" cm="1">
        <f t="array" ref="O61">_xlfn.IFNA(INDEX(SetupR10Tabelle[Ringe],MATCH($A61&amp;$B61&amp;$C61&amp;$E61,SetupR10Tabelle[Verein]&amp;SetupR10Tabelle[Vorname]&amp;SetupR10Tabelle[Name]&amp;SetupR10Tabelle[Disziplin],0)),"-")</f>
        <v>-</v>
      </c>
      <c r="P61" s="262" t="str" cm="1">
        <f t="array" ref="P61">_xlfn.IFNA(INDEX(SetupR11Tabelle[Ringe],MATCH($A61&amp;$B61&amp;$C61&amp;$E61,SetupR11Tabelle[Verein]&amp;SetupR11Tabelle[Vorname]&amp;SetupR11Tabelle[Name]&amp;SetupR11Tabelle[Disziplin],0)),"-")</f>
        <v>-</v>
      </c>
      <c r="Q61" s="261">
        <f>IF(LP[[#This Row],[1]]="","",SUM(LP[[#This Row],[1]:[11]]))</f>
        <v>1240</v>
      </c>
      <c r="R61" s="263">
        <f>IF(LP[[#This Row],[Summe]]="","",AVERAGE(Q61/S61))</f>
        <v>177.14285714285714</v>
      </c>
      <c r="S61" s="261">
        <f>IF(LP[[#This Row],[1]]="","",COUNT(F61:P61))</f>
        <v>7</v>
      </c>
    </row>
    <row r="62" spans="1:19" ht="15.95" customHeight="1">
      <c r="A62" s="197" t="s">
        <v>13</v>
      </c>
      <c r="B62" s="197" t="s">
        <v>235</v>
      </c>
      <c r="C62" s="197" t="s">
        <v>234</v>
      </c>
      <c r="D62" s="197" t="s">
        <v>23</v>
      </c>
      <c r="E62" s="197" t="s">
        <v>14</v>
      </c>
      <c r="F62" s="261" cm="1">
        <f t="array" ref="F62">_xlfn.IFNA(INDEX(SetupR1Tabelle[Ringe],MATCH($A62&amp;$B62&amp;$C62&amp;$E62,SetupR1Tabelle[Verein]&amp;SetupR1Tabelle[Vorname]&amp;SetupR1Tabelle[Name]&amp;SetupR1Tabelle[Disziplin],0)),"-")</f>
        <v>175</v>
      </c>
      <c r="G62" s="261" cm="1">
        <f t="array" ref="G62">_xlfn.IFNA(INDEX(SetupR2Tabelle[Ringe],MATCH($A62&amp;$B62&amp;$C62&amp;$E62,SetupR2Tabelle[Verein]&amp;SetupR2Tabelle[Vorname]&amp;SetupR2Tabelle[Name]&amp;SetupR2Tabelle[Disziplin],0)),"-")</f>
        <v>176</v>
      </c>
      <c r="H62" s="261" cm="1">
        <f t="array" ref="H62">_xlfn.IFNA(INDEX(SetupR3Tabelle[Ringe],MATCH($A62&amp;$B62&amp;$C62&amp;$E62,SetupR3Tabelle[Verein]&amp;SetupR3Tabelle[Vorname]&amp;SetupR3Tabelle[Name]&amp;SetupR3Tabelle[Disziplin],0)),"-")</f>
        <v>171</v>
      </c>
      <c r="I62" s="262" cm="1">
        <f t="array" ref="I62">_xlfn.IFNA(INDEX(SetupR4Tabelle[Ringe],MATCH($A62&amp;$B62&amp;$C62&amp;$E62,SetupR4Tabelle[Verein]&amp;SetupR4Tabelle[Vorname]&amp;SetupR4Tabelle[Name]&amp;SetupR4Tabelle[Disziplin],0)),"-")</f>
        <v>166</v>
      </c>
      <c r="J62" s="261" t="str" cm="1">
        <f t="array" ref="J62">_xlfn.IFNA(INDEX(SetupR5Tabelle[Ringe],MATCH($A62&amp;$B62&amp;$C62&amp;$E62,SetupR5Tabelle[Verein]&amp;SetupR5Tabelle[Vorname]&amp;SetupR5Tabelle[Name]&amp;SetupR5Tabelle[Disziplin],0)),"-")</f>
        <v>-</v>
      </c>
      <c r="K62" s="261" t="str" cm="1">
        <f t="array" ref="K62">_xlfn.IFNA(INDEX(SetupR6Tabelle[Ringe],MATCH($A62&amp;$B62&amp;$C62&amp;$E62,SetupR6Tabelle[Verein]&amp;SetupR6Tabelle[Vorname]&amp;SetupR6Tabelle[Name]&amp;SetupR6Tabelle[Disziplin],0)),"-")</f>
        <v>-</v>
      </c>
      <c r="L62" s="261" cm="1">
        <f t="array" ref="L62">_xlfn.IFNA(INDEX(SetupR7Tabelle[Ringe],MATCH($A62&amp;$B62&amp;$C62&amp;$E62,SetupR7Tabelle[Verein]&amp;SetupR7Tabelle[Vorname]&amp;SetupR7Tabelle[Name]&amp;SetupR7Tabelle[Disziplin],0)),"-")</f>
        <v>171</v>
      </c>
      <c r="M62" s="261" t="str" cm="1">
        <f t="array" ref="M62">_xlfn.IFNA(INDEX(SetupR8Tabelle[Ringe],MATCH($A62&amp;$B62&amp;$C62&amp;$E62,SetupR8Tabelle[Verein]&amp;SetupR8Tabelle[Vorname]&amp;SetupR8Tabelle[Name]&amp;SetupR8Tabelle[Disziplin],0)),"-")</f>
        <v>-</v>
      </c>
      <c r="N62" s="261" cm="1">
        <f t="array" ref="N62">_xlfn.IFNA(INDEX(SetupR9Tabelle[Ringe],MATCH($A62&amp;$B62&amp;$C62&amp;$E62,SetupR9Tabelle[Verein]&amp;SetupR9Tabelle[Vorname]&amp;SetupR9Tabelle[Name]&amp;SetupR9Tabelle[Disziplin],0)),"-")</f>
        <v>174</v>
      </c>
      <c r="O62" s="261" cm="1">
        <f t="array" ref="O62">_xlfn.IFNA(INDEX(SetupR10Tabelle[Ringe],MATCH($A62&amp;$B62&amp;$C62&amp;$E62,SetupR10Tabelle[Verein]&amp;SetupR10Tabelle[Vorname]&amp;SetupR10Tabelle[Name]&amp;SetupR10Tabelle[Disziplin],0)),"-")</f>
        <v>178</v>
      </c>
      <c r="P62" s="262" t="str" cm="1">
        <f t="array" ref="P62">_xlfn.IFNA(INDEX(SetupR11Tabelle[Ringe],MATCH($A62&amp;$B62&amp;$C62&amp;$E62,SetupR11Tabelle[Verein]&amp;SetupR11Tabelle[Vorname]&amp;SetupR11Tabelle[Name]&amp;SetupR11Tabelle[Disziplin],0)),"-")</f>
        <v>-</v>
      </c>
      <c r="Q62" s="261">
        <f>IF(LP[[#This Row],[1]]="","",SUM(LP[[#This Row],[1]:[11]]))</f>
        <v>1211</v>
      </c>
      <c r="R62" s="263">
        <f>IF(LP[[#This Row],[Summe]]="","",AVERAGE(Q62/S62))</f>
        <v>173</v>
      </c>
      <c r="S62" s="261">
        <f>IF(LP[[#This Row],[1]]="","",COUNT(F62:P62))</f>
        <v>7</v>
      </c>
    </row>
    <row r="63" spans="1:19" ht="15.95" customHeight="1">
      <c r="A63" s="197" t="s">
        <v>28</v>
      </c>
      <c r="B63" s="197" t="s">
        <v>395</v>
      </c>
      <c r="C63" s="197" t="s">
        <v>201</v>
      </c>
      <c r="D63" s="197" t="s">
        <v>19</v>
      </c>
      <c r="E63" s="197" t="s">
        <v>14</v>
      </c>
      <c r="F63" s="264" cm="1">
        <f t="array" ref="F63">_xlfn.IFNA(INDEX(SetupR1Tabelle[Ringe],MATCH($A63&amp;$B63&amp;$C63&amp;$E63,SetupR1Tabelle[Verein]&amp;SetupR1Tabelle[Vorname]&amp;SetupR1Tabelle[Name]&amp;SetupR1Tabelle[Disziplin],0)),"-")</f>
        <v>160</v>
      </c>
      <c r="G63" s="265" t="str" cm="1">
        <f t="array" ref="G63">_xlfn.IFNA(INDEX(SetupR2Tabelle[Ringe],MATCH($A63&amp;$B63&amp;$C63&amp;$E63,SetupR2Tabelle[Verein]&amp;SetupR2Tabelle[Vorname]&amp;SetupR2Tabelle[Name]&amp;SetupR2Tabelle[Disziplin],0)),"-")</f>
        <v>-</v>
      </c>
      <c r="H63" s="264" t="str" cm="1">
        <f t="array" ref="H63">_xlfn.IFNA(INDEX(SetupR3Tabelle[Ringe],MATCH($A63&amp;$B63&amp;$C63&amp;$E63,SetupR3Tabelle[Verein]&amp;SetupR3Tabelle[Vorname]&amp;SetupR3Tabelle[Name]&amp;SetupR3Tabelle[Disziplin],0)),"-")</f>
        <v>-</v>
      </c>
      <c r="I63" s="266" cm="1">
        <f t="array" ref="I63">_xlfn.IFNA(INDEX(SetupR4Tabelle[Ringe],MATCH($A63&amp;$B63&amp;$C63&amp;$E63,SetupR4Tabelle[Verein]&amp;SetupR4Tabelle[Vorname]&amp;SetupR4Tabelle[Name]&amp;SetupR4Tabelle[Disziplin],0)),"-")</f>
        <v>163</v>
      </c>
      <c r="J63" s="264" t="str" cm="1">
        <f t="array" ref="J63">_xlfn.IFNA(INDEX(SetupR5Tabelle[Ringe],MATCH($A63&amp;$B63&amp;$C63&amp;$E63,SetupR5Tabelle[Verein]&amp;SetupR5Tabelle[Vorname]&amp;SetupR5Tabelle[Name]&amp;SetupR5Tabelle[Disziplin],0)),"-")</f>
        <v>-</v>
      </c>
      <c r="K63" s="264" cm="1">
        <f t="array" ref="K63">_xlfn.IFNA(INDEX(SetupR6Tabelle[Ringe],MATCH($A63&amp;$B63&amp;$C63&amp;$E63,SetupR6Tabelle[Verein]&amp;SetupR6Tabelle[Vorname]&amp;SetupR6Tabelle[Name]&amp;SetupR6Tabelle[Disziplin],0)),"-")</f>
        <v>156</v>
      </c>
      <c r="L63" s="264" cm="1">
        <f t="array" ref="L63">_xlfn.IFNA(INDEX(SetupR7Tabelle[Ringe],MATCH($A63&amp;$B63&amp;$C63&amp;$E63,SetupR7Tabelle[Verein]&amp;SetupR7Tabelle[Vorname]&amp;SetupR7Tabelle[Name]&amp;SetupR7Tabelle[Disziplin],0)),"-")</f>
        <v>159</v>
      </c>
      <c r="M63" s="264" cm="1">
        <f t="array" ref="M63">_xlfn.IFNA(INDEX(SetupR8Tabelle[Ringe],MATCH($A63&amp;$B63&amp;$C63&amp;$E63,SetupR8Tabelle[Verein]&amp;SetupR8Tabelle[Vorname]&amp;SetupR8Tabelle[Name]&amp;SetupR8Tabelle[Disziplin],0)),"-")</f>
        <v>154</v>
      </c>
      <c r="N63" s="264" t="str" cm="1">
        <f t="array" ref="N63">_xlfn.IFNA(INDEX(SetupR9Tabelle[Ringe],MATCH($A63&amp;$B63&amp;$C63&amp;$E63,SetupR9Tabelle[Verein]&amp;SetupR9Tabelle[Vorname]&amp;SetupR9Tabelle[Name]&amp;SetupR9Tabelle[Disziplin],0)),"-")</f>
        <v>-</v>
      </c>
      <c r="O63" s="264" cm="1">
        <f t="array" ref="O63">_xlfn.IFNA(INDEX(SetupR10Tabelle[Ringe],MATCH($A63&amp;$B63&amp;$C63&amp;$E63,SetupR10Tabelle[Verein]&amp;SetupR10Tabelle[Vorname]&amp;SetupR10Tabelle[Name]&amp;SetupR10Tabelle[Disziplin],0)),"-")</f>
        <v>159</v>
      </c>
      <c r="P63" s="262" cm="1">
        <f t="array" ref="P63">_xlfn.IFNA(INDEX(SetupR11Tabelle[Ringe],MATCH($A63&amp;$B63&amp;$C63&amp;$E63,SetupR11Tabelle[Verein]&amp;SetupR11Tabelle[Vorname]&amp;SetupR11Tabelle[Name]&amp;SetupR11Tabelle[Disziplin],0)),"-")</f>
        <v>161</v>
      </c>
      <c r="Q63" s="261">
        <f>IF(LP[[#This Row],[1]]="","",SUM(LP[[#This Row],[1]:[11]]))</f>
        <v>1112</v>
      </c>
      <c r="R63" s="263">
        <f>IF(LP[[#This Row],[Summe]]="","",AVERAGE(Q63/S63))</f>
        <v>158.85714285714286</v>
      </c>
      <c r="S63" s="261">
        <f>IF(LP[[#This Row],[1]]="","",COUNT(F63:P63))</f>
        <v>7</v>
      </c>
    </row>
    <row r="64" spans="1:19" ht="15.95" customHeight="1">
      <c r="A64" s="197" t="s">
        <v>6</v>
      </c>
      <c r="B64" s="197" t="s">
        <v>511</v>
      </c>
      <c r="C64" s="197" t="s">
        <v>512</v>
      </c>
      <c r="D64" s="197" t="s">
        <v>10</v>
      </c>
      <c r="E64" s="197" t="s">
        <v>14</v>
      </c>
      <c r="F64" s="264" cm="1">
        <f t="array" ref="F64">_xlfn.IFNA(INDEX(SetupR1Tabelle[Ringe],MATCH($A64&amp;$B64&amp;$C64&amp;$E64,SetupR1Tabelle[Verein]&amp;SetupR1Tabelle[Vorname]&amp;SetupR1Tabelle[Name]&amp;SetupR1Tabelle[Disziplin],0)),"-")</f>
        <v>148</v>
      </c>
      <c r="G64" s="265" t="str" cm="1">
        <f t="array" ref="G64">_xlfn.IFNA(INDEX(SetupR2Tabelle[Ringe],MATCH($A64&amp;$B64&amp;$C64&amp;$E64,SetupR2Tabelle[Verein]&amp;SetupR2Tabelle[Vorname]&amp;SetupR2Tabelle[Name]&amp;SetupR2Tabelle[Disziplin],0)),"-")</f>
        <v>-</v>
      </c>
      <c r="H64" s="264" t="str" cm="1">
        <f t="array" ref="H64">_xlfn.IFNA(INDEX(SetupR3Tabelle[Ringe],MATCH($A64&amp;$B64&amp;$C64&amp;$E64,SetupR3Tabelle[Verein]&amp;SetupR3Tabelle[Vorname]&amp;SetupR3Tabelle[Name]&amp;SetupR3Tabelle[Disziplin],0)),"-")</f>
        <v>-</v>
      </c>
      <c r="I64" s="266" cm="1">
        <f t="array" ref="I64">_xlfn.IFNA(INDEX(SetupR4Tabelle[Ringe],MATCH($A64&amp;$B64&amp;$C64&amp;$E64,SetupR4Tabelle[Verein]&amp;SetupR4Tabelle[Vorname]&amp;SetupR4Tabelle[Name]&amp;SetupR4Tabelle[Disziplin],0)),"-")</f>
        <v>154</v>
      </c>
      <c r="J64" s="264" t="str" cm="1">
        <f t="array" ref="J64">_xlfn.IFNA(INDEX(SetupR5Tabelle[Ringe],MATCH($A64&amp;$B64&amp;$C64&amp;$E64,SetupR5Tabelle[Verein]&amp;SetupR5Tabelle[Vorname]&amp;SetupR5Tabelle[Name]&amp;SetupR5Tabelle[Disziplin],0)),"-")</f>
        <v>-</v>
      </c>
      <c r="K64" s="264" t="str" cm="1">
        <f t="array" ref="K64">_xlfn.IFNA(INDEX(SetupR6Tabelle[Ringe],MATCH($A64&amp;$B64&amp;$C64&amp;$E64,SetupR6Tabelle[Verein]&amp;SetupR6Tabelle[Vorname]&amp;SetupR6Tabelle[Name]&amp;SetupR6Tabelle[Disziplin],0)),"-")</f>
        <v>-</v>
      </c>
      <c r="L64" s="264" cm="1">
        <f t="array" ref="L64">_xlfn.IFNA(INDEX(SetupR7Tabelle[Ringe],MATCH($A64&amp;$B64&amp;$C64&amp;$E64,SetupR7Tabelle[Verein]&amp;SetupR7Tabelle[Vorname]&amp;SetupR7Tabelle[Name]&amp;SetupR7Tabelle[Disziplin],0)),"-")</f>
        <v>151</v>
      </c>
      <c r="M64" s="264" cm="1">
        <f t="array" ref="M64">_xlfn.IFNA(INDEX(SetupR8Tabelle[Ringe],MATCH($A64&amp;$B64&amp;$C64&amp;$E64,SetupR8Tabelle[Verein]&amp;SetupR8Tabelle[Vorname]&amp;SetupR8Tabelle[Name]&amp;SetupR8Tabelle[Disziplin],0)),"-")</f>
        <v>144</v>
      </c>
      <c r="N64" s="264" cm="1">
        <f t="array" ref="N64">_xlfn.IFNA(INDEX(SetupR9Tabelle[Ringe],MATCH($A64&amp;$B64&amp;$C64&amp;$E64,SetupR9Tabelle[Verein]&amp;SetupR9Tabelle[Vorname]&amp;SetupR9Tabelle[Name]&amp;SetupR9Tabelle[Disziplin],0)),"-")</f>
        <v>150</v>
      </c>
      <c r="O64" s="264" cm="1">
        <f t="array" ref="O64">_xlfn.IFNA(INDEX(SetupR10Tabelle[Ringe],MATCH($A64&amp;$B64&amp;$C64&amp;$E64,SetupR10Tabelle[Verein]&amp;SetupR10Tabelle[Vorname]&amp;SetupR10Tabelle[Name]&amp;SetupR10Tabelle[Disziplin],0)),"-")</f>
        <v>168</v>
      </c>
      <c r="P64" s="262" cm="1">
        <f t="array" ref="P64">_xlfn.IFNA(INDEX(SetupR11Tabelle[Ringe],MATCH($A64&amp;$B64&amp;$C64&amp;$E64,SetupR11Tabelle[Verein]&amp;SetupR11Tabelle[Vorname]&amp;SetupR11Tabelle[Name]&amp;SetupR11Tabelle[Disziplin],0)),"-")</f>
        <v>160</v>
      </c>
      <c r="Q64" s="261">
        <f>IF(LP[[#This Row],[1]]="","",SUM(LP[[#This Row],[1]:[11]]))</f>
        <v>1075</v>
      </c>
      <c r="R64" s="263">
        <f>IF(LP[[#This Row],[Summe]]="","",AVERAGE(Q64/S64))</f>
        <v>153.57142857142858</v>
      </c>
      <c r="S64" s="261">
        <f>IF(LP[[#This Row],[1]]="","",COUNT(F64:P64))</f>
        <v>7</v>
      </c>
    </row>
    <row r="65" spans="1:19" ht="15.95" customHeight="1">
      <c r="A65" s="197" t="s">
        <v>18</v>
      </c>
      <c r="B65" s="197" t="s">
        <v>549</v>
      </c>
      <c r="C65" s="197" t="s">
        <v>550</v>
      </c>
      <c r="D65" s="197" t="s">
        <v>22</v>
      </c>
      <c r="E65" s="197" t="s">
        <v>14</v>
      </c>
      <c r="F65" s="264" t="str" cm="1">
        <f t="array" ref="F65">_xlfn.IFNA(INDEX(SetupR1Tabelle[Ringe],MATCH($A65&amp;$B65&amp;$C65&amp;$E65,SetupR1Tabelle[Verein]&amp;SetupR1Tabelle[Vorname]&amp;SetupR1Tabelle[Name]&amp;SetupR1Tabelle[Disziplin],0)),"-")</f>
        <v>-</v>
      </c>
      <c r="G65" s="265" cm="1">
        <f t="array" ref="G65">_xlfn.IFNA(INDEX(SetupR2Tabelle[Ringe],MATCH($A65&amp;$B65&amp;$C65&amp;$E65,SetupR2Tabelle[Verein]&amp;SetupR2Tabelle[Vorname]&amp;SetupR2Tabelle[Name]&amp;SetupR2Tabelle[Disziplin],0)),"-")</f>
        <v>148</v>
      </c>
      <c r="H65" s="264" cm="1">
        <f t="array" ref="H65">_xlfn.IFNA(INDEX(SetupR3Tabelle[Ringe],MATCH($A65&amp;$B65&amp;$C65&amp;$E65,SetupR3Tabelle[Verein]&amp;SetupR3Tabelle[Vorname]&amp;SetupR3Tabelle[Name]&amp;SetupR3Tabelle[Disziplin],0)),"-")</f>
        <v>146</v>
      </c>
      <c r="I65" s="266" cm="1">
        <f t="array" ref="I65">_xlfn.IFNA(INDEX(SetupR4Tabelle[Ringe],MATCH($A65&amp;$B65&amp;$C65&amp;$E65,SetupR4Tabelle[Verein]&amp;SetupR4Tabelle[Vorname]&amp;SetupR4Tabelle[Name]&amp;SetupR4Tabelle[Disziplin],0)),"-")</f>
        <v>160</v>
      </c>
      <c r="J65" s="264" cm="1">
        <f t="array" ref="J65">_xlfn.IFNA(INDEX(SetupR5Tabelle[Ringe],MATCH($A65&amp;$B65&amp;$C65&amp;$E65,SetupR5Tabelle[Verein]&amp;SetupR5Tabelle[Vorname]&amp;SetupR5Tabelle[Name]&amp;SetupR5Tabelle[Disziplin],0)),"-")</f>
        <v>141</v>
      </c>
      <c r="K65" s="264" t="str" cm="1">
        <f t="array" ref="K65">_xlfn.IFNA(INDEX(SetupR6Tabelle[Ringe],MATCH($A65&amp;$B65&amp;$C65&amp;$E65,SetupR6Tabelle[Verein]&amp;SetupR6Tabelle[Vorname]&amp;SetupR6Tabelle[Name]&amp;SetupR6Tabelle[Disziplin],0)),"-")</f>
        <v>-</v>
      </c>
      <c r="L65" s="264" cm="1">
        <f t="array" ref="L65">_xlfn.IFNA(INDEX(SetupR7Tabelle[Ringe],MATCH($A65&amp;$B65&amp;$C65&amp;$E65,SetupR7Tabelle[Verein]&amp;SetupR7Tabelle[Vorname]&amp;SetupR7Tabelle[Name]&amp;SetupR7Tabelle[Disziplin],0)),"-")</f>
        <v>140</v>
      </c>
      <c r="M65" s="264" cm="1">
        <f t="array" ref="M65">_xlfn.IFNA(INDEX(SetupR8Tabelle[Ringe],MATCH($A65&amp;$B65&amp;$C65&amp;$E65,SetupR8Tabelle[Verein]&amp;SetupR8Tabelle[Vorname]&amp;SetupR8Tabelle[Name]&amp;SetupR8Tabelle[Disziplin],0)),"-")</f>
        <v>161</v>
      </c>
      <c r="N65" s="264" cm="1">
        <f t="array" ref="N65">_xlfn.IFNA(INDEX(SetupR9Tabelle[Ringe],MATCH($A65&amp;$B65&amp;$C65&amp;$E65,SetupR9Tabelle[Verein]&amp;SetupR9Tabelle[Vorname]&amp;SetupR9Tabelle[Name]&amp;SetupR9Tabelle[Disziplin],0)),"-")</f>
        <v>147</v>
      </c>
      <c r="O65" s="264" t="str" cm="1">
        <f t="array" ref="O65">_xlfn.IFNA(INDEX(SetupR10Tabelle[Ringe],MATCH($A65&amp;$B65&amp;$C65&amp;$E65,SetupR10Tabelle[Verein]&amp;SetupR10Tabelle[Vorname]&amp;SetupR10Tabelle[Name]&amp;SetupR10Tabelle[Disziplin],0)),"-")</f>
        <v>-</v>
      </c>
      <c r="P65" s="262" t="str" cm="1">
        <f t="array" ref="P65">_xlfn.IFNA(INDEX(SetupR11Tabelle[Ringe],MATCH($A65&amp;$B65&amp;$C65&amp;$E65,SetupR11Tabelle[Verein]&amp;SetupR11Tabelle[Vorname]&amp;SetupR11Tabelle[Name]&amp;SetupR11Tabelle[Disziplin],0)),"-")</f>
        <v>-</v>
      </c>
      <c r="Q65" s="261">
        <f>IF(LP[[#This Row],[1]]="","",SUM(LP[[#This Row],[1]:[11]]))</f>
        <v>1043</v>
      </c>
      <c r="R65" s="263">
        <f>IF(LP[[#This Row],[Summe]]="","",AVERAGE(Q65/S65))</f>
        <v>149</v>
      </c>
      <c r="S65" s="261">
        <f>IF(LP[[#This Row],[1]]="","",COUNT(F65:P65))</f>
        <v>7</v>
      </c>
    </row>
    <row r="66" spans="1:19" ht="15.95" customHeight="1">
      <c r="A66" s="197" t="s">
        <v>6</v>
      </c>
      <c r="B66" s="197" t="s">
        <v>569</v>
      </c>
      <c r="C66" s="197" t="s">
        <v>570</v>
      </c>
      <c r="D66" s="197" t="s">
        <v>19</v>
      </c>
      <c r="E66" s="197" t="s">
        <v>14</v>
      </c>
      <c r="F66" s="264" t="str" cm="1">
        <f t="array" ref="F66">_xlfn.IFNA(INDEX(SetupR1Tabelle[Ringe],MATCH($A66&amp;$B66&amp;$C66&amp;$E66,SetupR1Tabelle[Verein]&amp;SetupR1Tabelle[Vorname]&amp;SetupR1Tabelle[Name]&amp;SetupR1Tabelle[Disziplin],0)),"-")</f>
        <v>-</v>
      </c>
      <c r="G66" s="265" t="str" cm="1">
        <f t="array" ref="G66">_xlfn.IFNA(INDEX(SetupR2Tabelle[Ringe],MATCH($A66&amp;$B66&amp;$C66&amp;$E66,SetupR2Tabelle[Verein]&amp;SetupR2Tabelle[Vorname]&amp;SetupR2Tabelle[Name]&amp;SetupR2Tabelle[Disziplin],0)),"-")</f>
        <v>-</v>
      </c>
      <c r="H66" s="264" t="str" cm="1">
        <f t="array" ref="H66">_xlfn.IFNA(INDEX(SetupR3Tabelle[Ringe],MATCH($A66&amp;$B66&amp;$C66&amp;$E66,SetupR3Tabelle[Verein]&amp;SetupR3Tabelle[Vorname]&amp;SetupR3Tabelle[Name]&amp;SetupR3Tabelle[Disziplin],0)),"-")</f>
        <v>-</v>
      </c>
      <c r="I66" s="266" cm="1">
        <f t="array" ref="I66">_xlfn.IFNA(INDEX(SetupR4Tabelle[Ringe],MATCH($A66&amp;$B66&amp;$C66&amp;$E66,SetupR4Tabelle[Verein]&amp;SetupR4Tabelle[Vorname]&amp;SetupR4Tabelle[Name]&amp;SetupR4Tabelle[Disziplin],0)),"-")</f>
        <v>170</v>
      </c>
      <c r="J66" s="264" cm="1">
        <f t="array" ref="J66">_xlfn.IFNA(INDEX(SetupR5Tabelle[Ringe],MATCH($A66&amp;$B66&amp;$C66&amp;$E66,SetupR5Tabelle[Verein]&amp;SetupR5Tabelle[Vorname]&amp;SetupR5Tabelle[Name]&amp;SetupR5Tabelle[Disziplin],0)),"-")</f>
        <v>174</v>
      </c>
      <c r="K66" s="264" t="str" cm="1">
        <f t="array" ref="K66">_xlfn.IFNA(INDEX(SetupR6Tabelle[Ringe],MATCH($A66&amp;$B66&amp;$C66&amp;$E66,SetupR6Tabelle[Verein]&amp;SetupR6Tabelle[Vorname]&amp;SetupR6Tabelle[Name]&amp;SetupR6Tabelle[Disziplin],0)),"-")</f>
        <v>-</v>
      </c>
      <c r="L66" s="264" t="str" cm="1">
        <f t="array" ref="L66">_xlfn.IFNA(INDEX(SetupR7Tabelle[Ringe],MATCH($A66&amp;$B66&amp;$C66&amp;$E66,SetupR7Tabelle[Verein]&amp;SetupR7Tabelle[Vorname]&amp;SetupR7Tabelle[Name]&amp;SetupR7Tabelle[Disziplin],0)),"-")</f>
        <v>-</v>
      </c>
      <c r="M66" s="264" cm="1">
        <f t="array" ref="M66">_xlfn.IFNA(INDEX(SetupR8Tabelle[Ringe],MATCH($A66&amp;$B66&amp;$C66&amp;$E66,SetupR8Tabelle[Verein]&amp;SetupR8Tabelle[Vorname]&amp;SetupR8Tabelle[Name]&amp;SetupR8Tabelle[Disziplin],0)),"-")</f>
        <v>178</v>
      </c>
      <c r="N66" s="264" cm="1">
        <f t="array" ref="N66">_xlfn.IFNA(INDEX(SetupR9Tabelle[Ringe],MATCH($A66&amp;$B66&amp;$C66&amp;$E66,SetupR9Tabelle[Verein]&amp;SetupR9Tabelle[Vorname]&amp;SetupR9Tabelle[Name]&amp;SetupR9Tabelle[Disziplin],0)),"-")</f>
        <v>174</v>
      </c>
      <c r="O66" s="264" cm="1">
        <f t="array" ref="O66">_xlfn.IFNA(INDEX(SetupR10Tabelle[Ringe],MATCH($A66&amp;$B66&amp;$C66&amp;$E66,SetupR10Tabelle[Verein]&amp;SetupR10Tabelle[Vorname]&amp;SetupR10Tabelle[Name]&amp;SetupR10Tabelle[Disziplin],0)),"-")</f>
        <v>167</v>
      </c>
      <c r="P66" s="262" cm="1">
        <f t="array" ref="P66">_xlfn.IFNA(INDEX(SetupR11Tabelle[Ringe],MATCH($A66&amp;$B66&amp;$C66&amp;$E66,SetupR11Tabelle[Verein]&amp;SetupR11Tabelle[Vorname]&amp;SetupR11Tabelle[Name]&amp;SetupR11Tabelle[Disziplin],0)),"-")</f>
        <v>172</v>
      </c>
      <c r="Q66" s="261">
        <f>IF(LP[[#This Row],[1]]="","",SUM(LP[[#This Row],[1]:[11]]))</f>
        <v>1035</v>
      </c>
      <c r="R66" s="263">
        <f>IF(LP[[#This Row],[Summe]]="","",AVERAGE(Q66/S66))</f>
        <v>172.5</v>
      </c>
      <c r="S66" s="261">
        <f>IF(LP[[#This Row],[1]]="","",COUNT(F66:P66))</f>
        <v>6</v>
      </c>
    </row>
    <row r="67" spans="1:19" ht="15.95" customHeight="1">
      <c r="A67" s="197" t="s">
        <v>18</v>
      </c>
      <c r="B67" s="197" t="s">
        <v>357</v>
      </c>
      <c r="C67" s="197" t="s">
        <v>358</v>
      </c>
      <c r="D67" s="197" t="s">
        <v>12</v>
      </c>
      <c r="E67" s="197" t="s">
        <v>14</v>
      </c>
      <c r="F67" s="264" cm="1">
        <f t="array" ref="F67">_xlfn.IFNA(INDEX(SetupR1Tabelle[Ringe],MATCH($A67&amp;$B67&amp;$C67&amp;$E67,SetupR1Tabelle[Verein]&amp;SetupR1Tabelle[Vorname]&amp;SetupR1Tabelle[Name]&amp;SetupR1Tabelle[Disziplin],0)),"-")</f>
        <v>171</v>
      </c>
      <c r="G67" s="265" cm="1">
        <f t="array" ref="G67">_xlfn.IFNA(INDEX(SetupR2Tabelle[Ringe],MATCH($A67&amp;$B67&amp;$C67&amp;$E67,SetupR2Tabelle[Verein]&amp;SetupR2Tabelle[Vorname]&amp;SetupR2Tabelle[Name]&amp;SetupR2Tabelle[Disziplin],0)),"-")</f>
        <v>162</v>
      </c>
      <c r="H67" s="264" cm="1">
        <f t="array" ref="H67">_xlfn.IFNA(INDEX(SetupR3Tabelle[Ringe],MATCH($A67&amp;$B67&amp;$C67&amp;$E67,SetupR3Tabelle[Verein]&amp;SetupR3Tabelle[Vorname]&amp;SetupR3Tabelle[Name]&amp;SetupR3Tabelle[Disziplin],0)),"-")</f>
        <v>165</v>
      </c>
      <c r="I67" s="266" t="str" cm="1">
        <f t="array" ref="I67">_xlfn.IFNA(INDEX(SetupR4Tabelle[Ringe],MATCH($A67&amp;$B67&amp;$C67&amp;$E67,SetupR4Tabelle[Verein]&amp;SetupR4Tabelle[Vorname]&amp;SetupR4Tabelle[Name]&amp;SetupR4Tabelle[Disziplin],0)),"-")</f>
        <v>-</v>
      </c>
      <c r="J67" s="264" t="str" cm="1">
        <f t="array" ref="J67">_xlfn.IFNA(INDEX(SetupR5Tabelle[Ringe],MATCH($A67&amp;$B67&amp;$C67&amp;$E67,SetupR5Tabelle[Verein]&amp;SetupR5Tabelle[Vorname]&amp;SetupR5Tabelle[Name]&amp;SetupR5Tabelle[Disziplin],0)),"-")</f>
        <v>-</v>
      </c>
      <c r="K67" s="264" t="str" cm="1">
        <f t="array" ref="K67">_xlfn.IFNA(INDEX(SetupR6Tabelle[Ringe],MATCH($A67&amp;$B67&amp;$C67&amp;$E67,SetupR6Tabelle[Verein]&amp;SetupR6Tabelle[Vorname]&amp;SetupR6Tabelle[Name]&amp;SetupR6Tabelle[Disziplin],0)),"-")</f>
        <v>-</v>
      </c>
      <c r="L67" s="264" cm="1">
        <f t="array" ref="L67">_xlfn.IFNA(INDEX(SetupR7Tabelle[Ringe],MATCH($A67&amp;$B67&amp;$C67&amp;$E67,SetupR7Tabelle[Verein]&amp;SetupR7Tabelle[Vorname]&amp;SetupR7Tabelle[Name]&amp;SetupR7Tabelle[Disziplin],0)),"-")</f>
        <v>178</v>
      </c>
      <c r="M67" s="264" cm="1">
        <f t="array" ref="M67">_xlfn.IFNA(INDEX(SetupR8Tabelle[Ringe],MATCH($A67&amp;$B67&amp;$C67&amp;$E67,SetupR8Tabelle[Verein]&amp;SetupR8Tabelle[Vorname]&amp;SetupR8Tabelle[Name]&amp;SetupR8Tabelle[Disziplin],0)),"-")</f>
        <v>169</v>
      </c>
      <c r="N67" s="264" t="str" cm="1">
        <f t="array" ref="N67">_xlfn.IFNA(INDEX(SetupR9Tabelle[Ringe],MATCH($A67&amp;$B67&amp;$C67&amp;$E67,SetupR9Tabelle[Verein]&amp;SetupR9Tabelle[Vorname]&amp;SetupR9Tabelle[Name]&amp;SetupR9Tabelle[Disziplin],0)),"-")</f>
        <v>-</v>
      </c>
      <c r="O67" s="264" cm="1">
        <f t="array" ref="O67">_xlfn.IFNA(INDEX(SetupR10Tabelle[Ringe],MATCH($A67&amp;$B67&amp;$C67&amp;$E67,SetupR10Tabelle[Verein]&amp;SetupR10Tabelle[Vorname]&amp;SetupR10Tabelle[Name]&amp;SetupR10Tabelle[Disziplin],0)),"-")</f>
        <v>165</v>
      </c>
      <c r="P67" s="262" t="str" cm="1">
        <f t="array" ref="P67">_xlfn.IFNA(INDEX(SetupR11Tabelle[Ringe],MATCH($A67&amp;$B67&amp;$C67&amp;$E67,SetupR11Tabelle[Verein]&amp;SetupR11Tabelle[Vorname]&amp;SetupR11Tabelle[Name]&amp;SetupR11Tabelle[Disziplin],0)),"-")</f>
        <v>-</v>
      </c>
      <c r="Q67" s="261">
        <f>IF(LP[[#This Row],[1]]="","",SUM(LP[[#This Row],[1]:[11]]))</f>
        <v>1010</v>
      </c>
      <c r="R67" s="263">
        <f>IF(LP[[#This Row],[Summe]]="","",AVERAGE(Q67/S67))</f>
        <v>168.33333333333334</v>
      </c>
      <c r="S67" s="261">
        <f>IF(LP[[#This Row],[1]]="","",COUNT(F67:P67))</f>
        <v>6</v>
      </c>
    </row>
    <row r="68" spans="1:19" ht="15.95" customHeight="1">
      <c r="A68" s="197" t="s">
        <v>26</v>
      </c>
      <c r="B68" s="197" t="s">
        <v>336</v>
      </c>
      <c r="C68" s="197" t="s">
        <v>337</v>
      </c>
      <c r="D68" s="197" t="s">
        <v>12</v>
      </c>
      <c r="E68" s="197" t="s">
        <v>14</v>
      </c>
      <c r="F68" s="264" cm="1">
        <f t="array" ref="F68">_xlfn.IFNA(INDEX(SetupR1Tabelle[Ringe],MATCH($A68&amp;$B68&amp;$C68&amp;$E68,SetupR1Tabelle[Verein]&amp;SetupR1Tabelle[Vorname]&amp;SetupR1Tabelle[Name]&amp;SetupR1Tabelle[Disziplin],0)),"-")</f>
        <v>168</v>
      </c>
      <c r="G68" s="265" t="str" cm="1">
        <f t="array" ref="G68">_xlfn.IFNA(INDEX(SetupR2Tabelle[Ringe],MATCH($A68&amp;$B68&amp;$C68&amp;$E68,SetupR2Tabelle[Verein]&amp;SetupR2Tabelle[Vorname]&amp;SetupR2Tabelle[Name]&amp;SetupR2Tabelle[Disziplin],0)),"-")</f>
        <v>-</v>
      </c>
      <c r="H68" s="264" cm="1">
        <f t="array" ref="H68">_xlfn.IFNA(INDEX(SetupR3Tabelle[Ringe],MATCH($A68&amp;$B68&amp;$C68&amp;$E68,SetupR3Tabelle[Verein]&amp;SetupR3Tabelle[Vorname]&amp;SetupR3Tabelle[Name]&amp;SetupR3Tabelle[Disziplin],0)),"-")</f>
        <v>165</v>
      </c>
      <c r="I68" s="266" cm="1">
        <f t="array" ref="I68">_xlfn.IFNA(INDEX(SetupR4Tabelle[Ringe],MATCH($A68&amp;$B68&amp;$C68&amp;$E68,SetupR4Tabelle[Verein]&amp;SetupR4Tabelle[Vorname]&amp;SetupR4Tabelle[Name]&amp;SetupR4Tabelle[Disziplin],0)),"-")</f>
        <v>163</v>
      </c>
      <c r="J68" s="264" cm="1">
        <f t="array" ref="J68">_xlfn.IFNA(INDEX(SetupR5Tabelle[Ringe],MATCH($A68&amp;$B68&amp;$C68&amp;$E68,SetupR5Tabelle[Verein]&amp;SetupR5Tabelle[Vorname]&amp;SetupR5Tabelle[Name]&amp;SetupR5Tabelle[Disziplin],0)),"-")</f>
        <v>164</v>
      </c>
      <c r="K68" s="264" cm="1">
        <f t="array" ref="K68">_xlfn.IFNA(INDEX(SetupR6Tabelle[Ringe],MATCH($A68&amp;$B68&amp;$C68&amp;$E68,SetupR6Tabelle[Verein]&amp;SetupR6Tabelle[Vorname]&amp;SetupR6Tabelle[Name]&amp;SetupR6Tabelle[Disziplin],0)),"-")</f>
        <v>169</v>
      </c>
      <c r="L68" s="264" cm="1">
        <f t="array" ref="L68">_xlfn.IFNA(INDEX(SetupR7Tabelle[Ringe],MATCH($A68&amp;$B68&amp;$C68&amp;$E68,SetupR7Tabelle[Verein]&amp;SetupR7Tabelle[Vorname]&amp;SetupR7Tabelle[Name]&amp;SetupR7Tabelle[Disziplin],0)),"-")</f>
        <v>171</v>
      </c>
      <c r="M68" s="264" t="str" cm="1">
        <f t="array" ref="M68">_xlfn.IFNA(INDEX(SetupR8Tabelle[Ringe],MATCH($A68&amp;$B68&amp;$C68&amp;$E68,SetupR8Tabelle[Verein]&amp;SetupR8Tabelle[Vorname]&amp;SetupR8Tabelle[Name]&amp;SetupR8Tabelle[Disziplin],0)),"-")</f>
        <v>-</v>
      </c>
      <c r="N68" s="264" t="str" cm="1">
        <f t="array" ref="N68">_xlfn.IFNA(INDEX(SetupR9Tabelle[Ringe],MATCH($A68&amp;$B68&amp;$C68&amp;$E68,SetupR9Tabelle[Verein]&amp;SetupR9Tabelle[Vorname]&amp;SetupR9Tabelle[Name]&amp;SetupR9Tabelle[Disziplin],0)),"-")</f>
        <v>-</v>
      </c>
      <c r="O68" s="264" t="str" cm="1">
        <f t="array" ref="O68">_xlfn.IFNA(INDEX(SetupR10Tabelle[Ringe],MATCH($A68&amp;$B68&amp;$C68&amp;$E68,SetupR10Tabelle[Verein]&amp;SetupR10Tabelle[Vorname]&amp;SetupR10Tabelle[Name]&amp;SetupR10Tabelle[Disziplin],0)),"-")</f>
        <v>-</v>
      </c>
      <c r="P68" s="262" t="str" cm="1">
        <f t="array" ref="P68">_xlfn.IFNA(INDEX(SetupR11Tabelle[Ringe],MATCH($A68&amp;$B68&amp;$C68&amp;$E68,SetupR11Tabelle[Verein]&amp;SetupR11Tabelle[Vorname]&amp;SetupR11Tabelle[Name]&amp;SetupR11Tabelle[Disziplin],0)),"-")</f>
        <v>-</v>
      </c>
      <c r="Q68" s="261">
        <f>IF(LP[[#This Row],[1]]="","",SUM(LP[[#This Row],[1]:[11]]))</f>
        <v>1000</v>
      </c>
      <c r="R68" s="263">
        <f>IF(LP[[#This Row],[Summe]]="","",AVERAGE(Q68/S68))</f>
        <v>166.66666666666666</v>
      </c>
      <c r="S68" s="261">
        <f>IF(LP[[#This Row],[1]]="","",COUNT(F68:P68))</f>
        <v>6</v>
      </c>
    </row>
    <row r="69" spans="1:19" ht="15.95" customHeight="1">
      <c r="A69" s="197" t="s">
        <v>28</v>
      </c>
      <c r="B69" s="197" t="s">
        <v>336</v>
      </c>
      <c r="C69" s="197" t="s">
        <v>245</v>
      </c>
      <c r="D69" s="197" t="s">
        <v>23</v>
      </c>
      <c r="E69" s="197" t="s">
        <v>14</v>
      </c>
      <c r="F69" s="264" t="str" cm="1">
        <f t="array" ref="F69">_xlfn.IFNA(INDEX(SetupR1Tabelle[Ringe],MATCH($A69&amp;$B69&amp;$C69&amp;$E69,SetupR1Tabelle[Verein]&amp;SetupR1Tabelle[Vorname]&amp;SetupR1Tabelle[Name]&amp;SetupR1Tabelle[Disziplin],0)),"-")</f>
        <v>-</v>
      </c>
      <c r="G69" s="265" cm="1">
        <f t="array" ref="G69">_xlfn.IFNA(INDEX(SetupR2Tabelle[Ringe],MATCH($A69&amp;$B69&amp;$C69&amp;$E69,SetupR2Tabelle[Verein]&amp;SetupR2Tabelle[Vorname]&amp;SetupR2Tabelle[Name]&amp;SetupR2Tabelle[Disziplin],0)),"-")</f>
        <v>134</v>
      </c>
      <c r="H69" s="264" cm="1">
        <f t="array" ref="H69">_xlfn.IFNA(INDEX(SetupR3Tabelle[Ringe],MATCH($A69&amp;$B69&amp;$C69&amp;$E69,SetupR3Tabelle[Verein]&amp;SetupR3Tabelle[Vorname]&amp;SetupR3Tabelle[Name]&amp;SetupR3Tabelle[Disziplin],0)),"-")</f>
        <v>160</v>
      </c>
      <c r="I69" s="266" cm="1">
        <f t="array" ref="I69">_xlfn.IFNA(INDEX(SetupR4Tabelle[Ringe],MATCH($A69&amp;$B69&amp;$C69&amp;$E69,SetupR4Tabelle[Verein]&amp;SetupR4Tabelle[Vorname]&amp;SetupR4Tabelle[Name]&amp;SetupR4Tabelle[Disziplin],0)),"-")</f>
        <v>139</v>
      </c>
      <c r="J69" s="264" t="str" cm="1">
        <f t="array" ref="J69">_xlfn.IFNA(INDEX(SetupR5Tabelle[Ringe],MATCH($A69&amp;$B69&amp;$C69&amp;$E69,SetupR5Tabelle[Verein]&amp;SetupR5Tabelle[Vorname]&amp;SetupR5Tabelle[Name]&amp;SetupR5Tabelle[Disziplin],0)),"-")</f>
        <v>-</v>
      </c>
      <c r="K69" s="264" cm="1">
        <f t="array" ref="K69">_xlfn.IFNA(INDEX(SetupR6Tabelle[Ringe],MATCH($A69&amp;$B69&amp;$C69&amp;$E69,SetupR6Tabelle[Verein]&amp;SetupR6Tabelle[Vorname]&amp;SetupR6Tabelle[Name]&amp;SetupR6Tabelle[Disziplin],0)),"-")</f>
        <v>148</v>
      </c>
      <c r="L69" s="264" cm="1">
        <f t="array" ref="L69">_xlfn.IFNA(INDEX(SetupR7Tabelle[Ringe],MATCH($A69&amp;$B69&amp;$C69&amp;$E69,SetupR7Tabelle[Verein]&amp;SetupR7Tabelle[Vorname]&amp;SetupR7Tabelle[Name]&amp;SetupR7Tabelle[Disziplin],0)),"-")</f>
        <v>140</v>
      </c>
      <c r="M69" s="264" t="str" cm="1">
        <f t="array" ref="M69">_xlfn.IFNA(INDEX(SetupR8Tabelle[Ringe],MATCH($A69&amp;$B69&amp;$C69&amp;$E69,SetupR8Tabelle[Verein]&amp;SetupR8Tabelle[Vorname]&amp;SetupR8Tabelle[Name]&amp;SetupR8Tabelle[Disziplin],0)),"-")</f>
        <v>-</v>
      </c>
      <c r="N69" s="264" t="str" cm="1">
        <f t="array" ref="N69">_xlfn.IFNA(INDEX(SetupR9Tabelle[Ringe],MATCH($A69&amp;$B69&amp;$C69&amp;$E69,SetupR9Tabelle[Verein]&amp;SetupR9Tabelle[Vorname]&amp;SetupR9Tabelle[Name]&amp;SetupR9Tabelle[Disziplin],0)),"-")</f>
        <v>-</v>
      </c>
      <c r="O69" s="264" cm="1">
        <f t="array" ref="O69">_xlfn.IFNA(INDEX(SetupR10Tabelle[Ringe],MATCH($A69&amp;$B69&amp;$C69&amp;$E69,SetupR10Tabelle[Verein]&amp;SetupR10Tabelle[Vorname]&amp;SetupR10Tabelle[Name]&amp;SetupR10Tabelle[Disziplin],0)),"-")</f>
        <v>158</v>
      </c>
      <c r="P69" s="262" t="str" cm="1">
        <f t="array" ref="P69">_xlfn.IFNA(INDEX(SetupR11Tabelle[Ringe],MATCH($A69&amp;$B69&amp;$C69&amp;$E69,SetupR11Tabelle[Verein]&amp;SetupR11Tabelle[Vorname]&amp;SetupR11Tabelle[Name]&amp;SetupR11Tabelle[Disziplin],0)),"-")</f>
        <v>-</v>
      </c>
      <c r="Q69" s="261">
        <f>IF(LP[[#This Row],[1]]="","",SUM(LP[[#This Row],[1]:[11]]))</f>
        <v>879</v>
      </c>
      <c r="R69" s="263">
        <f>IF(LP[[#This Row],[Summe]]="","",AVERAGE(Q69/S69))</f>
        <v>146.5</v>
      </c>
      <c r="S69" s="261">
        <f>IF(LP[[#This Row],[1]]="","",COUNT(F69:P69))</f>
        <v>6</v>
      </c>
    </row>
    <row r="70" spans="1:19" ht="15.95" customHeight="1">
      <c r="A70" s="197" t="s">
        <v>20</v>
      </c>
      <c r="B70" s="197" t="s">
        <v>571</v>
      </c>
      <c r="C70" s="197" t="s">
        <v>587</v>
      </c>
      <c r="D70" s="279" t="s">
        <v>25</v>
      </c>
      <c r="E70" s="197" t="s">
        <v>14</v>
      </c>
      <c r="F70" s="264" t="str" cm="1">
        <f t="array" ref="F70">_xlfn.IFNA(INDEX(SetupR1Tabelle[Ringe],MATCH($A70&amp;$B70&amp;$C70&amp;$E70,SetupR1Tabelle[Verein]&amp;SetupR1Tabelle[Vorname]&amp;SetupR1Tabelle[Name]&amp;SetupR1Tabelle[Disziplin],0)),"-")</f>
        <v>-</v>
      </c>
      <c r="G70" s="265" t="str" cm="1">
        <f t="array" ref="G70">_xlfn.IFNA(INDEX(SetupR2Tabelle[Ringe],MATCH($A70&amp;$B70&amp;$C70&amp;$E70,SetupR2Tabelle[Verein]&amp;SetupR2Tabelle[Vorname]&amp;SetupR2Tabelle[Name]&amp;SetupR2Tabelle[Disziplin],0)),"-")</f>
        <v>-</v>
      </c>
      <c r="H70" s="264" t="str" cm="1">
        <f t="array" ref="H70">_xlfn.IFNA(INDEX(SetupR3Tabelle[Ringe],MATCH($A70&amp;$B70&amp;$C70&amp;$E70,SetupR3Tabelle[Verein]&amp;SetupR3Tabelle[Vorname]&amp;SetupR3Tabelle[Name]&amp;SetupR3Tabelle[Disziplin],0)),"-")</f>
        <v>-</v>
      </c>
      <c r="I70" s="266" t="str" cm="1">
        <f t="array" ref="I70">_xlfn.IFNA(INDEX(SetupR4Tabelle[Ringe],MATCH($A70&amp;$B70&amp;$C70&amp;$E70,SetupR4Tabelle[Verein]&amp;SetupR4Tabelle[Vorname]&amp;SetupR4Tabelle[Name]&amp;SetupR4Tabelle[Disziplin],0)),"-")</f>
        <v>-</v>
      </c>
      <c r="J70" s="264" cm="1">
        <f t="array" ref="J70">_xlfn.IFNA(INDEX(SetupR5Tabelle[Ringe],MATCH($A70&amp;$B70&amp;$C70&amp;$E70,SetupR5Tabelle[Verein]&amp;SetupR5Tabelle[Vorname]&amp;SetupR5Tabelle[Name]&amp;SetupR5Tabelle[Disziplin],0)),"-")</f>
        <v>113</v>
      </c>
      <c r="K70" s="264" cm="1">
        <f t="array" ref="K70">_xlfn.IFNA(INDEX(SetupR6Tabelle[Ringe],MATCH($A70&amp;$B70&amp;$C70&amp;$E70,SetupR6Tabelle[Verein]&amp;SetupR6Tabelle[Vorname]&amp;SetupR6Tabelle[Name]&amp;SetupR6Tabelle[Disziplin],0)),"-")</f>
        <v>100</v>
      </c>
      <c r="L70" s="264" cm="1">
        <f t="array" ref="L70">_xlfn.IFNA(INDEX(SetupR7Tabelle[Ringe],MATCH($A70&amp;$B70&amp;$C70&amp;$E70,SetupR7Tabelle[Verein]&amp;SetupR7Tabelle[Vorname]&amp;SetupR7Tabelle[Name]&amp;SetupR7Tabelle[Disziplin],0)),"-")</f>
        <v>131</v>
      </c>
      <c r="M70" s="264" cm="1">
        <f t="array" ref="M70">_xlfn.IFNA(INDEX(SetupR8Tabelle[Ringe],MATCH($A70&amp;$B70&amp;$C70&amp;$E70,SetupR8Tabelle[Verein]&amp;SetupR8Tabelle[Vorname]&amp;SetupR8Tabelle[Name]&amp;SetupR8Tabelle[Disziplin],0)),"-")</f>
        <v>124</v>
      </c>
      <c r="N70" s="264" cm="1">
        <f t="array" ref="N70">_xlfn.IFNA(INDEX(SetupR9Tabelle[Ringe],MATCH($A70&amp;$B70&amp;$C70&amp;$E70,SetupR9Tabelle[Verein]&amp;SetupR9Tabelle[Vorname]&amp;SetupR9Tabelle[Name]&amp;SetupR9Tabelle[Disziplin],0)),"-")</f>
        <v>150</v>
      </c>
      <c r="O70" s="264" cm="1">
        <f t="array" ref="O70">_xlfn.IFNA(INDEX(SetupR10Tabelle[Ringe],MATCH($A70&amp;$B70&amp;$C70&amp;$E70,SetupR10Tabelle[Verein]&amp;SetupR10Tabelle[Vorname]&amp;SetupR10Tabelle[Name]&amp;SetupR10Tabelle[Disziplin],0)),"-")</f>
        <v>128</v>
      </c>
      <c r="P70" s="262" t="str" cm="1">
        <f t="array" ref="P70">_xlfn.IFNA(INDEX(SetupR11Tabelle[Ringe],MATCH($A70&amp;$B70&amp;$C70&amp;$E70,SetupR11Tabelle[Verein]&amp;SetupR11Tabelle[Vorname]&amp;SetupR11Tabelle[Name]&amp;SetupR11Tabelle[Disziplin],0)),"-")</f>
        <v>-</v>
      </c>
      <c r="Q70" s="261">
        <f>IF(LP[[#This Row],[1]]="","",SUM(LP[[#This Row],[1]:[11]]))</f>
        <v>746</v>
      </c>
      <c r="R70" s="263">
        <f>IF(LP[[#This Row],[Summe]]="","",AVERAGE(Q70/S70))</f>
        <v>124.33333333333333</v>
      </c>
      <c r="S70" s="261">
        <f>IF(LP[[#This Row],[1]]="","",COUNT(F70:P70))</f>
        <v>6</v>
      </c>
    </row>
    <row r="71" spans="1:19" ht="15.95" customHeight="1">
      <c r="A71" s="197" t="s">
        <v>21</v>
      </c>
      <c r="B71" s="197" t="s">
        <v>323</v>
      </c>
      <c r="C71" s="197" t="s">
        <v>324</v>
      </c>
      <c r="D71" s="197" t="s">
        <v>12</v>
      </c>
      <c r="E71" s="197" t="s">
        <v>14</v>
      </c>
      <c r="F71" s="264" cm="1">
        <f t="array" ref="F71">_xlfn.IFNA(INDEX(SetupR1Tabelle[Ringe],MATCH($A71&amp;$B71&amp;$C71&amp;$E71,SetupR1Tabelle[Verein]&amp;SetupR1Tabelle[Vorname]&amp;SetupR1Tabelle[Name]&amp;SetupR1Tabelle[Disziplin],0)),"-")</f>
        <v>165</v>
      </c>
      <c r="G71" s="265" cm="1">
        <f t="array" ref="G71">_xlfn.IFNA(INDEX(SetupR2Tabelle[Ringe],MATCH($A71&amp;$B71&amp;$C71&amp;$E71,SetupR2Tabelle[Verein]&amp;SetupR2Tabelle[Vorname]&amp;SetupR2Tabelle[Name]&amp;SetupR2Tabelle[Disziplin],0)),"-")</f>
        <v>163</v>
      </c>
      <c r="H71" s="264" cm="1">
        <f t="array" ref="H71">_xlfn.IFNA(INDEX(SetupR3Tabelle[Ringe],MATCH($A71&amp;$B71&amp;$C71&amp;$E71,SetupR3Tabelle[Verein]&amp;SetupR3Tabelle[Vorname]&amp;SetupR3Tabelle[Name]&amp;SetupR3Tabelle[Disziplin],0)),"-")</f>
        <v>171</v>
      </c>
      <c r="I71" s="266" t="str" cm="1">
        <f t="array" ref="I71">_xlfn.IFNA(INDEX(SetupR4Tabelle[Ringe],MATCH($A71&amp;$B71&amp;$C71&amp;$E71,SetupR4Tabelle[Verein]&amp;SetupR4Tabelle[Vorname]&amp;SetupR4Tabelle[Name]&amp;SetupR4Tabelle[Disziplin],0)),"-")</f>
        <v>-</v>
      </c>
      <c r="J71" s="264" t="str" cm="1">
        <f t="array" ref="J71">_xlfn.IFNA(INDEX(SetupR5Tabelle[Ringe],MATCH($A71&amp;$B71&amp;$C71&amp;$E71,SetupR5Tabelle[Verein]&amp;SetupR5Tabelle[Vorname]&amp;SetupR5Tabelle[Name]&amp;SetupR5Tabelle[Disziplin],0)),"-")</f>
        <v>-</v>
      </c>
      <c r="K71" s="264" cm="1">
        <f t="array" ref="K71">_xlfn.IFNA(INDEX(SetupR6Tabelle[Ringe],MATCH($A71&amp;$B71&amp;$C71&amp;$E71,SetupR6Tabelle[Verein]&amp;SetupR6Tabelle[Vorname]&amp;SetupR6Tabelle[Name]&amp;SetupR6Tabelle[Disziplin],0)),"-")</f>
        <v>176</v>
      </c>
      <c r="L71" s="264" t="str" cm="1">
        <f t="array" ref="L71">_xlfn.IFNA(INDEX(SetupR7Tabelle[Ringe],MATCH($A71&amp;$B71&amp;$C71&amp;$E71,SetupR7Tabelle[Verein]&amp;SetupR7Tabelle[Vorname]&amp;SetupR7Tabelle[Name]&amp;SetupR7Tabelle[Disziplin],0)),"-")</f>
        <v>-</v>
      </c>
      <c r="M71" s="264" t="str" cm="1">
        <f t="array" ref="M71">_xlfn.IFNA(INDEX(SetupR8Tabelle[Ringe],MATCH($A71&amp;$B71&amp;$C71&amp;$E71,SetupR8Tabelle[Verein]&amp;SetupR8Tabelle[Vorname]&amp;SetupR8Tabelle[Name]&amp;SetupR8Tabelle[Disziplin],0)),"-")</f>
        <v>-</v>
      </c>
      <c r="N71" s="264" cm="1">
        <f t="array" ref="N71">_xlfn.IFNA(INDEX(SetupR9Tabelle[Ringe],MATCH($A71&amp;$B71&amp;$C71&amp;$E71,SetupR9Tabelle[Verein]&amp;SetupR9Tabelle[Vorname]&amp;SetupR9Tabelle[Name]&amp;SetupR9Tabelle[Disziplin],0)),"-")</f>
        <v>174</v>
      </c>
      <c r="O71" s="264" t="str" cm="1">
        <f t="array" ref="O71">_xlfn.IFNA(INDEX(SetupR10Tabelle[Ringe],MATCH($A71&amp;$B71&amp;$C71&amp;$E71,SetupR10Tabelle[Verein]&amp;SetupR10Tabelle[Vorname]&amp;SetupR10Tabelle[Name]&amp;SetupR10Tabelle[Disziplin],0)),"-")</f>
        <v>-</v>
      </c>
      <c r="P71" s="262" t="str" cm="1">
        <f t="array" ref="P71">_xlfn.IFNA(INDEX(SetupR11Tabelle[Ringe],MATCH($A71&amp;$B71&amp;$C71&amp;$E71,SetupR11Tabelle[Verein]&amp;SetupR11Tabelle[Vorname]&amp;SetupR11Tabelle[Name]&amp;SetupR11Tabelle[Disziplin],0)),"-")</f>
        <v>-</v>
      </c>
      <c r="Q71" s="261">
        <f>IF(LP[[#This Row],[1]]="","",SUM(LP[[#This Row],[1]:[11]]))</f>
        <v>849</v>
      </c>
      <c r="R71" s="263">
        <f>IF(LP[[#This Row],[Summe]]="","",AVERAGE(Q71/S71))</f>
        <v>169.8</v>
      </c>
      <c r="S71" s="261">
        <f>IF(LP[[#This Row],[1]]="","",COUNT(F71:P71))</f>
        <v>5</v>
      </c>
    </row>
    <row r="72" spans="1:19" ht="15.95" customHeight="1">
      <c r="A72" s="197" t="s">
        <v>21</v>
      </c>
      <c r="B72" s="197" t="s">
        <v>306</v>
      </c>
      <c r="C72" s="197" t="s">
        <v>307</v>
      </c>
      <c r="D72" s="197" t="s">
        <v>12</v>
      </c>
      <c r="E72" s="197" t="s">
        <v>14</v>
      </c>
      <c r="F72" s="264" t="str" cm="1">
        <f t="array" ref="F72">_xlfn.IFNA(INDEX(SetupR1Tabelle[Ringe],MATCH($A72&amp;$B72&amp;$C72&amp;$E72,SetupR1Tabelle[Verein]&amp;SetupR1Tabelle[Vorname]&amp;SetupR1Tabelle[Name]&amp;SetupR1Tabelle[Disziplin],0)),"-")</f>
        <v>-</v>
      </c>
      <c r="G72" s="265" cm="1">
        <f t="array" ref="G72">_xlfn.IFNA(INDEX(SetupR2Tabelle[Ringe],MATCH($A72&amp;$B72&amp;$C72&amp;$E72,SetupR2Tabelle[Verein]&amp;SetupR2Tabelle[Vorname]&amp;SetupR2Tabelle[Name]&amp;SetupR2Tabelle[Disziplin],0)),"-")</f>
        <v>161</v>
      </c>
      <c r="H72" s="264" t="str" cm="1">
        <f t="array" ref="H72">_xlfn.IFNA(INDEX(SetupR3Tabelle[Ringe],MATCH($A72&amp;$B72&amp;$C72&amp;$E72,SetupR3Tabelle[Verein]&amp;SetupR3Tabelle[Vorname]&amp;SetupR3Tabelle[Name]&amp;SetupR3Tabelle[Disziplin],0)),"-")</f>
        <v>-</v>
      </c>
      <c r="I72" s="266" t="str" cm="1">
        <f t="array" ref="I72">_xlfn.IFNA(INDEX(SetupR4Tabelle[Ringe],MATCH($A72&amp;$B72&amp;$C72&amp;$E72,SetupR4Tabelle[Verein]&amp;SetupR4Tabelle[Vorname]&amp;SetupR4Tabelle[Name]&amp;SetupR4Tabelle[Disziplin],0)),"-")</f>
        <v>-</v>
      </c>
      <c r="J72" s="264" cm="1">
        <f t="array" ref="J72">_xlfn.IFNA(INDEX(SetupR5Tabelle[Ringe],MATCH($A72&amp;$B72&amp;$C72&amp;$E72,SetupR5Tabelle[Verein]&amp;SetupR5Tabelle[Vorname]&amp;SetupR5Tabelle[Name]&amp;SetupR5Tabelle[Disziplin],0)),"-")</f>
        <v>153</v>
      </c>
      <c r="K72" s="264" t="str" cm="1">
        <f t="array" ref="K72">_xlfn.IFNA(INDEX(SetupR6Tabelle[Ringe],MATCH($A72&amp;$B72&amp;$C72&amp;$E72,SetupR6Tabelle[Verein]&amp;SetupR6Tabelle[Vorname]&amp;SetupR6Tabelle[Name]&amp;SetupR6Tabelle[Disziplin],0)),"-")</f>
        <v>-</v>
      </c>
      <c r="L72" s="264" cm="1">
        <f t="array" ref="L72">_xlfn.IFNA(INDEX(SetupR7Tabelle[Ringe],MATCH($A72&amp;$B72&amp;$C72&amp;$E72,SetupR7Tabelle[Verein]&amp;SetupR7Tabelle[Vorname]&amp;SetupR7Tabelle[Name]&amp;SetupR7Tabelle[Disziplin],0)),"-")</f>
        <v>155</v>
      </c>
      <c r="M72" s="264" cm="1">
        <f t="array" ref="M72">_xlfn.IFNA(INDEX(SetupR8Tabelle[Ringe],MATCH($A72&amp;$B72&amp;$C72&amp;$E72,SetupR8Tabelle[Verein]&amp;SetupR8Tabelle[Vorname]&amp;SetupR8Tabelle[Name]&amp;SetupR8Tabelle[Disziplin],0)),"-")</f>
        <v>171</v>
      </c>
      <c r="N72" s="264" cm="1">
        <f t="array" ref="N72">_xlfn.IFNA(INDEX(SetupR9Tabelle[Ringe],MATCH($A72&amp;$B72&amp;$C72&amp;$E72,SetupR9Tabelle[Verein]&amp;SetupR9Tabelle[Vorname]&amp;SetupR9Tabelle[Name]&amp;SetupR9Tabelle[Disziplin],0)),"-")</f>
        <v>159</v>
      </c>
      <c r="O72" s="264" t="str" cm="1">
        <f t="array" ref="O72">_xlfn.IFNA(INDEX(SetupR10Tabelle[Ringe],MATCH($A72&amp;$B72&amp;$C72&amp;$E72,SetupR10Tabelle[Verein]&amp;SetupR10Tabelle[Vorname]&amp;SetupR10Tabelle[Name]&amp;SetupR10Tabelle[Disziplin],0)),"-")</f>
        <v>-</v>
      </c>
      <c r="P72" s="262" t="str" cm="1">
        <f t="array" ref="P72">_xlfn.IFNA(INDEX(SetupR11Tabelle[Ringe],MATCH($A72&amp;$B72&amp;$C72&amp;$E72,SetupR11Tabelle[Verein]&amp;SetupR11Tabelle[Vorname]&amp;SetupR11Tabelle[Name]&amp;SetupR11Tabelle[Disziplin],0)),"-")</f>
        <v>-</v>
      </c>
      <c r="Q72" s="261">
        <f>IF(LP[[#This Row],[1]]="","",SUM(LP[[#This Row],[1]:[11]]))</f>
        <v>799</v>
      </c>
      <c r="R72" s="263">
        <f>IF(LP[[#This Row],[Summe]]="","",AVERAGE(Q72/S72))</f>
        <v>159.80000000000001</v>
      </c>
      <c r="S72" s="261">
        <f>IF(LP[[#This Row],[1]]="","",COUNT(F72:P72))</f>
        <v>5</v>
      </c>
    </row>
    <row r="73" spans="1:19" ht="15.95" customHeight="1">
      <c r="A73" s="197" t="s">
        <v>28</v>
      </c>
      <c r="B73" s="197" t="s">
        <v>434</v>
      </c>
      <c r="C73" s="197" t="s">
        <v>477</v>
      </c>
      <c r="D73" s="279" t="s">
        <v>12</v>
      </c>
      <c r="E73" s="197" t="s">
        <v>14</v>
      </c>
      <c r="F73" s="264" t="str" cm="1">
        <f t="array" ref="F73">_xlfn.IFNA(INDEX(SetupR1Tabelle[Ringe],MATCH($A73&amp;$B73&amp;$C73&amp;$E73,SetupR1Tabelle[Verein]&amp;SetupR1Tabelle[Vorname]&amp;SetupR1Tabelle[Name]&amp;SetupR1Tabelle[Disziplin],0)),"-")</f>
        <v>-</v>
      </c>
      <c r="G73" s="265" t="str" cm="1">
        <f t="array" ref="G73">_xlfn.IFNA(INDEX(SetupR2Tabelle[Ringe],MATCH($A73&amp;$B73&amp;$C73&amp;$E73,SetupR2Tabelle[Verein]&amp;SetupR2Tabelle[Vorname]&amp;SetupR2Tabelle[Name]&amp;SetupR2Tabelle[Disziplin],0)),"-")</f>
        <v>-</v>
      </c>
      <c r="H73" s="264" t="str" cm="1">
        <f t="array" ref="H73">_xlfn.IFNA(INDEX(SetupR3Tabelle[Ringe],MATCH($A73&amp;$B73&amp;$C73&amp;$E73,SetupR3Tabelle[Verein]&amp;SetupR3Tabelle[Vorname]&amp;SetupR3Tabelle[Name]&amp;SetupR3Tabelle[Disziplin],0)),"-")</f>
        <v>-</v>
      </c>
      <c r="I73" s="266" t="str" cm="1">
        <f t="array" ref="I73">_xlfn.IFNA(INDEX(SetupR4Tabelle[Ringe],MATCH($A73&amp;$B73&amp;$C73&amp;$E73,SetupR4Tabelle[Verein]&amp;SetupR4Tabelle[Vorname]&amp;SetupR4Tabelle[Name]&amp;SetupR4Tabelle[Disziplin],0)),"-")</f>
        <v>-</v>
      </c>
      <c r="J73" s="264" t="str" cm="1">
        <f t="array" ref="J73">_xlfn.IFNA(INDEX(SetupR5Tabelle[Ringe],MATCH($A73&amp;$B73&amp;$C73&amp;$E73,SetupR5Tabelle[Verein]&amp;SetupR5Tabelle[Vorname]&amp;SetupR5Tabelle[Name]&amp;SetupR5Tabelle[Disziplin],0)),"-")</f>
        <v>-</v>
      </c>
      <c r="K73" s="264" cm="1">
        <f t="array" ref="K73">_xlfn.IFNA(INDEX(SetupR6Tabelle[Ringe],MATCH($A73&amp;$B73&amp;$C73&amp;$E73,SetupR6Tabelle[Verein]&amp;SetupR6Tabelle[Vorname]&amp;SetupR6Tabelle[Name]&amp;SetupR6Tabelle[Disziplin],0)),"-")</f>
        <v>135</v>
      </c>
      <c r="L73" s="264" cm="1">
        <f t="array" ref="L73">_xlfn.IFNA(INDEX(SetupR7Tabelle[Ringe],MATCH($A73&amp;$B73&amp;$C73&amp;$E73,SetupR7Tabelle[Verein]&amp;SetupR7Tabelle[Vorname]&amp;SetupR7Tabelle[Name]&amp;SetupR7Tabelle[Disziplin],0)),"-")</f>
        <v>125</v>
      </c>
      <c r="M73" s="264" cm="1">
        <f t="array" ref="M73">_xlfn.IFNA(INDEX(SetupR8Tabelle[Ringe],MATCH($A73&amp;$B73&amp;$C73&amp;$E73,SetupR8Tabelle[Verein]&amp;SetupR8Tabelle[Vorname]&amp;SetupR8Tabelle[Name]&amp;SetupR8Tabelle[Disziplin],0)),"-")</f>
        <v>148</v>
      </c>
      <c r="N73" s="264" t="str" cm="1">
        <f t="array" ref="N73">_xlfn.IFNA(INDEX(SetupR9Tabelle[Ringe],MATCH($A73&amp;$B73&amp;$C73&amp;$E73,SetupR9Tabelle[Verein]&amp;SetupR9Tabelle[Vorname]&amp;SetupR9Tabelle[Name]&amp;SetupR9Tabelle[Disziplin],0)),"-")</f>
        <v>-</v>
      </c>
      <c r="O73" s="264" cm="1">
        <f t="array" ref="O73">_xlfn.IFNA(INDEX(SetupR10Tabelle[Ringe],MATCH($A73&amp;$B73&amp;$C73&amp;$E73,SetupR10Tabelle[Verein]&amp;SetupR10Tabelle[Vorname]&amp;SetupR10Tabelle[Name]&amp;SetupR10Tabelle[Disziplin],0)),"-")</f>
        <v>150</v>
      </c>
      <c r="P73" s="262" cm="1">
        <f t="array" ref="P73">_xlfn.IFNA(INDEX(SetupR11Tabelle[Ringe],MATCH($A73&amp;$B73&amp;$C73&amp;$E73,SetupR11Tabelle[Verein]&amp;SetupR11Tabelle[Vorname]&amp;SetupR11Tabelle[Name]&amp;SetupR11Tabelle[Disziplin],0)),"-")</f>
        <v>160</v>
      </c>
      <c r="Q73" s="261">
        <f>IF(LP[[#This Row],[1]]="","",SUM(LP[[#This Row],[1]:[11]]))</f>
        <v>718</v>
      </c>
      <c r="R73" s="263">
        <f>IF(LP[[#This Row],[Summe]]="","",AVERAGE(Q73/S73))</f>
        <v>143.6</v>
      </c>
      <c r="S73" s="261">
        <f>IF(LP[[#This Row],[1]]="","",COUNT(F73:P73))</f>
        <v>5</v>
      </c>
    </row>
    <row r="74" spans="1:19" ht="15.95" customHeight="1">
      <c r="A74" s="197" t="s">
        <v>13</v>
      </c>
      <c r="B74" s="197" t="s">
        <v>239</v>
      </c>
      <c r="C74" s="197" t="s">
        <v>240</v>
      </c>
      <c r="D74" s="197" t="s">
        <v>27</v>
      </c>
      <c r="E74" s="197" t="s">
        <v>14</v>
      </c>
      <c r="F74" s="261" cm="1">
        <f t="array" ref="F74">_xlfn.IFNA(INDEX(SetupR1Tabelle[Ringe],MATCH($A74&amp;$B74&amp;$C74&amp;$E74,SetupR1Tabelle[Verein]&amp;SetupR1Tabelle[Vorname]&amp;SetupR1Tabelle[Name]&amp;SetupR1Tabelle[Disziplin],0)),"-")</f>
        <v>152</v>
      </c>
      <c r="G74" s="261" cm="1">
        <f t="array" ref="G74">_xlfn.IFNA(INDEX(SetupR2Tabelle[Ringe],MATCH($A74&amp;$B74&amp;$C74&amp;$E74,SetupR2Tabelle[Verein]&amp;SetupR2Tabelle[Vorname]&amp;SetupR2Tabelle[Name]&amp;SetupR2Tabelle[Disziplin],0)),"-")</f>
        <v>149</v>
      </c>
      <c r="H74" s="261" cm="1">
        <f t="array" ref="H74">_xlfn.IFNA(INDEX(SetupR3Tabelle[Ringe],MATCH($A74&amp;$B74&amp;$C74&amp;$E74,SetupR3Tabelle[Verein]&amp;SetupR3Tabelle[Vorname]&amp;SetupR3Tabelle[Name]&amp;SetupR3Tabelle[Disziplin],0)),"-")</f>
        <v>160</v>
      </c>
      <c r="I74" s="262" cm="1">
        <f t="array" ref="I74">_xlfn.IFNA(INDEX(SetupR4Tabelle[Ringe],MATCH($A74&amp;$B74&amp;$C74&amp;$E74,SetupR4Tabelle[Verein]&amp;SetupR4Tabelle[Vorname]&amp;SetupR4Tabelle[Name]&amp;SetupR4Tabelle[Disziplin],0)),"-")</f>
        <v>162</v>
      </c>
      <c r="J74" s="261" t="str" cm="1">
        <f t="array" ref="J74">_xlfn.IFNA(INDEX(SetupR5Tabelle[Ringe],MATCH($A74&amp;$B74&amp;$C74&amp;$E74,SetupR5Tabelle[Verein]&amp;SetupR5Tabelle[Vorname]&amp;SetupR5Tabelle[Name]&amp;SetupR5Tabelle[Disziplin],0)),"-")</f>
        <v>-</v>
      </c>
      <c r="K74" s="261" t="str" cm="1">
        <f t="array" ref="K74">_xlfn.IFNA(INDEX(SetupR6Tabelle[Ringe],MATCH($A74&amp;$B74&amp;$C74&amp;$E74,SetupR6Tabelle[Verein]&amp;SetupR6Tabelle[Vorname]&amp;SetupR6Tabelle[Name]&amp;SetupR6Tabelle[Disziplin],0)),"-")</f>
        <v>-</v>
      </c>
      <c r="L74" s="261" t="str" cm="1">
        <f t="array" ref="L74">_xlfn.IFNA(INDEX(SetupR7Tabelle[Ringe],MATCH($A74&amp;$B74&amp;$C74&amp;$E74,SetupR7Tabelle[Verein]&amp;SetupR7Tabelle[Vorname]&amp;SetupR7Tabelle[Name]&amp;SetupR7Tabelle[Disziplin],0)),"-")</f>
        <v>-</v>
      </c>
      <c r="M74" s="261" t="str" cm="1">
        <f t="array" ref="M74">_xlfn.IFNA(INDEX(SetupR8Tabelle[Ringe],MATCH($A74&amp;$B74&amp;$C74&amp;$E74,SetupR8Tabelle[Verein]&amp;SetupR8Tabelle[Vorname]&amp;SetupR8Tabelle[Name]&amp;SetupR8Tabelle[Disziplin],0)),"-")</f>
        <v>-</v>
      </c>
      <c r="N74" s="261" t="str" cm="1">
        <f t="array" ref="N74">_xlfn.IFNA(INDEX(SetupR9Tabelle[Ringe],MATCH($A74&amp;$B74&amp;$C74&amp;$E74,SetupR9Tabelle[Verein]&amp;SetupR9Tabelle[Vorname]&amp;SetupR9Tabelle[Name]&amp;SetupR9Tabelle[Disziplin],0)),"-")</f>
        <v>-</v>
      </c>
      <c r="O74" s="261" t="str" cm="1">
        <f t="array" ref="O74">_xlfn.IFNA(INDEX(SetupR10Tabelle[Ringe],MATCH($A74&amp;$B74&amp;$C74&amp;$E74,SetupR10Tabelle[Verein]&amp;SetupR10Tabelle[Vorname]&amp;SetupR10Tabelle[Name]&amp;SetupR10Tabelle[Disziplin],0)),"-")</f>
        <v>-</v>
      </c>
      <c r="P74" s="262" t="str" cm="1">
        <f t="array" ref="P74">_xlfn.IFNA(INDEX(SetupR11Tabelle[Ringe],MATCH($A74&amp;$B74&amp;$C74&amp;$E74,SetupR11Tabelle[Verein]&amp;SetupR11Tabelle[Vorname]&amp;SetupR11Tabelle[Name]&amp;SetupR11Tabelle[Disziplin],0)),"-")</f>
        <v>-</v>
      </c>
      <c r="Q74" s="261">
        <f>IF(LP[[#This Row],[1]]="","",SUM(LP[[#This Row],[1]:[11]]))</f>
        <v>623</v>
      </c>
      <c r="R74" s="263">
        <f>IF(LP[[#This Row],[Summe]]="","",AVERAGE(Q74/S74))</f>
        <v>155.75</v>
      </c>
      <c r="S74" s="261">
        <f>IF(LP[[#This Row],[1]]="","",COUNT(F74:P74))</f>
        <v>4</v>
      </c>
    </row>
    <row r="75" spans="1:19" ht="15.95" customHeight="1">
      <c r="A75" s="197" t="s">
        <v>28</v>
      </c>
      <c r="B75" s="197" t="s">
        <v>336</v>
      </c>
      <c r="C75" s="197" t="s">
        <v>274</v>
      </c>
      <c r="D75" s="197" t="s">
        <v>12</v>
      </c>
      <c r="E75" s="197" t="s">
        <v>14</v>
      </c>
      <c r="F75" s="261" cm="1">
        <f t="array" ref="F75">_xlfn.IFNA(INDEX(SetupR1Tabelle[Ringe],MATCH($A75&amp;$B75&amp;$C75&amp;$E75,SetupR1Tabelle[Verein]&amp;SetupR1Tabelle[Vorname]&amp;SetupR1Tabelle[Name]&amp;SetupR1Tabelle[Disziplin],0)),"-")</f>
        <v>160</v>
      </c>
      <c r="G75" s="261" cm="1">
        <f t="array" ref="G75">_xlfn.IFNA(INDEX(SetupR2Tabelle[Ringe],MATCH($A75&amp;$B75&amp;$C75&amp;$E75,SetupR2Tabelle[Verein]&amp;SetupR2Tabelle[Vorname]&amp;SetupR2Tabelle[Name]&amp;SetupR2Tabelle[Disziplin],0)),"-")</f>
        <v>145</v>
      </c>
      <c r="H75" s="261" t="str" cm="1">
        <f t="array" ref="H75">_xlfn.IFNA(INDEX(SetupR3Tabelle[Ringe],MATCH($A75&amp;$B75&amp;$C75&amp;$E75,SetupR3Tabelle[Verein]&amp;SetupR3Tabelle[Vorname]&amp;SetupR3Tabelle[Name]&amp;SetupR3Tabelle[Disziplin],0)),"-")</f>
        <v>-</v>
      </c>
      <c r="I75" s="262" t="str" cm="1">
        <f t="array" ref="I75">_xlfn.IFNA(INDEX(SetupR4Tabelle[Ringe],MATCH($A75&amp;$B75&amp;$C75&amp;$E75,SetupR4Tabelle[Verein]&amp;SetupR4Tabelle[Vorname]&amp;SetupR4Tabelle[Name]&amp;SetupR4Tabelle[Disziplin],0)),"-")</f>
        <v>-</v>
      </c>
      <c r="J75" s="261" cm="1">
        <f t="array" ref="J75">_xlfn.IFNA(INDEX(SetupR5Tabelle[Ringe],MATCH($A75&amp;$B75&amp;$C75&amp;$E75,SetupR5Tabelle[Verein]&amp;SetupR5Tabelle[Vorname]&amp;SetupR5Tabelle[Name]&amp;SetupR5Tabelle[Disziplin],0)),"-")</f>
        <v>147</v>
      </c>
      <c r="K75" s="261" cm="1">
        <f t="array" ref="K75">_xlfn.IFNA(INDEX(SetupR6Tabelle[Ringe],MATCH($A75&amp;$B75&amp;$C75&amp;$E75,SetupR6Tabelle[Verein]&amp;SetupR6Tabelle[Vorname]&amp;SetupR6Tabelle[Name]&amp;SetupR6Tabelle[Disziplin],0)),"-")</f>
        <v>144</v>
      </c>
      <c r="L75" s="261" t="str" cm="1">
        <f t="array" ref="L75">_xlfn.IFNA(INDEX(SetupR7Tabelle[Ringe],MATCH($A75&amp;$B75&amp;$C75&amp;$E75,SetupR7Tabelle[Verein]&amp;SetupR7Tabelle[Vorname]&amp;SetupR7Tabelle[Name]&amp;SetupR7Tabelle[Disziplin],0)),"-")</f>
        <v>-</v>
      </c>
      <c r="M75" s="261" t="str" cm="1">
        <f t="array" ref="M75">_xlfn.IFNA(INDEX(SetupR8Tabelle[Ringe],MATCH($A75&amp;$B75&amp;$C75&amp;$E75,SetupR8Tabelle[Verein]&amp;SetupR8Tabelle[Vorname]&amp;SetupR8Tabelle[Name]&amp;SetupR8Tabelle[Disziplin],0)),"-")</f>
        <v>-</v>
      </c>
      <c r="N75" s="261" t="str" cm="1">
        <f t="array" ref="N75">_xlfn.IFNA(INDEX(SetupR9Tabelle[Ringe],MATCH($A75&amp;$B75&amp;$C75&amp;$E75,SetupR9Tabelle[Verein]&amp;SetupR9Tabelle[Vorname]&amp;SetupR9Tabelle[Name]&amp;SetupR9Tabelle[Disziplin],0)),"-")</f>
        <v>-</v>
      </c>
      <c r="O75" s="261" t="str" cm="1">
        <f t="array" ref="O75">_xlfn.IFNA(INDEX(SetupR10Tabelle[Ringe],MATCH($A75&amp;$B75&amp;$C75&amp;$E75,SetupR10Tabelle[Verein]&amp;SetupR10Tabelle[Vorname]&amp;SetupR10Tabelle[Name]&amp;SetupR10Tabelle[Disziplin],0)),"-")</f>
        <v>-</v>
      </c>
      <c r="P75" s="262" t="str" cm="1">
        <f t="array" ref="P75">_xlfn.IFNA(INDEX(SetupR11Tabelle[Ringe],MATCH($A75&amp;$B75&amp;$C75&amp;$E75,SetupR11Tabelle[Verein]&amp;SetupR11Tabelle[Vorname]&amp;SetupR11Tabelle[Name]&amp;SetupR11Tabelle[Disziplin],0)),"-")</f>
        <v>-</v>
      </c>
      <c r="Q75" s="261">
        <f>IF(LP[[#This Row],[1]]="","",SUM(LP[[#This Row],[1]:[11]]))</f>
        <v>596</v>
      </c>
      <c r="R75" s="263">
        <f>IF(LP[[#This Row],[Summe]]="","",AVERAGE(Q75/S75))</f>
        <v>149</v>
      </c>
      <c r="S75" s="261">
        <f>IF(LP[[#This Row],[1]]="","",COUNT(F75:P75))</f>
        <v>4</v>
      </c>
    </row>
    <row r="76" spans="1:19" ht="15.95" customHeight="1">
      <c r="A76" s="197" t="s">
        <v>26</v>
      </c>
      <c r="B76" s="197" t="s">
        <v>268</v>
      </c>
      <c r="C76" s="197" t="s">
        <v>269</v>
      </c>
      <c r="D76" s="279" t="s">
        <v>10</v>
      </c>
      <c r="E76" s="197" t="s">
        <v>14</v>
      </c>
      <c r="F76" s="264" t="str" cm="1">
        <f t="array" ref="F76">_xlfn.IFNA(INDEX(SetupR1Tabelle[Ringe],MATCH($A76&amp;$B76&amp;$C76&amp;$E76,SetupR1Tabelle[Verein]&amp;SetupR1Tabelle[Vorname]&amp;SetupR1Tabelle[Name]&amp;SetupR1Tabelle[Disziplin],0)),"-")</f>
        <v>-</v>
      </c>
      <c r="G76" s="265" t="str" cm="1">
        <f t="array" ref="G76">_xlfn.IFNA(INDEX(SetupR2Tabelle[Ringe],MATCH($A76&amp;$B76&amp;$C76&amp;$E76,SetupR2Tabelle[Verein]&amp;SetupR2Tabelle[Vorname]&amp;SetupR2Tabelle[Name]&amp;SetupR2Tabelle[Disziplin],0)),"-")</f>
        <v>-</v>
      </c>
      <c r="H76" s="264" t="str" cm="1">
        <f t="array" ref="H76">_xlfn.IFNA(INDEX(SetupR3Tabelle[Ringe],MATCH($A76&amp;$B76&amp;$C76&amp;$E76,SetupR3Tabelle[Verein]&amp;SetupR3Tabelle[Vorname]&amp;SetupR3Tabelle[Name]&amp;SetupR3Tabelle[Disziplin],0)),"-")</f>
        <v>-</v>
      </c>
      <c r="I76" s="266" t="str" cm="1">
        <f t="array" ref="I76">_xlfn.IFNA(INDEX(SetupR4Tabelle[Ringe],MATCH($A76&amp;$B76&amp;$C76&amp;$E76,SetupR4Tabelle[Verein]&amp;SetupR4Tabelle[Vorname]&amp;SetupR4Tabelle[Name]&amp;SetupR4Tabelle[Disziplin],0)),"-")</f>
        <v>-</v>
      </c>
      <c r="J76" s="264" cm="1">
        <f t="array" ref="J76">_xlfn.IFNA(INDEX(SetupR5Tabelle[Ringe],MATCH($A76&amp;$B76&amp;$C76&amp;$E76,SetupR5Tabelle[Verein]&amp;SetupR5Tabelle[Vorname]&amp;SetupR5Tabelle[Name]&amp;SetupR5Tabelle[Disziplin],0)),"-")</f>
        <v>135</v>
      </c>
      <c r="K76" s="264" t="str" cm="1">
        <f t="array" ref="K76">_xlfn.IFNA(INDEX(SetupR6Tabelle[Ringe],MATCH($A76&amp;$B76&amp;$C76&amp;$E76,SetupR6Tabelle[Verein]&amp;SetupR6Tabelle[Vorname]&amp;SetupR6Tabelle[Name]&amp;SetupR6Tabelle[Disziplin],0)),"-")</f>
        <v>-</v>
      </c>
      <c r="L76" s="264" t="str" cm="1">
        <f t="array" ref="L76">_xlfn.IFNA(INDEX(SetupR7Tabelle[Ringe],MATCH($A76&amp;$B76&amp;$C76&amp;$E76,SetupR7Tabelle[Verein]&amp;SetupR7Tabelle[Vorname]&amp;SetupR7Tabelle[Name]&amp;SetupR7Tabelle[Disziplin],0)),"-")</f>
        <v>-</v>
      </c>
      <c r="M76" s="264" cm="1">
        <f t="array" ref="M76">_xlfn.IFNA(INDEX(SetupR8Tabelle[Ringe],MATCH($A76&amp;$B76&amp;$C76&amp;$E76,SetupR8Tabelle[Verein]&amp;SetupR8Tabelle[Vorname]&amp;SetupR8Tabelle[Name]&amp;SetupR8Tabelle[Disziplin],0)),"-")</f>
        <v>160</v>
      </c>
      <c r="N76" s="264" cm="1">
        <f t="array" ref="N76">_xlfn.IFNA(INDEX(SetupR9Tabelle[Ringe],MATCH($A76&amp;$B76&amp;$C76&amp;$E76,SetupR9Tabelle[Verein]&amp;SetupR9Tabelle[Vorname]&amp;SetupR9Tabelle[Name]&amp;SetupR9Tabelle[Disziplin],0)),"-")</f>
        <v>151</v>
      </c>
      <c r="O76" s="264" cm="1">
        <f t="array" ref="O76">_xlfn.IFNA(INDEX(SetupR10Tabelle[Ringe],MATCH($A76&amp;$B76&amp;$C76&amp;$E76,SetupR10Tabelle[Verein]&amp;SetupR10Tabelle[Vorname]&amp;SetupR10Tabelle[Name]&amp;SetupR10Tabelle[Disziplin],0)),"-")</f>
        <v>143</v>
      </c>
      <c r="P76" s="262" t="str" cm="1">
        <f t="array" ref="P76">_xlfn.IFNA(INDEX(SetupR11Tabelle[Ringe],MATCH($A76&amp;$B76&amp;$C76&amp;$E76,SetupR11Tabelle[Verein]&amp;SetupR11Tabelle[Vorname]&amp;SetupR11Tabelle[Name]&amp;SetupR11Tabelle[Disziplin],0)),"-")</f>
        <v>-</v>
      </c>
      <c r="Q76" s="261">
        <f>IF(LP[[#This Row],[1]]="","",SUM(LP[[#This Row],[1]:[11]]))</f>
        <v>589</v>
      </c>
      <c r="R76" s="263">
        <f>IF(LP[[#This Row],[Summe]]="","",AVERAGE(Q76/S76))</f>
        <v>147.25</v>
      </c>
      <c r="S76" s="261">
        <f>IF(LP[[#This Row],[1]]="","",COUNT(F76:P76))</f>
        <v>4</v>
      </c>
    </row>
    <row r="77" spans="1:19" ht="15.95" customHeight="1">
      <c r="A77" s="197" t="s">
        <v>26</v>
      </c>
      <c r="B77" s="197" t="s">
        <v>186</v>
      </c>
      <c r="C77" s="197" t="s">
        <v>481</v>
      </c>
      <c r="D77" s="197" t="s">
        <v>12</v>
      </c>
      <c r="E77" s="197" t="s">
        <v>14</v>
      </c>
      <c r="F77" s="261" cm="1">
        <f t="array" ref="F77">_xlfn.IFNA(INDEX(SetupR1Tabelle[Ringe],MATCH($A77&amp;$B77&amp;$C77&amp;$E77,SetupR1Tabelle[Verein]&amp;SetupR1Tabelle[Vorname]&amp;SetupR1Tabelle[Name]&amp;SetupR1Tabelle[Disziplin],0)),"-")</f>
        <v>104</v>
      </c>
      <c r="G77" s="261" t="str" cm="1">
        <f t="array" ref="G77">_xlfn.IFNA(INDEX(SetupR2Tabelle[Ringe],MATCH($A77&amp;$B77&amp;$C77&amp;$E77,SetupR2Tabelle[Verein]&amp;SetupR2Tabelle[Vorname]&amp;SetupR2Tabelle[Name]&amp;SetupR2Tabelle[Disziplin],0)),"-")</f>
        <v>-</v>
      </c>
      <c r="H77" s="261" cm="1">
        <f t="array" ref="H77">_xlfn.IFNA(INDEX(SetupR3Tabelle[Ringe],MATCH($A77&amp;$B77&amp;$C77&amp;$E77,SetupR3Tabelle[Verein]&amp;SetupR3Tabelle[Vorname]&amp;SetupR3Tabelle[Name]&amp;SetupR3Tabelle[Disziplin],0)),"-")</f>
        <v>138</v>
      </c>
      <c r="I77" s="262" cm="1">
        <f t="array" ref="I77">_xlfn.IFNA(INDEX(SetupR4Tabelle[Ringe],MATCH($A77&amp;$B77&amp;$C77&amp;$E77,SetupR4Tabelle[Verein]&amp;SetupR4Tabelle[Vorname]&amp;SetupR4Tabelle[Name]&amp;SetupR4Tabelle[Disziplin],0)),"-")</f>
        <v>148</v>
      </c>
      <c r="J77" s="261" cm="1">
        <f t="array" ref="J77">_xlfn.IFNA(INDEX(SetupR5Tabelle[Ringe],MATCH($A77&amp;$B77&amp;$C77&amp;$E77,SetupR5Tabelle[Verein]&amp;SetupR5Tabelle[Vorname]&amp;SetupR5Tabelle[Name]&amp;SetupR5Tabelle[Disziplin],0)),"-")</f>
        <v>141</v>
      </c>
      <c r="K77" s="261" t="str" cm="1">
        <f t="array" ref="K77">_xlfn.IFNA(INDEX(SetupR6Tabelle[Ringe],MATCH($A77&amp;$B77&amp;$C77&amp;$E77,SetupR6Tabelle[Verein]&amp;SetupR6Tabelle[Vorname]&amp;SetupR6Tabelle[Name]&amp;SetupR6Tabelle[Disziplin],0)),"-")</f>
        <v>-</v>
      </c>
      <c r="L77" s="261" t="str" cm="1">
        <f t="array" ref="L77">_xlfn.IFNA(INDEX(SetupR7Tabelle[Ringe],MATCH($A77&amp;$B77&amp;$C77&amp;$E77,SetupR7Tabelle[Verein]&amp;SetupR7Tabelle[Vorname]&amp;SetupR7Tabelle[Name]&amp;SetupR7Tabelle[Disziplin],0)),"-")</f>
        <v>-</v>
      </c>
      <c r="M77" s="261" t="str" cm="1">
        <f t="array" ref="M77">_xlfn.IFNA(INDEX(SetupR8Tabelle[Ringe],MATCH($A77&amp;$B77&amp;$C77&amp;$E77,SetupR8Tabelle[Verein]&amp;SetupR8Tabelle[Vorname]&amp;SetupR8Tabelle[Name]&amp;SetupR8Tabelle[Disziplin],0)),"-")</f>
        <v>-</v>
      </c>
      <c r="N77" s="261" t="str" cm="1">
        <f t="array" ref="N77">_xlfn.IFNA(INDEX(SetupR9Tabelle[Ringe],MATCH($A77&amp;$B77&amp;$C77&amp;$E77,SetupR9Tabelle[Verein]&amp;SetupR9Tabelle[Vorname]&amp;SetupR9Tabelle[Name]&amp;SetupR9Tabelle[Disziplin],0)),"-")</f>
        <v>-</v>
      </c>
      <c r="O77" s="261" t="str" cm="1">
        <f t="array" ref="O77">_xlfn.IFNA(INDEX(SetupR10Tabelle[Ringe],MATCH($A77&amp;$B77&amp;$C77&amp;$E77,SetupR10Tabelle[Verein]&amp;SetupR10Tabelle[Vorname]&amp;SetupR10Tabelle[Name]&amp;SetupR10Tabelle[Disziplin],0)),"-")</f>
        <v>-</v>
      </c>
      <c r="P77" s="262" t="str" cm="1">
        <f t="array" ref="P77">_xlfn.IFNA(INDEX(SetupR11Tabelle[Ringe],MATCH($A77&amp;$B77&amp;$C77&amp;$E77,SetupR11Tabelle[Verein]&amp;SetupR11Tabelle[Vorname]&amp;SetupR11Tabelle[Name]&amp;SetupR11Tabelle[Disziplin],0)),"-")</f>
        <v>-</v>
      </c>
      <c r="Q77" s="261">
        <f>IF(LP[[#This Row],[1]]="","",SUM(LP[[#This Row],[1]:[11]]))</f>
        <v>531</v>
      </c>
      <c r="R77" s="263">
        <f>IF(LP[[#This Row],[Summe]]="","",AVERAGE(Q77/S77))</f>
        <v>132.75</v>
      </c>
      <c r="S77" s="261">
        <f>IF(LP[[#This Row],[1]]="","",COUNT(F77:P77))</f>
        <v>4</v>
      </c>
    </row>
    <row r="78" spans="1:19" ht="15.95" customHeight="1">
      <c r="A78" s="197" t="s">
        <v>6</v>
      </c>
      <c r="B78" s="197" t="s">
        <v>178</v>
      </c>
      <c r="C78" s="197" t="s">
        <v>597</v>
      </c>
      <c r="D78" s="197" t="s">
        <v>23</v>
      </c>
      <c r="E78" s="197" t="s">
        <v>14</v>
      </c>
      <c r="F78" s="264" t="str" cm="1">
        <f t="array" ref="F78">_xlfn.IFNA(INDEX(SetupR1Tabelle[Ringe],MATCH($A78&amp;$B78&amp;$C78&amp;$E78,SetupR1Tabelle[Verein]&amp;SetupR1Tabelle[Vorname]&amp;SetupR1Tabelle[Name]&amp;SetupR1Tabelle[Disziplin],0)),"-")</f>
        <v>-</v>
      </c>
      <c r="G78" s="265" t="str" cm="1">
        <f t="array" ref="G78">_xlfn.IFNA(INDEX(SetupR2Tabelle[Ringe],MATCH($A78&amp;$B78&amp;$C78&amp;$E78,SetupR2Tabelle[Verein]&amp;SetupR2Tabelle[Vorname]&amp;SetupR2Tabelle[Name]&amp;SetupR2Tabelle[Disziplin],0)),"-")</f>
        <v>-</v>
      </c>
      <c r="H78" s="264" t="str" cm="1">
        <f t="array" ref="H78">_xlfn.IFNA(INDEX(SetupR3Tabelle[Ringe],MATCH($A78&amp;$B78&amp;$C78&amp;$E78,SetupR3Tabelle[Verein]&amp;SetupR3Tabelle[Vorname]&amp;SetupR3Tabelle[Name]&amp;SetupR3Tabelle[Disziplin],0)),"-")</f>
        <v>-</v>
      </c>
      <c r="I78" s="266" cm="1">
        <f t="array" ref="I78">_xlfn.IFNA(INDEX(SetupR4Tabelle[Ringe],MATCH($A78&amp;$B78&amp;$C78&amp;$E78,SetupR4Tabelle[Verein]&amp;SetupR4Tabelle[Vorname]&amp;SetupR4Tabelle[Name]&amp;SetupR4Tabelle[Disziplin],0)),"-")</f>
        <v>134</v>
      </c>
      <c r="J78" s="264" cm="1">
        <f t="array" ref="J78">_xlfn.IFNA(INDEX(SetupR5Tabelle[Ringe],MATCH($A78&amp;$B78&amp;$C78&amp;$E78,SetupR5Tabelle[Verein]&amp;SetupR5Tabelle[Vorname]&amp;SetupR5Tabelle[Name]&amp;SetupR5Tabelle[Disziplin],0)),"-")</f>
        <v>108</v>
      </c>
      <c r="K78" s="264" cm="1">
        <f t="array" ref="K78">_xlfn.IFNA(INDEX(SetupR6Tabelle[Ringe],MATCH($A78&amp;$B78&amp;$C78&amp;$E78,SetupR6Tabelle[Verein]&amp;SetupR6Tabelle[Vorname]&amp;SetupR6Tabelle[Name]&amp;SetupR6Tabelle[Disziplin],0)),"-")</f>
        <v>116</v>
      </c>
      <c r="L78" s="264" cm="1">
        <f t="array" ref="L78">_xlfn.IFNA(INDEX(SetupR7Tabelle[Ringe],MATCH($A78&amp;$B78&amp;$C78&amp;$E78,SetupR7Tabelle[Verein]&amp;SetupR7Tabelle[Vorname]&amp;SetupR7Tabelle[Name]&amp;SetupR7Tabelle[Disziplin],0)),"-")</f>
        <v>107</v>
      </c>
      <c r="M78" s="264" t="str" cm="1">
        <f t="array" ref="M78">_xlfn.IFNA(INDEX(SetupR8Tabelle[Ringe],MATCH($A78&amp;$B78&amp;$C78&amp;$E78,SetupR8Tabelle[Verein]&amp;SetupR8Tabelle[Vorname]&amp;SetupR8Tabelle[Name]&amp;SetupR8Tabelle[Disziplin],0)),"-")</f>
        <v>-</v>
      </c>
      <c r="N78" s="264" t="str" cm="1">
        <f t="array" ref="N78">_xlfn.IFNA(INDEX(SetupR9Tabelle[Ringe],MATCH($A78&amp;$B78&amp;$C78&amp;$E78,SetupR9Tabelle[Verein]&amp;SetupR9Tabelle[Vorname]&amp;SetupR9Tabelle[Name]&amp;SetupR9Tabelle[Disziplin],0)),"-")</f>
        <v>-</v>
      </c>
      <c r="O78" s="264" t="str" cm="1">
        <f t="array" ref="O78">_xlfn.IFNA(INDEX(SetupR10Tabelle[Ringe],MATCH($A78&amp;$B78&amp;$C78&amp;$E78,SetupR10Tabelle[Verein]&amp;SetupR10Tabelle[Vorname]&amp;SetupR10Tabelle[Name]&amp;SetupR10Tabelle[Disziplin],0)),"-")</f>
        <v>-</v>
      </c>
      <c r="P78" s="262" t="str" cm="1">
        <f t="array" ref="P78">_xlfn.IFNA(INDEX(SetupR11Tabelle[Ringe],MATCH($A78&amp;$B78&amp;$C78&amp;$E78,SetupR11Tabelle[Verein]&amp;SetupR11Tabelle[Vorname]&amp;SetupR11Tabelle[Name]&amp;SetupR11Tabelle[Disziplin],0)),"-")</f>
        <v>-</v>
      </c>
      <c r="Q78" s="261">
        <f>IF(LP[[#This Row],[1]]="","",SUM(LP[[#This Row],[1]:[11]]))</f>
        <v>465</v>
      </c>
      <c r="R78" s="263">
        <f>IF(LP[[#This Row],[Summe]]="","",AVERAGE(Q78/S78))</f>
        <v>116.25</v>
      </c>
      <c r="S78" s="261">
        <f>IF(LP[[#This Row],[1]]="","",COUNT(F78:P78))</f>
        <v>4</v>
      </c>
    </row>
    <row r="79" spans="1:19" ht="15.95" customHeight="1">
      <c r="A79" s="197" t="s">
        <v>28</v>
      </c>
      <c r="B79" s="197" t="s">
        <v>235</v>
      </c>
      <c r="C79" s="197" t="s">
        <v>590</v>
      </c>
      <c r="D79" s="197" t="s">
        <v>19</v>
      </c>
      <c r="E79" s="197" t="s">
        <v>14</v>
      </c>
      <c r="F79" s="264" t="str" cm="1">
        <f t="array" ref="F79">_xlfn.IFNA(INDEX(SetupR1Tabelle[Ringe],MATCH($A79&amp;$B79&amp;$C79&amp;$E79,SetupR1Tabelle[Verein]&amp;SetupR1Tabelle[Vorname]&amp;SetupR1Tabelle[Name]&amp;SetupR1Tabelle[Disziplin],0)),"-")</f>
        <v>-</v>
      </c>
      <c r="G79" s="265" t="str" cm="1">
        <f t="array" ref="G79">_xlfn.IFNA(INDEX(SetupR2Tabelle[Ringe],MATCH($A79&amp;$B79&amp;$C79&amp;$E79,SetupR2Tabelle[Verein]&amp;SetupR2Tabelle[Vorname]&amp;SetupR2Tabelle[Name]&amp;SetupR2Tabelle[Disziplin],0)),"-")</f>
        <v>-</v>
      </c>
      <c r="H79" s="264" cm="1">
        <f t="array" ref="H79">_xlfn.IFNA(INDEX(SetupR3Tabelle[Ringe],MATCH($A79&amp;$B79&amp;$C79&amp;$E79,SetupR3Tabelle[Verein]&amp;SetupR3Tabelle[Vorname]&amp;SetupR3Tabelle[Name]&amp;SetupR3Tabelle[Disziplin],0)),"-")</f>
        <v>92</v>
      </c>
      <c r="I79" s="266" cm="1">
        <f t="array" ref="I79">_xlfn.IFNA(INDEX(SetupR4Tabelle[Ringe],MATCH($A79&amp;$B79&amp;$C79&amp;$E79,SetupR4Tabelle[Verein]&amp;SetupR4Tabelle[Vorname]&amp;SetupR4Tabelle[Name]&amp;SetupR4Tabelle[Disziplin],0)),"-")</f>
        <v>108</v>
      </c>
      <c r="J79" s="264" cm="1">
        <f t="array" ref="J79">_xlfn.IFNA(INDEX(SetupR5Tabelle[Ringe],MATCH($A79&amp;$B79&amp;$C79&amp;$E79,SetupR5Tabelle[Verein]&amp;SetupR5Tabelle[Vorname]&amp;SetupR5Tabelle[Name]&amp;SetupR5Tabelle[Disziplin],0)),"-")</f>
        <v>103</v>
      </c>
      <c r="K79" s="264" cm="1">
        <f t="array" ref="K79">_xlfn.IFNA(INDEX(SetupR6Tabelle[Ringe],MATCH($A79&amp;$B79&amp;$C79&amp;$E79,SetupR6Tabelle[Verein]&amp;SetupR6Tabelle[Vorname]&amp;SetupR6Tabelle[Name]&amp;SetupR6Tabelle[Disziplin],0)),"-")</f>
        <v>94</v>
      </c>
      <c r="L79" s="264" t="str" cm="1">
        <f t="array" ref="L79">_xlfn.IFNA(INDEX(SetupR7Tabelle[Ringe],MATCH($A79&amp;$B79&amp;$C79&amp;$E79,SetupR7Tabelle[Verein]&amp;SetupR7Tabelle[Vorname]&amp;SetupR7Tabelle[Name]&amp;SetupR7Tabelle[Disziplin],0)),"-")</f>
        <v>-</v>
      </c>
      <c r="M79" s="264" t="str" cm="1">
        <f t="array" ref="M79">_xlfn.IFNA(INDEX(SetupR8Tabelle[Ringe],MATCH($A79&amp;$B79&amp;$C79&amp;$E79,SetupR8Tabelle[Verein]&amp;SetupR8Tabelle[Vorname]&amp;SetupR8Tabelle[Name]&amp;SetupR8Tabelle[Disziplin],0)),"-")</f>
        <v>-</v>
      </c>
      <c r="N79" s="264" t="str" cm="1">
        <f t="array" ref="N79">_xlfn.IFNA(INDEX(SetupR9Tabelle[Ringe],MATCH($A79&amp;$B79&amp;$C79&amp;$E79,SetupR9Tabelle[Verein]&amp;SetupR9Tabelle[Vorname]&amp;SetupR9Tabelle[Name]&amp;SetupR9Tabelle[Disziplin],0)),"-")</f>
        <v>-</v>
      </c>
      <c r="O79" s="264" t="str" cm="1">
        <f t="array" ref="O79">_xlfn.IFNA(INDEX(SetupR10Tabelle[Ringe],MATCH($A79&amp;$B79&amp;$C79&amp;$E79,SetupR10Tabelle[Verein]&amp;SetupR10Tabelle[Vorname]&amp;SetupR10Tabelle[Name]&amp;SetupR10Tabelle[Disziplin],0)),"-")</f>
        <v>-</v>
      </c>
      <c r="P79" s="262" t="str" cm="1">
        <f t="array" ref="P79">_xlfn.IFNA(INDEX(SetupR11Tabelle[Ringe],MATCH($A79&amp;$B79&amp;$C79&amp;$E79,SetupR11Tabelle[Verein]&amp;SetupR11Tabelle[Vorname]&amp;SetupR11Tabelle[Name]&amp;SetupR11Tabelle[Disziplin],0)),"-")</f>
        <v>-</v>
      </c>
      <c r="Q79" s="261">
        <f>IF(LP[[#This Row],[1]]="","",SUM(LP[[#This Row],[1]:[11]]))</f>
        <v>397</v>
      </c>
      <c r="R79" s="263">
        <f>IF(LP[[#This Row],[Summe]]="","",AVERAGE(Q79/S79))</f>
        <v>99.25</v>
      </c>
      <c r="S79" s="261">
        <f>IF(LP[[#This Row],[1]]="","",COUNT(F79:P79))</f>
        <v>4</v>
      </c>
    </row>
    <row r="80" spans="1:19" ht="15.95" customHeight="1">
      <c r="A80" s="197" t="s">
        <v>28</v>
      </c>
      <c r="B80" s="197" t="s">
        <v>345</v>
      </c>
      <c r="C80" s="197" t="s">
        <v>432</v>
      </c>
      <c r="D80" s="279" t="s">
        <v>12</v>
      </c>
      <c r="E80" s="197" t="s">
        <v>14</v>
      </c>
      <c r="F80" s="264" t="str" cm="1">
        <f t="array" ref="F80">_xlfn.IFNA(INDEX(SetupR1Tabelle[Ringe],MATCH($A80&amp;$B80&amp;$C80&amp;$E80,SetupR1Tabelle[Verein]&amp;SetupR1Tabelle[Vorname]&amp;SetupR1Tabelle[Name]&amp;SetupR1Tabelle[Disziplin],0)),"-")</f>
        <v>-</v>
      </c>
      <c r="G80" s="265" t="str" cm="1">
        <f t="array" ref="G80">_xlfn.IFNA(INDEX(SetupR2Tabelle[Ringe],MATCH($A80&amp;$B80&amp;$C80&amp;$E80,SetupR2Tabelle[Verein]&amp;SetupR2Tabelle[Vorname]&amp;SetupR2Tabelle[Name]&amp;SetupR2Tabelle[Disziplin],0)),"-")</f>
        <v>-</v>
      </c>
      <c r="H80" s="264" t="str" cm="1">
        <f t="array" ref="H80">_xlfn.IFNA(INDEX(SetupR3Tabelle[Ringe],MATCH($A80&amp;$B80&amp;$C80&amp;$E80,SetupR3Tabelle[Verein]&amp;SetupR3Tabelle[Vorname]&amp;SetupR3Tabelle[Name]&amp;SetupR3Tabelle[Disziplin],0)),"-")</f>
        <v>-</v>
      </c>
      <c r="I80" s="266" t="str" cm="1">
        <f t="array" ref="I80">_xlfn.IFNA(INDEX(SetupR4Tabelle[Ringe],MATCH($A80&amp;$B80&amp;$C80&amp;$E80,SetupR4Tabelle[Verein]&amp;SetupR4Tabelle[Vorname]&amp;SetupR4Tabelle[Name]&amp;SetupR4Tabelle[Disziplin],0)),"-")</f>
        <v>-</v>
      </c>
      <c r="J80" s="264" cm="1">
        <f t="array" ref="J80">_xlfn.IFNA(INDEX(SetupR5Tabelle[Ringe],MATCH($A80&amp;$B80&amp;$C80&amp;$E80,SetupR5Tabelle[Verein]&amp;SetupR5Tabelle[Vorname]&amp;SetupR5Tabelle[Name]&amp;SetupR5Tabelle[Disziplin],0)),"-")</f>
        <v>90</v>
      </c>
      <c r="K80" s="264" cm="1">
        <f t="array" ref="K80">_xlfn.IFNA(INDEX(SetupR6Tabelle[Ringe],MATCH($A80&amp;$B80&amp;$C80&amp;$E80,SetupR6Tabelle[Verein]&amp;SetupR6Tabelle[Vorname]&amp;SetupR6Tabelle[Name]&amp;SetupR6Tabelle[Disziplin],0)),"-")</f>
        <v>86</v>
      </c>
      <c r="L80" s="264" t="str" cm="1">
        <f t="array" ref="L80">_xlfn.IFNA(INDEX(SetupR7Tabelle[Ringe],MATCH($A80&amp;$B80&amp;$C80&amp;$E80,SetupR7Tabelle[Verein]&amp;SetupR7Tabelle[Vorname]&amp;SetupR7Tabelle[Name]&amp;SetupR7Tabelle[Disziplin],0)),"-")</f>
        <v>-</v>
      </c>
      <c r="M80" s="264" cm="1">
        <f t="array" ref="M80">_xlfn.IFNA(INDEX(SetupR8Tabelle[Ringe],MATCH($A80&amp;$B80&amp;$C80&amp;$E80,SetupR8Tabelle[Verein]&amp;SetupR8Tabelle[Vorname]&amp;SetupR8Tabelle[Name]&amp;SetupR8Tabelle[Disziplin],0)),"-")</f>
        <v>87</v>
      </c>
      <c r="N80" s="264" t="str" cm="1">
        <f t="array" ref="N80">_xlfn.IFNA(INDEX(SetupR9Tabelle[Ringe],MATCH($A80&amp;$B80&amp;$C80&amp;$E80,SetupR9Tabelle[Verein]&amp;SetupR9Tabelle[Vorname]&amp;SetupR9Tabelle[Name]&amp;SetupR9Tabelle[Disziplin],0)),"-")</f>
        <v>-</v>
      </c>
      <c r="O80" s="264" t="str" cm="1">
        <f t="array" ref="O80">_xlfn.IFNA(INDEX(SetupR10Tabelle[Ringe],MATCH($A80&amp;$B80&amp;$C80&amp;$E80,SetupR10Tabelle[Verein]&amp;SetupR10Tabelle[Vorname]&amp;SetupR10Tabelle[Name]&amp;SetupR10Tabelle[Disziplin],0)),"-")</f>
        <v>-</v>
      </c>
      <c r="P80" s="262" cm="1">
        <f t="array" ref="P80">_xlfn.IFNA(INDEX(SetupR11Tabelle[Ringe],MATCH($A80&amp;$B80&amp;$C80&amp;$E80,SetupR11Tabelle[Verein]&amp;SetupR11Tabelle[Vorname]&amp;SetupR11Tabelle[Name]&amp;SetupR11Tabelle[Disziplin],0)),"-")</f>
        <v>114</v>
      </c>
      <c r="Q80" s="261">
        <f>IF(LP[[#This Row],[1]]="","",SUM(LP[[#This Row],[1]:[11]]))</f>
        <v>377</v>
      </c>
      <c r="R80" s="263">
        <f>IF(LP[[#This Row],[Summe]]="","",AVERAGE(Q80/S80))</f>
        <v>94.25</v>
      </c>
      <c r="S80" s="261">
        <f>IF(LP[[#This Row],[1]]="","",COUNT(F80:P80))</f>
        <v>4</v>
      </c>
    </row>
    <row r="81" spans="1:19" ht="15.95" customHeight="1">
      <c r="A81" s="197" t="s">
        <v>21</v>
      </c>
      <c r="B81" s="197" t="s">
        <v>309</v>
      </c>
      <c r="C81" s="197" t="s">
        <v>307</v>
      </c>
      <c r="D81" s="279" t="s">
        <v>12</v>
      </c>
      <c r="E81" s="197" t="s">
        <v>14</v>
      </c>
      <c r="F81" s="264" t="str" cm="1">
        <f t="array" ref="F81">_xlfn.IFNA(INDEX(SetupR1Tabelle[Ringe],MATCH($A81&amp;$B81&amp;$C81&amp;$E81,SetupR1Tabelle[Verein]&amp;SetupR1Tabelle[Vorname]&amp;SetupR1Tabelle[Name]&amp;SetupR1Tabelle[Disziplin],0)),"-")</f>
        <v>-</v>
      </c>
      <c r="G81" s="265" t="str" cm="1">
        <f t="array" ref="G81">_xlfn.IFNA(INDEX(SetupR2Tabelle[Ringe],MATCH($A81&amp;$B81&amp;$C81&amp;$E81,SetupR2Tabelle[Verein]&amp;SetupR2Tabelle[Vorname]&amp;SetupR2Tabelle[Name]&amp;SetupR2Tabelle[Disziplin],0)),"-")</f>
        <v>-</v>
      </c>
      <c r="H81" s="264" t="str" cm="1">
        <f t="array" ref="H81">_xlfn.IFNA(INDEX(SetupR3Tabelle[Ringe],MATCH($A81&amp;$B81&amp;$C81&amp;$E81,SetupR3Tabelle[Verein]&amp;SetupR3Tabelle[Vorname]&amp;SetupR3Tabelle[Name]&amp;SetupR3Tabelle[Disziplin],0)),"-")</f>
        <v>-</v>
      </c>
      <c r="I81" s="266" t="str" cm="1">
        <f t="array" ref="I81">_xlfn.IFNA(INDEX(SetupR4Tabelle[Ringe],MATCH($A81&amp;$B81&amp;$C81&amp;$E81,SetupR4Tabelle[Verein]&amp;SetupR4Tabelle[Vorname]&amp;SetupR4Tabelle[Name]&amp;SetupR4Tabelle[Disziplin],0)),"-")</f>
        <v>-</v>
      </c>
      <c r="J81" s="264" cm="1">
        <f t="array" ref="J81">_xlfn.IFNA(INDEX(SetupR5Tabelle[Ringe],MATCH($A81&amp;$B81&amp;$C81&amp;$E81,SetupR5Tabelle[Verein]&amp;SetupR5Tabelle[Vorname]&amp;SetupR5Tabelle[Name]&amp;SetupR5Tabelle[Disziplin],0)),"-")</f>
        <v>174</v>
      </c>
      <c r="K81" s="264" cm="1">
        <f t="array" ref="K81">_xlfn.IFNA(INDEX(SetupR6Tabelle[Ringe],MATCH($A81&amp;$B81&amp;$C81&amp;$E81,SetupR6Tabelle[Verein]&amp;SetupR6Tabelle[Vorname]&amp;SetupR6Tabelle[Name]&amp;SetupR6Tabelle[Disziplin],0)),"-")</f>
        <v>162</v>
      </c>
      <c r="L81" s="264" t="str" cm="1">
        <f t="array" ref="L81">_xlfn.IFNA(INDEX(SetupR7Tabelle[Ringe],MATCH($A81&amp;$B81&amp;$C81&amp;$E81,SetupR7Tabelle[Verein]&amp;SetupR7Tabelle[Vorname]&amp;SetupR7Tabelle[Name]&amp;SetupR7Tabelle[Disziplin],0)),"-")</f>
        <v>-</v>
      </c>
      <c r="M81" s="264" cm="1">
        <f t="array" ref="M81">_xlfn.IFNA(INDEX(SetupR8Tabelle[Ringe],MATCH($A81&amp;$B81&amp;$C81&amp;$E81,SetupR8Tabelle[Verein]&amp;SetupR8Tabelle[Vorname]&amp;SetupR8Tabelle[Name]&amp;SetupR8Tabelle[Disziplin],0)),"-")</f>
        <v>167</v>
      </c>
      <c r="N81" s="264" t="str" cm="1">
        <f t="array" ref="N81">_xlfn.IFNA(INDEX(SetupR9Tabelle[Ringe],MATCH($A81&amp;$B81&amp;$C81&amp;$E81,SetupR9Tabelle[Verein]&amp;SetupR9Tabelle[Vorname]&amp;SetupR9Tabelle[Name]&amp;SetupR9Tabelle[Disziplin],0)),"-")</f>
        <v>-</v>
      </c>
      <c r="O81" s="264" t="str" cm="1">
        <f t="array" ref="O81">_xlfn.IFNA(INDEX(SetupR10Tabelle[Ringe],MATCH($A81&amp;$B81&amp;$C81&amp;$E81,SetupR10Tabelle[Verein]&amp;SetupR10Tabelle[Vorname]&amp;SetupR10Tabelle[Name]&amp;SetupR10Tabelle[Disziplin],0)),"-")</f>
        <v>-</v>
      </c>
      <c r="P81" s="262" t="str" cm="1">
        <f t="array" ref="P81">_xlfn.IFNA(INDEX(SetupR11Tabelle[Ringe],MATCH($A81&amp;$B81&amp;$C81&amp;$E81,SetupR11Tabelle[Verein]&amp;SetupR11Tabelle[Vorname]&amp;SetupR11Tabelle[Name]&amp;SetupR11Tabelle[Disziplin],0)),"-")</f>
        <v>-</v>
      </c>
      <c r="Q81" s="261">
        <f>IF(LP[[#This Row],[1]]="","",SUM(LP[[#This Row],[1]:[11]]))</f>
        <v>503</v>
      </c>
      <c r="R81" s="263">
        <f>IF(LP[[#This Row],[Summe]]="","",AVERAGE(Q81/S81))</f>
        <v>167.66666666666666</v>
      </c>
      <c r="S81" s="261">
        <f>IF(LP[[#This Row],[1]]="","",COUNT(F81:P81))</f>
        <v>3</v>
      </c>
    </row>
    <row r="82" spans="1:19" ht="15.95" customHeight="1">
      <c r="A82" s="197" t="s">
        <v>13</v>
      </c>
      <c r="B82" s="197" t="s">
        <v>235</v>
      </c>
      <c r="C82" s="197" t="s">
        <v>236</v>
      </c>
      <c r="D82" s="197" t="s">
        <v>16</v>
      </c>
      <c r="E82" s="197" t="s">
        <v>14</v>
      </c>
      <c r="F82" s="264" cm="1">
        <f t="array" ref="F82">_xlfn.IFNA(INDEX(SetupR1Tabelle[Ringe],MATCH($A82&amp;$B82&amp;$C82&amp;$E82,SetupR1Tabelle[Verein]&amp;SetupR1Tabelle[Vorname]&amp;SetupR1Tabelle[Name]&amp;SetupR1Tabelle[Disziplin],0)),"-")</f>
        <v>161</v>
      </c>
      <c r="G82" s="265" cm="1">
        <f t="array" ref="G82">_xlfn.IFNA(INDEX(SetupR2Tabelle[Ringe],MATCH($A82&amp;$B82&amp;$C82&amp;$E82,SetupR2Tabelle[Verein]&amp;SetupR2Tabelle[Vorname]&amp;SetupR2Tabelle[Name]&amp;SetupR2Tabelle[Disziplin],0)),"-")</f>
        <v>152</v>
      </c>
      <c r="H82" s="264" cm="1">
        <f t="array" ref="H82">_xlfn.IFNA(INDEX(SetupR3Tabelle[Ringe],MATCH($A82&amp;$B82&amp;$C82&amp;$E82,SetupR3Tabelle[Verein]&amp;SetupR3Tabelle[Vorname]&amp;SetupR3Tabelle[Name]&amp;SetupR3Tabelle[Disziplin],0)),"-")</f>
        <v>162</v>
      </c>
      <c r="I82" s="266" t="str" cm="1">
        <f t="array" ref="I82">_xlfn.IFNA(INDEX(SetupR4Tabelle[Ringe],MATCH($A82&amp;$B82&amp;$C82&amp;$E82,SetupR4Tabelle[Verein]&amp;SetupR4Tabelle[Vorname]&amp;SetupR4Tabelle[Name]&amp;SetupR4Tabelle[Disziplin],0)),"-")</f>
        <v>-</v>
      </c>
      <c r="J82" s="264" t="str" cm="1">
        <f t="array" ref="J82">_xlfn.IFNA(INDEX(SetupR5Tabelle[Ringe],MATCH($A82&amp;$B82&amp;$C82&amp;$E82,SetupR5Tabelle[Verein]&amp;SetupR5Tabelle[Vorname]&amp;SetupR5Tabelle[Name]&amp;SetupR5Tabelle[Disziplin],0)),"-")</f>
        <v>-</v>
      </c>
      <c r="K82" s="264" t="str" cm="1">
        <f t="array" ref="K82">_xlfn.IFNA(INDEX(SetupR6Tabelle[Ringe],MATCH($A82&amp;$B82&amp;$C82&amp;$E82,SetupR6Tabelle[Verein]&amp;SetupR6Tabelle[Vorname]&amp;SetupR6Tabelle[Name]&amp;SetupR6Tabelle[Disziplin],0)),"-")</f>
        <v>-</v>
      </c>
      <c r="L82" s="264" t="str" cm="1">
        <f t="array" ref="L82">_xlfn.IFNA(INDEX(SetupR7Tabelle[Ringe],MATCH($A82&amp;$B82&amp;$C82&amp;$E82,SetupR7Tabelle[Verein]&amp;SetupR7Tabelle[Vorname]&amp;SetupR7Tabelle[Name]&amp;SetupR7Tabelle[Disziplin],0)),"-")</f>
        <v>-</v>
      </c>
      <c r="M82" s="264" t="str" cm="1">
        <f t="array" ref="M82">_xlfn.IFNA(INDEX(SetupR8Tabelle[Ringe],MATCH($A82&amp;$B82&amp;$C82&amp;$E82,SetupR8Tabelle[Verein]&amp;SetupR8Tabelle[Vorname]&amp;SetupR8Tabelle[Name]&amp;SetupR8Tabelle[Disziplin],0)),"-")</f>
        <v>-</v>
      </c>
      <c r="N82" s="264" t="str" cm="1">
        <f t="array" ref="N82">_xlfn.IFNA(INDEX(SetupR9Tabelle[Ringe],MATCH($A82&amp;$B82&amp;$C82&amp;$E82,SetupR9Tabelle[Verein]&amp;SetupR9Tabelle[Vorname]&amp;SetupR9Tabelle[Name]&amp;SetupR9Tabelle[Disziplin],0)),"-")</f>
        <v>-</v>
      </c>
      <c r="O82" s="264" t="str" cm="1">
        <f t="array" ref="O82">_xlfn.IFNA(INDEX(SetupR10Tabelle[Ringe],MATCH($A82&amp;$B82&amp;$C82&amp;$E82,SetupR10Tabelle[Verein]&amp;SetupR10Tabelle[Vorname]&amp;SetupR10Tabelle[Name]&amp;SetupR10Tabelle[Disziplin],0)),"-")</f>
        <v>-</v>
      </c>
      <c r="P82" s="262" t="str" cm="1">
        <f t="array" ref="P82">_xlfn.IFNA(INDEX(SetupR11Tabelle[Ringe],MATCH($A82&amp;$B82&amp;$C82&amp;$E82,SetupR11Tabelle[Verein]&amp;SetupR11Tabelle[Vorname]&amp;SetupR11Tabelle[Name]&amp;SetupR11Tabelle[Disziplin],0)),"-")</f>
        <v>-</v>
      </c>
      <c r="Q82" s="261">
        <f>IF(LP[[#This Row],[1]]="","",SUM(LP[[#This Row],[1]:[11]]))</f>
        <v>475</v>
      </c>
      <c r="R82" s="263">
        <f>IF(LP[[#This Row],[Summe]]="","",AVERAGE(Q82/S82))</f>
        <v>158.33333333333334</v>
      </c>
      <c r="S82" s="261">
        <f>IF(LP[[#This Row],[1]]="","",COUNT(F82:P82))</f>
        <v>3</v>
      </c>
    </row>
    <row r="83" spans="1:19" ht="15.95" customHeight="1">
      <c r="A83" s="197" t="s">
        <v>18</v>
      </c>
      <c r="B83" s="197" t="s">
        <v>359</v>
      </c>
      <c r="C83" s="197" t="s">
        <v>360</v>
      </c>
      <c r="D83" s="197" t="s">
        <v>19</v>
      </c>
      <c r="E83" s="197" t="s">
        <v>14</v>
      </c>
      <c r="F83" s="264" cm="1">
        <f t="array" ref="F83">_xlfn.IFNA(INDEX(SetupR1Tabelle[Ringe],MATCH($A83&amp;$B83&amp;$C83&amp;$E83,SetupR1Tabelle[Verein]&amp;SetupR1Tabelle[Vorname]&amp;SetupR1Tabelle[Name]&amp;SetupR1Tabelle[Disziplin],0)),"-")</f>
        <v>162</v>
      </c>
      <c r="G83" s="265" t="str" cm="1">
        <f t="array" ref="G83">_xlfn.IFNA(INDEX(SetupR2Tabelle[Ringe],MATCH($A83&amp;$B83&amp;$C83&amp;$E83,SetupR2Tabelle[Verein]&amp;SetupR2Tabelle[Vorname]&amp;SetupR2Tabelle[Name]&amp;SetupR2Tabelle[Disziplin],0)),"-")</f>
        <v>-</v>
      </c>
      <c r="H83" s="264" cm="1">
        <f t="array" ref="H83">_xlfn.IFNA(INDEX(SetupR3Tabelle[Ringe],MATCH($A83&amp;$B83&amp;$C83&amp;$E83,SetupR3Tabelle[Verein]&amp;SetupR3Tabelle[Vorname]&amp;SetupR3Tabelle[Name]&amp;SetupR3Tabelle[Disziplin],0)),"-")</f>
        <v>159</v>
      </c>
      <c r="I83" s="266" t="str" cm="1">
        <f t="array" ref="I83">_xlfn.IFNA(INDEX(SetupR4Tabelle[Ringe],MATCH($A83&amp;$B83&amp;$C83&amp;$E83,SetupR4Tabelle[Verein]&amp;SetupR4Tabelle[Vorname]&amp;SetupR4Tabelle[Name]&amp;SetupR4Tabelle[Disziplin],0)),"-")</f>
        <v>-</v>
      </c>
      <c r="J83" s="264" cm="1">
        <f t="array" ref="J83">_xlfn.IFNA(INDEX(SetupR5Tabelle[Ringe],MATCH($A83&amp;$B83&amp;$C83&amp;$E83,SetupR5Tabelle[Verein]&amp;SetupR5Tabelle[Vorname]&amp;SetupR5Tabelle[Name]&amp;SetupR5Tabelle[Disziplin],0)),"-")</f>
        <v>143</v>
      </c>
      <c r="K83" s="264" t="str" cm="1">
        <f t="array" ref="K83">_xlfn.IFNA(INDEX(SetupR6Tabelle[Ringe],MATCH($A83&amp;$B83&amp;$C83&amp;$E83,SetupR6Tabelle[Verein]&amp;SetupR6Tabelle[Vorname]&amp;SetupR6Tabelle[Name]&amp;SetupR6Tabelle[Disziplin],0)),"-")</f>
        <v>-</v>
      </c>
      <c r="L83" s="264" t="str" cm="1">
        <f t="array" ref="L83">_xlfn.IFNA(INDEX(SetupR7Tabelle[Ringe],MATCH($A83&amp;$B83&amp;$C83&amp;$E83,SetupR7Tabelle[Verein]&amp;SetupR7Tabelle[Vorname]&amp;SetupR7Tabelle[Name]&amp;SetupR7Tabelle[Disziplin],0)),"-")</f>
        <v>-</v>
      </c>
      <c r="M83" s="264" t="str" cm="1">
        <f t="array" ref="M83">_xlfn.IFNA(INDEX(SetupR8Tabelle[Ringe],MATCH($A83&amp;$B83&amp;$C83&amp;$E83,SetupR8Tabelle[Verein]&amp;SetupR8Tabelle[Vorname]&amp;SetupR8Tabelle[Name]&amp;SetupR8Tabelle[Disziplin],0)),"-")</f>
        <v>-</v>
      </c>
      <c r="N83" s="264" t="str" cm="1">
        <f t="array" ref="N83">_xlfn.IFNA(INDEX(SetupR9Tabelle[Ringe],MATCH($A83&amp;$B83&amp;$C83&amp;$E83,SetupR9Tabelle[Verein]&amp;SetupR9Tabelle[Vorname]&amp;SetupR9Tabelle[Name]&amp;SetupR9Tabelle[Disziplin],0)),"-")</f>
        <v>-</v>
      </c>
      <c r="O83" s="264" t="str" cm="1">
        <f t="array" ref="O83">_xlfn.IFNA(INDEX(SetupR10Tabelle[Ringe],MATCH($A83&amp;$B83&amp;$C83&amp;$E83,SetupR10Tabelle[Verein]&amp;SetupR10Tabelle[Vorname]&amp;SetupR10Tabelle[Name]&amp;SetupR10Tabelle[Disziplin],0)),"-")</f>
        <v>-</v>
      </c>
      <c r="P83" s="262" t="str" cm="1">
        <f t="array" ref="P83">_xlfn.IFNA(INDEX(SetupR11Tabelle[Ringe],MATCH($A83&amp;$B83&amp;$C83&amp;$E83,SetupR11Tabelle[Verein]&amp;SetupR11Tabelle[Vorname]&amp;SetupR11Tabelle[Name]&amp;SetupR11Tabelle[Disziplin],0)),"-")</f>
        <v>-</v>
      </c>
      <c r="Q83" s="261">
        <f>IF(LP[[#This Row],[1]]="","",SUM(LP[[#This Row],[1]:[11]]))</f>
        <v>464</v>
      </c>
      <c r="R83" s="263">
        <f>IF(LP[[#This Row],[Summe]]="","",AVERAGE(Q83/S83))</f>
        <v>154.66666666666666</v>
      </c>
      <c r="S83" s="261">
        <f>IF(LP[[#This Row],[1]]="","",COUNT(F83:P83))</f>
        <v>3</v>
      </c>
    </row>
    <row r="84" spans="1:19" ht="15.75" customHeight="1">
      <c r="A84" s="197" t="s">
        <v>21</v>
      </c>
      <c r="B84" s="197" t="s">
        <v>213</v>
      </c>
      <c r="C84" s="197" t="s">
        <v>561</v>
      </c>
      <c r="D84" s="197" t="s">
        <v>12</v>
      </c>
      <c r="E84" s="197" t="s">
        <v>14</v>
      </c>
      <c r="F84" s="264" t="str" cm="1">
        <f t="array" ref="F84">_xlfn.IFNA(INDEX(SetupR1Tabelle[Ringe],MATCH($A84&amp;$B84&amp;$C84&amp;$E84,SetupR1Tabelle[Verein]&amp;SetupR1Tabelle[Vorname]&amp;SetupR1Tabelle[Name]&amp;SetupR1Tabelle[Disziplin],0)),"-")</f>
        <v>-</v>
      </c>
      <c r="G84" s="265" cm="1">
        <f t="array" ref="G84">_xlfn.IFNA(INDEX(SetupR2Tabelle[Ringe],MATCH($A84&amp;$B84&amp;$C84&amp;$E84,SetupR2Tabelle[Verein]&amp;SetupR2Tabelle[Vorname]&amp;SetupR2Tabelle[Name]&amp;SetupR2Tabelle[Disziplin],0)),"-")</f>
        <v>149</v>
      </c>
      <c r="H84" s="264" t="str" cm="1">
        <f t="array" ref="H84">_xlfn.IFNA(INDEX(SetupR3Tabelle[Ringe],MATCH($A84&amp;$B84&amp;$C84&amp;$E84,SetupR3Tabelle[Verein]&amp;SetupR3Tabelle[Vorname]&amp;SetupR3Tabelle[Name]&amp;SetupR3Tabelle[Disziplin],0)),"-")</f>
        <v>-</v>
      </c>
      <c r="I84" s="266" t="str" cm="1">
        <f t="array" ref="I84">_xlfn.IFNA(INDEX(SetupR4Tabelle[Ringe],MATCH($A84&amp;$B84&amp;$C84&amp;$E84,SetupR4Tabelle[Verein]&amp;SetupR4Tabelle[Vorname]&amp;SetupR4Tabelle[Name]&amp;SetupR4Tabelle[Disziplin],0)),"-")</f>
        <v>-</v>
      </c>
      <c r="J84" s="264" t="str" cm="1">
        <f t="array" ref="J84">_xlfn.IFNA(INDEX(SetupR5Tabelle[Ringe],MATCH($A84&amp;$B84&amp;$C84&amp;$E84,SetupR5Tabelle[Verein]&amp;SetupR5Tabelle[Vorname]&amp;SetupR5Tabelle[Name]&amp;SetupR5Tabelle[Disziplin],0)),"-")</f>
        <v>-</v>
      </c>
      <c r="K84" s="264" t="str" cm="1">
        <f t="array" ref="K84">_xlfn.IFNA(INDEX(SetupR6Tabelle[Ringe],MATCH($A84&amp;$B84&amp;$C84&amp;$E84,SetupR6Tabelle[Verein]&amp;SetupR6Tabelle[Vorname]&amp;SetupR6Tabelle[Name]&amp;SetupR6Tabelle[Disziplin],0)),"-")</f>
        <v>-</v>
      </c>
      <c r="L84" s="264" t="str" cm="1">
        <f t="array" ref="L84">_xlfn.IFNA(INDEX(SetupR7Tabelle[Ringe],MATCH($A84&amp;$B84&amp;$C84&amp;$E84,SetupR7Tabelle[Verein]&amp;SetupR7Tabelle[Vorname]&amp;SetupR7Tabelle[Name]&amp;SetupR7Tabelle[Disziplin],0)),"-")</f>
        <v>-</v>
      </c>
      <c r="M84" s="264" cm="1">
        <f t="array" ref="M84">_xlfn.IFNA(INDEX(SetupR8Tabelle[Ringe],MATCH($A84&amp;$B84&amp;$C84&amp;$E84,SetupR8Tabelle[Verein]&amp;SetupR8Tabelle[Vorname]&amp;SetupR8Tabelle[Name]&amp;SetupR8Tabelle[Disziplin],0)),"-")</f>
        <v>143</v>
      </c>
      <c r="N84" s="264" cm="1">
        <f t="array" ref="N84">_xlfn.IFNA(INDEX(SetupR9Tabelle[Ringe],MATCH($A84&amp;$B84&amp;$C84&amp;$E84,SetupR9Tabelle[Verein]&amp;SetupR9Tabelle[Vorname]&amp;SetupR9Tabelle[Name]&amp;SetupR9Tabelle[Disziplin],0)),"-")</f>
        <v>163</v>
      </c>
      <c r="O84" s="264" t="str" cm="1">
        <f t="array" ref="O84">_xlfn.IFNA(INDEX(SetupR10Tabelle[Ringe],MATCH($A84&amp;$B84&amp;$C84&amp;$E84,SetupR10Tabelle[Verein]&amp;SetupR10Tabelle[Vorname]&amp;SetupR10Tabelle[Name]&amp;SetupR10Tabelle[Disziplin],0)),"-")</f>
        <v>-</v>
      </c>
      <c r="P84" s="262" t="str" cm="1">
        <f t="array" ref="P84">_xlfn.IFNA(INDEX(SetupR11Tabelle[Ringe],MATCH($A84&amp;$B84&amp;$C84&amp;$E84,SetupR11Tabelle[Verein]&amp;SetupR11Tabelle[Vorname]&amp;SetupR11Tabelle[Name]&amp;SetupR11Tabelle[Disziplin],0)),"-")</f>
        <v>-</v>
      </c>
      <c r="Q84" s="261">
        <f>IF(LP[[#This Row],[1]]="","",SUM(LP[[#This Row],[1]:[11]]))</f>
        <v>455</v>
      </c>
      <c r="R84" s="263">
        <f>IF(LP[[#This Row],[Summe]]="","",AVERAGE(Q84/S84))</f>
        <v>151.66666666666666</v>
      </c>
      <c r="S84" s="261">
        <f>IF(LP[[#This Row],[1]]="","",COUNT(F84:P84))</f>
        <v>3</v>
      </c>
    </row>
    <row r="85" spans="1:19" ht="15.75" customHeight="1">
      <c r="A85" s="197" t="s">
        <v>26</v>
      </c>
      <c r="B85" s="197" t="s">
        <v>496</v>
      </c>
      <c r="C85" s="197" t="s">
        <v>497</v>
      </c>
      <c r="D85" s="197" t="s">
        <v>12</v>
      </c>
      <c r="E85" s="197" t="s">
        <v>14</v>
      </c>
      <c r="F85" s="261" cm="1">
        <f t="array" ref="F85">_xlfn.IFNA(INDEX(SetupR1Tabelle[Ringe],MATCH($A85&amp;$B85&amp;$C85&amp;$E85,SetupR1Tabelle[Verein]&amp;SetupR1Tabelle[Vorname]&amp;SetupR1Tabelle[Name]&amp;SetupR1Tabelle[Disziplin],0)),"-")</f>
        <v>152</v>
      </c>
      <c r="G85" s="261" t="str" cm="1">
        <f t="array" ref="G85">_xlfn.IFNA(INDEX(SetupR2Tabelle[Ringe],MATCH($A85&amp;$B85&amp;$C85&amp;$E85,SetupR2Tabelle[Verein]&amp;SetupR2Tabelle[Vorname]&amp;SetupR2Tabelle[Name]&amp;SetupR2Tabelle[Disziplin],0)),"-")</f>
        <v>-</v>
      </c>
      <c r="H85" s="261" cm="1">
        <f t="array" ref="H85">_xlfn.IFNA(INDEX(SetupR3Tabelle[Ringe],MATCH($A85&amp;$B85&amp;$C85&amp;$E85,SetupR3Tabelle[Verein]&amp;SetupR3Tabelle[Vorname]&amp;SetupR3Tabelle[Name]&amp;SetupR3Tabelle[Disziplin],0)),"-")</f>
        <v>132</v>
      </c>
      <c r="I85" s="262" cm="1">
        <f t="array" ref="I85">_xlfn.IFNA(INDEX(SetupR4Tabelle[Ringe],MATCH($A85&amp;$B85&amp;$C85&amp;$E85,SetupR4Tabelle[Verein]&amp;SetupR4Tabelle[Vorname]&amp;SetupR4Tabelle[Name]&amp;SetupR4Tabelle[Disziplin],0)),"-")</f>
        <v>145</v>
      </c>
      <c r="J85" s="261" t="str" cm="1">
        <f t="array" ref="J85">_xlfn.IFNA(INDEX(SetupR5Tabelle[Ringe],MATCH($A85&amp;$B85&amp;$C85&amp;$E85,SetupR5Tabelle[Verein]&amp;SetupR5Tabelle[Vorname]&amp;SetupR5Tabelle[Name]&amp;SetupR5Tabelle[Disziplin],0)),"-")</f>
        <v>-</v>
      </c>
      <c r="K85" s="261" t="str" cm="1">
        <f t="array" ref="K85">_xlfn.IFNA(INDEX(SetupR6Tabelle[Ringe],MATCH($A85&amp;$B85&amp;$C85&amp;$E85,SetupR6Tabelle[Verein]&amp;SetupR6Tabelle[Vorname]&amp;SetupR6Tabelle[Name]&amp;SetupR6Tabelle[Disziplin],0)),"-")</f>
        <v>-</v>
      </c>
      <c r="L85" s="261" t="str" cm="1">
        <f t="array" ref="L85">_xlfn.IFNA(INDEX(SetupR7Tabelle[Ringe],MATCH($A85&amp;$B85&amp;$C85&amp;$E85,SetupR7Tabelle[Verein]&amp;SetupR7Tabelle[Vorname]&amp;SetupR7Tabelle[Name]&amp;SetupR7Tabelle[Disziplin],0)),"-")</f>
        <v>-</v>
      </c>
      <c r="M85" s="261" t="str" cm="1">
        <f t="array" ref="M85">_xlfn.IFNA(INDEX(SetupR8Tabelle[Ringe],MATCH($A85&amp;$B85&amp;$C85&amp;$E85,SetupR8Tabelle[Verein]&amp;SetupR8Tabelle[Vorname]&amp;SetupR8Tabelle[Name]&amp;SetupR8Tabelle[Disziplin],0)),"-")</f>
        <v>-</v>
      </c>
      <c r="N85" s="261" t="str" cm="1">
        <f t="array" ref="N85">_xlfn.IFNA(INDEX(SetupR9Tabelle[Ringe],MATCH($A85&amp;$B85&amp;$C85&amp;$E85,SetupR9Tabelle[Verein]&amp;SetupR9Tabelle[Vorname]&amp;SetupR9Tabelle[Name]&amp;SetupR9Tabelle[Disziplin],0)),"-")</f>
        <v>-</v>
      </c>
      <c r="O85" s="261" t="str" cm="1">
        <f t="array" ref="O85">_xlfn.IFNA(INDEX(SetupR10Tabelle[Ringe],MATCH($A85&amp;$B85&amp;$C85&amp;$E85,SetupR10Tabelle[Verein]&amp;SetupR10Tabelle[Vorname]&amp;SetupR10Tabelle[Name]&amp;SetupR10Tabelle[Disziplin],0)),"-")</f>
        <v>-</v>
      </c>
      <c r="P85" s="262" t="str" cm="1">
        <f t="array" ref="P85">_xlfn.IFNA(INDEX(SetupR11Tabelle[Ringe],MATCH($A85&amp;$B85&amp;$C85&amp;$E85,SetupR11Tabelle[Verein]&amp;SetupR11Tabelle[Vorname]&amp;SetupR11Tabelle[Name]&amp;SetupR11Tabelle[Disziplin],0)),"-")</f>
        <v>-</v>
      </c>
      <c r="Q85" s="261">
        <f>IF(LP[[#This Row],[1]]="","",SUM(LP[[#This Row],[1]:[11]]))</f>
        <v>429</v>
      </c>
      <c r="R85" s="263">
        <f>IF(LP[[#This Row],[Summe]]="","",AVERAGE(Q85/S85))</f>
        <v>143</v>
      </c>
      <c r="S85" s="261">
        <f>IF(LP[[#This Row],[1]]="","",COUNT(F85:P85))</f>
        <v>3</v>
      </c>
    </row>
    <row r="86" spans="1:19" ht="15.75" customHeight="1">
      <c r="A86" s="197" t="s">
        <v>33</v>
      </c>
      <c r="B86" s="197" t="s">
        <v>541</v>
      </c>
      <c r="C86" s="197" t="s">
        <v>368</v>
      </c>
      <c r="D86" s="197" t="s">
        <v>27</v>
      </c>
      <c r="E86" s="197" t="s">
        <v>14</v>
      </c>
      <c r="F86" s="264" t="str" cm="1">
        <f t="array" ref="F86">_xlfn.IFNA(INDEX(SetupR1Tabelle[Ringe],MATCH($A86&amp;$B86&amp;$C86&amp;$E86,SetupR1Tabelle[Verein]&amp;SetupR1Tabelle[Vorname]&amp;SetupR1Tabelle[Name]&amp;SetupR1Tabelle[Disziplin],0)),"-")</f>
        <v>-</v>
      </c>
      <c r="G86" s="265" cm="1">
        <f t="array" ref="G86">_xlfn.IFNA(INDEX(SetupR2Tabelle[Ringe],MATCH($A86&amp;$B86&amp;$C86&amp;$E86,SetupR2Tabelle[Verein]&amp;SetupR2Tabelle[Vorname]&amp;SetupR2Tabelle[Name]&amp;SetupR2Tabelle[Disziplin],0)),"-")</f>
        <v>143</v>
      </c>
      <c r="H86" s="264" cm="1">
        <f t="array" ref="H86">_xlfn.IFNA(INDEX(SetupR3Tabelle[Ringe],MATCH($A86&amp;$B86&amp;$C86&amp;$E86,SetupR3Tabelle[Verein]&amp;SetupR3Tabelle[Vorname]&amp;SetupR3Tabelle[Name]&amp;SetupR3Tabelle[Disziplin],0)),"-")</f>
        <v>141</v>
      </c>
      <c r="I86" s="266" cm="1">
        <f t="array" ref="I86">_xlfn.IFNA(INDEX(SetupR4Tabelle[Ringe],MATCH($A86&amp;$B86&amp;$C86&amp;$E86,SetupR4Tabelle[Verein]&amp;SetupR4Tabelle[Vorname]&amp;SetupR4Tabelle[Name]&amp;SetupR4Tabelle[Disziplin],0)),"-")</f>
        <v>138</v>
      </c>
      <c r="J86" s="264" t="str" cm="1">
        <f t="array" ref="J86">_xlfn.IFNA(INDEX(SetupR5Tabelle[Ringe],MATCH($A86&amp;$B86&amp;$C86&amp;$E86,SetupR5Tabelle[Verein]&amp;SetupR5Tabelle[Vorname]&amp;SetupR5Tabelle[Name]&amp;SetupR5Tabelle[Disziplin],0)),"-")</f>
        <v>-</v>
      </c>
      <c r="K86" s="264" t="str" cm="1">
        <f t="array" ref="K86">_xlfn.IFNA(INDEX(SetupR6Tabelle[Ringe],MATCH($A86&amp;$B86&amp;$C86&amp;$E86,SetupR6Tabelle[Verein]&amp;SetupR6Tabelle[Vorname]&amp;SetupR6Tabelle[Name]&amp;SetupR6Tabelle[Disziplin],0)),"-")</f>
        <v>-</v>
      </c>
      <c r="L86" s="264" t="str" cm="1">
        <f t="array" ref="L86">_xlfn.IFNA(INDEX(SetupR7Tabelle[Ringe],MATCH($A86&amp;$B86&amp;$C86&amp;$E86,SetupR7Tabelle[Verein]&amp;SetupR7Tabelle[Vorname]&amp;SetupR7Tabelle[Name]&amp;SetupR7Tabelle[Disziplin],0)),"-")</f>
        <v>-</v>
      </c>
      <c r="M86" s="264" t="str" cm="1">
        <f t="array" ref="M86">_xlfn.IFNA(INDEX(SetupR8Tabelle[Ringe],MATCH($A86&amp;$B86&amp;$C86&amp;$E86,SetupR8Tabelle[Verein]&amp;SetupR8Tabelle[Vorname]&amp;SetupR8Tabelle[Name]&amp;SetupR8Tabelle[Disziplin],0)),"-")</f>
        <v>-</v>
      </c>
      <c r="N86" s="264" t="str" cm="1">
        <f t="array" ref="N86">_xlfn.IFNA(INDEX(SetupR9Tabelle[Ringe],MATCH($A86&amp;$B86&amp;$C86&amp;$E86,SetupR9Tabelle[Verein]&amp;SetupR9Tabelle[Vorname]&amp;SetupR9Tabelle[Name]&amp;SetupR9Tabelle[Disziplin],0)),"-")</f>
        <v>-</v>
      </c>
      <c r="O86" s="264" t="str" cm="1">
        <f t="array" ref="O86">_xlfn.IFNA(INDEX(SetupR10Tabelle[Ringe],MATCH($A86&amp;$B86&amp;$C86&amp;$E86,SetupR10Tabelle[Verein]&amp;SetupR10Tabelle[Vorname]&amp;SetupR10Tabelle[Name]&amp;SetupR10Tabelle[Disziplin],0)),"-")</f>
        <v>-</v>
      </c>
      <c r="P86" s="262" t="str" cm="1">
        <f t="array" ref="P86">_xlfn.IFNA(INDEX(SetupR11Tabelle[Ringe],MATCH($A86&amp;$B86&amp;$C86&amp;$E86,SetupR11Tabelle[Verein]&amp;SetupR11Tabelle[Vorname]&amp;SetupR11Tabelle[Name]&amp;SetupR11Tabelle[Disziplin],0)),"-")</f>
        <v>-</v>
      </c>
      <c r="Q86" s="261">
        <f>IF(LP[[#This Row],[1]]="","",SUM(LP[[#This Row],[1]:[11]]))</f>
        <v>422</v>
      </c>
      <c r="R86" s="263">
        <f>IF(LP[[#This Row],[Summe]]="","",AVERAGE(Q86/S86))</f>
        <v>140.66666666666666</v>
      </c>
      <c r="S86" s="261">
        <f>IF(LP[[#This Row],[1]]="","",COUNT(F86:P86))</f>
        <v>3</v>
      </c>
    </row>
    <row r="87" spans="1:19" ht="15.75" customHeight="1">
      <c r="A87" s="197" t="s">
        <v>15</v>
      </c>
      <c r="B87" s="197" t="s">
        <v>203</v>
      </c>
      <c r="C87" s="197" t="s">
        <v>315</v>
      </c>
      <c r="D87" s="197" t="s">
        <v>210</v>
      </c>
      <c r="E87" s="197" t="s">
        <v>14</v>
      </c>
      <c r="F87" s="264" t="str" cm="1">
        <f t="array" ref="F87">_xlfn.IFNA(INDEX(SetupR1Tabelle[Ringe],MATCH($A87&amp;$B87&amp;$C87&amp;$E87,SetupR1Tabelle[Verein]&amp;SetupR1Tabelle[Vorname]&amp;SetupR1Tabelle[Name]&amp;SetupR1Tabelle[Disziplin],0)),"-")</f>
        <v>-</v>
      </c>
      <c r="G87" s="265" t="str" cm="1">
        <f t="array" ref="G87">_xlfn.IFNA(INDEX(SetupR2Tabelle[Ringe],MATCH($A87&amp;$B87&amp;$C87&amp;$E87,SetupR2Tabelle[Verein]&amp;SetupR2Tabelle[Vorname]&amp;SetupR2Tabelle[Name]&amp;SetupR2Tabelle[Disziplin],0)),"-")</f>
        <v>-</v>
      </c>
      <c r="H87" s="264" cm="1">
        <f t="array" ref="H87">_xlfn.IFNA(INDEX(SetupR3Tabelle[Ringe],MATCH($A87&amp;$B87&amp;$C87&amp;$E87,SetupR3Tabelle[Verein]&amp;SetupR3Tabelle[Vorname]&amp;SetupR3Tabelle[Name]&amp;SetupR3Tabelle[Disziplin],0)),"-")</f>
        <v>138</v>
      </c>
      <c r="I87" s="266" cm="1">
        <f t="array" ref="I87">_xlfn.IFNA(INDEX(SetupR4Tabelle[Ringe],MATCH($A87&amp;$B87&amp;$C87&amp;$E87,SetupR4Tabelle[Verein]&amp;SetupR4Tabelle[Vorname]&amp;SetupR4Tabelle[Name]&amp;SetupR4Tabelle[Disziplin],0)),"-")</f>
        <v>69</v>
      </c>
      <c r="J87" s="264" t="str" cm="1">
        <f t="array" ref="J87">_xlfn.IFNA(INDEX(SetupR5Tabelle[Ringe],MATCH($A87&amp;$B87&amp;$C87&amp;$E87,SetupR5Tabelle[Verein]&amp;SetupR5Tabelle[Vorname]&amp;SetupR5Tabelle[Name]&amp;SetupR5Tabelle[Disziplin],0)),"-")</f>
        <v>-</v>
      </c>
      <c r="K87" s="264" t="str" cm="1">
        <f t="array" ref="K87">_xlfn.IFNA(INDEX(SetupR6Tabelle[Ringe],MATCH($A87&amp;$B87&amp;$C87&amp;$E87,SetupR6Tabelle[Verein]&amp;SetupR6Tabelle[Vorname]&amp;SetupR6Tabelle[Name]&amp;SetupR6Tabelle[Disziplin],0)),"-")</f>
        <v>-</v>
      </c>
      <c r="L87" s="264" cm="1">
        <f t="array" ref="L87">_xlfn.IFNA(INDEX(SetupR7Tabelle[Ringe],MATCH($A87&amp;$B87&amp;$C87&amp;$E87,SetupR7Tabelle[Verein]&amp;SetupR7Tabelle[Vorname]&amp;SetupR7Tabelle[Name]&amp;SetupR7Tabelle[Disziplin],0)),"-")</f>
        <v>110</v>
      </c>
      <c r="M87" s="264" t="str" cm="1">
        <f t="array" ref="M87">_xlfn.IFNA(INDEX(SetupR8Tabelle[Ringe],MATCH($A87&amp;$B87&amp;$C87&amp;$E87,SetupR8Tabelle[Verein]&amp;SetupR8Tabelle[Vorname]&amp;SetupR8Tabelle[Name]&amp;SetupR8Tabelle[Disziplin],0)),"-")</f>
        <v>-</v>
      </c>
      <c r="N87" s="264" t="str" cm="1">
        <f t="array" ref="N87">_xlfn.IFNA(INDEX(SetupR9Tabelle[Ringe],MATCH($A87&amp;$B87&amp;$C87&amp;$E87,SetupR9Tabelle[Verein]&amp;SetupR9Tabelle[Vorname]&amp;SetupR9Tabelle[Name]&amp;SetupR9Tabelle[Disziplin],0)),"-")</f>
        <v>-</v>
      </c>
      <c r="O87" s="264" t="str" cm="1">
        <f t="array" ref="O87">_xlfn.IFNA(INDEX(SetupR10Tabelle[Ringe],MATCH($A87&amp;$B87&amp;$C87&amp;$E87,SetupR10Tabelle[Verein]&amp;SetupR10Tabelle[Vorname]&amp;SetupR10Tabelle[Name]&amp;SetupR10Tabelle[Disziplin],0)),"-")</f>
        <v>-</v>
      </c>
      <c r="P87" s="262" t="str" cm="1">
        <f t="array" ref="P87">_xlfn.IFNA(INDEX(SetupR11Tabelle[Ringe],MATCH($A87&amp;$B87&amp;$C87&amp;$E87,SetupR11Tabelle[Verein]&amp;SetupR11Tabelle[Vorname]&amp;SetupR11Tabelle[Name]&amp;SetupR11Tabelle[Disziplin],0)),"-")</f>
        <v>-</v>
      </c>
      <c r="Q87" s="261">
        <f>IF(LP[[#This Row],[1]]="","",SUM(LP[[#This Row],[1]:[11]]))</f>
        <v>317</v>
      </c>
      <c r="R87" s="263">
        <f>IF(LP[[#This Row],[Summe]]="","",AVERAGE(Q87/S87))</f>
        <v>105.66666666666667</v>
      </c>
      <c r="S87" s="261">
        <f>IF(LP[[#This Row],[1]]="","",COUNT(F87:P87))</f>
        <v>3</v>
      </c>
    </row>
    <row r="88" spans="1:19" ht="15.75" customHeight="1">
      <c r="A88" s="197" t="s">
        <v>26</v>
      </c>
      <c r="B88" s="197" t="s">
        <v>575</v>
      </c>
      <c r="C88" s="197" t="s">
        <v>335</v>
      </c>
      <c r="D88" s="279" t="s">
        <v>12</v>
      </c>
      <c r="E88" s="197" t="s">
        <v>14</v>
      </c>
      <c r="F88" s="264" t="str" cm="1">
        <f t="array" ref="F88">_xlfn.IFNA(INDEX(SetupR1Tabelle[Ringe],MATCH($A88&amp;$B88&amp;$C88&amp;$E88,SetupR1Tabelle[Verein]&amp;SetupR1Tabelle[Vorname]&amp;SetupR1Tabelle[Name]&amp;SetupR1Tabelle[Disziplin],0)),"-")</f>
        <v>-</v>
      </c>
      <c r="G88" s="265" t="str" cm="1">
        <f t="array" ref="G88">_xlfn.IFNA(INDEX(SetupR2Tabelle[Ringe],MATCH($A88&amp;$B88&amp;$C88&amp;$E88,SetupR2Tabelle[Verein]&amp;SetupR2Tabelle[Vorname]&amp;SetupR2Tabelle[Name]&amp;SetupR2Tabelle[Disziplin],0)),"-")</f>
        <v>-</v>
      </c>
      <c r="H88" s="264" t="str" cm="1">
        <f t="array" ref="H88">_xlfn.IFNA(INDEX(SetupR3Tabelle[Ringe],MATCH($A88&amp;$B88&amp;$C88&amp;$E88,SetupR3Tabelle[Verein]&amp;SetupR3Tabelle[Vorname]&amp;SetupR3Tabelle[Name]&amp;SetupR3Tabelle[Disziplin],0)),"-")</f>
        <v>-</v>
      </c>
      <c r="I88" s="266" t="str" cm="1">
        <f t="array" ref="I88">_xlfn.IFNA(INDEX(SetupR4Tabelle[Ringe],MATCH($A88&amp;$B88&amp;$C88&amp;$E88,SetupR4Tabelle[Verein]&amp;SetupR4Tabelle[Vorname]&amp;SetupR4Tabelle[Name]&amp;SetupR4Tabelle[Disziplin],0)),"-")</f>
        <v>-</v>
      </c>
      <c r="J88" s="264" t="str" cm="1">
        <f t="array" ref="J88">_xlfn.IFNA(INDEX(SetupR5Tabelle[Ringe],MATCH($A88&amp;$B88&amp;$C88&amp;$E88,SetupR5Tabelle[Verein]&amp;SetupR5Tabelle[Vorname]&amp;SetupR5Tabelle[Name]&amp;SetupR5Tabelle[Disziplin],0)),"-")</f>
        <v>-</v>
      </c>
      <c r="K88" s="264" t="str" cm="1">
        <f t="array" ref="K88">_xlfn.IFNA(INDEX(SetupR6Tabelle[Ringe],MATCH($A88&amp;$B88&amp;$C88&amp;$E88,SetupR6Tabelle[Verein]&amp;SetupR6Tabelle[Vorname]&amp;SetupR6Tabelle[Name]&amp;SetupR6Tabelle[Disziplin],0)),"-")</f>
        <v>-</v>
      </c>
      <c r="L88" s="264" cm="1">
        <f t="array" ref="L88">_xlfn.IFNA(INDEX(SetupR7Tabelle[Ringe],MATCH($A88&amp;$B88&amp;$C88&amp;$E88,SetupR7Tabelle[Verein]&amp;SetupR7Tabelle[Vorname]&amp;SetupR7Tabelle[Name]&amp;SetupR7Tabelle[Disziplin],0)),"-")</f>
        <v>169</v>
      </c>
      <c r="M88" s="264" cm="1">
        <f t="array" ref="M88">_xlfn.IFNA(INDEX(SetupR8Tabelle[Ringe],MATCH($A88&amp;$B88&amp;$C88&amp;$E88,SetupR8Tabelle[Verein]&amp;SetupR8Tabelle[Vorname]&amp;SetupR8Tabelle[Name]&amp;SetupR8Tabelle[Disziplin],0)),"-")</f>
        <v>175</v>
      </c>
      <c r="N88" s="264" t="str" cm="1">
        <f t="array" ref="N88">_xlfn.IFNA(INDEX(SetupR9Tabelle[Ringe],MATCH($A88&amp;$B88&amp;$C88&amp;$E88,SetupR9Tabelle[Verein]&amp;SetupR9Tabelle[Vorname]&amp;SetupR9Tabelle[Name]&amp;SetupR9Tabelle[Disziplin],0)),"-")</f>
        <v>-</v>
      </c>
      <c r="O88" s="264" t="str" cm="1">
        <f t="array" ref="O88">_xlfn.IFNA(INDEX(SetupR10Tabelle[Ringe],MATCH($A88&amp;$B88&amp;$C88&amp;$E88,SetupR10Tabelle[Verein]&amp;SetupR10Tabelle[Vorname]&amp;SetupR10Tabelle[Name]&amp;SetupR10Tabelle[Disziplin],0)),"-")</f>
        <v>-</v>
      </c>
      <c r="P88" s="262" t="str" cm="1">
        <f t="array" ref="P88">_xlfn.IFNA(INDEX(SetupR11Tabelle[Ringe],MATCH($A88&amp;$B88&amp;$C88&amp;$E88,SetupR11Tabelle[Verein]&amp;SetupR11Tabelle[Vorname]&amp;SetupR11Tabelle[Name]&amp;SetupR11Tabelle[Disziplin],0)),"-")</f>
        <v>-</v>
      </c>
      <c r="Q88" s="261">
        <f>IF(LP[[#This Row],[1]]="","",SUM(LP[[#This Row],[1]:[11]]))</f>
        <v>344</v>
      </c>
      <c r="R88" s="263">
        <f>IF(LP[[#This Row],[Summe]]="","",AVERAGE(Q88/S88))</f>
        <v>172</v>
      </c>
      <c r="S88" s="261">
        <f>IF(LP[[#This Row],[1]]="","",COUNT(F88:P88))</f>
        <v>2</v>
      </c>
    </row>
    <row r="89" spans="1:19" ht="15.75" customHeight="1">
      <c r="A89" s="197" t="s">
        <v>15</v>
      </c>
      <c r="B89" s="197" t="s">
        <v>183</v>
      </c>
      <c r="C89" s="197" t="s">
        <v>207</v>
      </c>
      <c r="D89" s="197" t="s">
        <v>12</v>
      </c>
      <c r="E89" s="197" t="s">
        <v>14</v>
      </c>
      <c r="F89" s="264" t="str" cm="1">
        <f t="array" ref="F89">_xlfn.IFNA(INDEX(SetupR1Tabelle[Ringe],MATCH($A89&amp;$B89&amp;$C89&amp;$E89,SetupR1Tabelle[Verein]&amp;SetupR1Tabelle[Vorname]&amp;SetupR1Tabelle[Name]&amp;SetupR1Tabelle[Disziplin],0)),"-")</f>
        <v>-</v>
      </c>
      <c r="G89" s="265" cm="1">
        <f t="array" ref="G89">_xlfn.IFNA(INDEX(SetupR2Tabelle[Ringe],MATCH($A89&amp;$B89&amp;$C89&amp;$E89,SetupR2Tabelle[Verein]&amp;SetupR2Tabelle[Vorname]&amp;SetupR2Tabelle[Name]&amp;SetupR2Tabelle[Disziplin],0)),"-")</f>
        <v>154</v>
      </c>
      <c r="H89" s="264" t="str" cm="1">
        <f t="array" ref="H89">_xlfn.IFNA(INDEX(SetupR3Tabelle[Ringe],MATCH($A89&amp;$B89&amp;$C89&amp;$E89,SetupR3Tabelle[Verein]&amp;SetupR3Tabelle[Vorname]&amp;SetupR3Tabelle[Name]&amp;SetupR3Tabelle[Disziplin],0)),"-")</f>
        <v>-</v>
      </c>
      <c r="I89" s="266" t="str" cm="1">
        <f t="array" ref="I89">_xlfn.IFNA(INDEX(SetupR4Tabelle[Ringe],MATCH($A89&amp;$B89&amp;$C89&amp;$E89,SetupR4Tabelle[Verein]&amp;SetupR4Tabelle[Vorname]&amp;SetupR4Tabelle[Name]&amp;SetupR4Tabelle[Disziplin],0)),"-")</f>
        <v>-</v>
      </c>
      <c r="J89" s="264" t="str" cm="1">
        <f t="array" ref="J89">_xlfn.IFNA(INDEX(SetupR5Tabelle[Ringe],MATCH($A89&amp;$B89&amp;$C89&amp;$E89,SetupR5Tabelle[Verein]&amp;SetupR5Tabelle[Vorname]&amp;SetupR5Tabelle[Name]&amp;SetupR5Tabelle[Disziplin],0)),"-")</f>
        <v>-</v>
      </c>
      <c r="K89" s="264" t="str" cm="1">
        <f t="array" ref="K89">_xlfn.IFNA(INDEX(SetupR6Tabelle[Ringe],MATCH($A89&amp;$B89&amp;$C89&amp;$E89,SetupR6Tabelle[Verein]&amp;SetupR6Tabelle[Vorname]&amp;SetupR6Tabelle[Name]&amp;SetupR6Tabelle[Disziplin],0)),"-")</f>
        <v>-</v>
      </c>
      <c r="L89" s="264" t="str" cm="1">
        <f t="array" ref="L89">_xlfn.IFNA(INDEX(SetupR7Tabelle[Ringe],MATCH($A89&amp;$B89&amp;$C89&amp;$E89,SetupR7Tabelle[Verein]&amp;SetupR7Tabelle[Vorname]&amp;SetupR7Tabelle[Name]&amp;SetupR7Tabelle[Disziplin],0)),"-")</f>
        <v>-</v>
      </c>
      <c r="M89" s="264" cm="1">
        <f t="array" ref="M89">_xlfn.IFNA(INDEX(SetupR8Tabelle[Ringe],MATCH($A89&amp;$B89&amp;$C89&amp;$E89,SetupR8Tabelle[Verein]&amp;SetupR8Tabelle[Vorname]&amp;SetupR8Tabelle[Name]&amp;SetupR8Tabelle[Disziplin],0)),"-")</f>
        <v>157</v>
      </c>
      <c r="N89" s="264" t="str" cm="1">
        <f t="array" ref="N89">_xlfn.IFNA(INDEX(SetupR9Tabelle[Ringe],MATCH($A89&amp;$B89&amp;$C89&amp;$E89,SetupR9Tabelle[Verein]&amp;SetupR9Tabelle[Vorname]&amp;SetupR9Tabelle[Name]&amp;SetupR9Tabelle[Disziplin],0)),"-")</f>
        <v>-</v>
      </c>
      <c r="O89" s="264" t="str" cm="1">
        <f t="array" ref="O89">_xlfn.IFNA(INDEX(SetupR10Tabelle[Ringe],MATCH($A89&amp;$B89&amp;$C89&amp;$E89,SetupR10Tabelle[Verein]&amp;SetupR10Tabelle[Vorname]&amp;SetupR10Tabelle[Name]&amp;SetupR10Tabelle[Disziplin],0)),"-")</f>
        <v>-</v>
      </c>
      <c r="P89" s="262" t="str" cm="1">
        <f t="array" ref="P89">_xlfn.IFNA(INDEX(SetupR11Tabelle[Ringe],MATCH($A89&amp;$B89&amp;$C89&amp;$E89,SetupR11Tabelle[Verein]&amp;SetupR11Tabelle[Vorname]&amp;SetupR11Tabelle[Name]&amp;SetupR11Tabelle[Disziplin],0)),"-")</f>
        <v>-</v>
      </c>
      <c r="Q89" s="261">
        <f>IF(LP[[#This Row],[1]]="","",SUM(LP[[#This Row],[1]:[11]]))</f>
        <v>311</v>
      </c>
      <c r="R89" s="263">
        <f>IF(LP[[#This Row],[Summe]]="","",AVERAGE(Q89/S89))</f>
        <v>155.5</v>
      </c>
      <c r="S89" s="261">
        <f>IF(LP[[#This Row],[1]]="","",COUNT(F89:P89))</f>
        <v>2</v>
      </c>
    </row>
    <row r="90" spans="1:19" ht="15.75" customHeight="1">
      <c r="A90" s="197" t="s">
        <v>6</v>
      </c>
      <c r="B90" s="197" t="s">
        <v>510</v>
      </c>
      <c r="C90" s="197" t="s">
        <v>243</v>
      </c>
      <c r="D90" s="197" t="s">
        <v>24</v>
      </c>
      <c r="E90" s="197" t="s">
        <v>14</v>
      </c>
      <c r="F90" s="264" t="str" cm="1">
        <f t="array" ref="F90">_xlfn.IFNA(INDEX(SetupR1Tabelle[Ringe],MATCH($A90&amp;$B90&amp;$C90&amp;$E90,SetupR1Tabelle[Verein]&amp;SetupR1Tabelle[Vorname]&amp;SetupR1Tabelle[Name]&amp;SetupR1Tabelle[Disziplin],0)),"-")</f>
        <v>-</v>
      </c>
      <c r="G90" s="265" t="str" cm="1">
        <f t="array" ref="G90">_xlfn.IFNA(INDEX(SetupR2Tabelle[Ringe],MATCH($A90&amp;$B90&amp;$C90&amp;$E90,SetupR2Tabelle[Verein]&amp;SetupR2Tabelle[Vorname]&amp;SetupR2Tabelle[Name]&amp;SetupR2Tabelle[Disziplin],0)),"-")</f>
        <v>-</v>
      </c>
      <c r="H90" s="264" t="str" cm="1">
        <f t="array" ref="H90">_xlfn.IFNA(INDEX(SetupR3Tabelle[Ringe],MATCH($A90&amp;$B90&amp;$C90&amp;$E90,SetupR3Tabelle[Verein]&amp;SetupR3Tabelle[Vorname]&amp;SetupR3Tabelle[Name]&amp;SetupR3Tabelle[Disziplin],0)),"-")</f>
        <v>-</v>
      </c>
      <c r="I90" s="266" cm="1">
        <f t="array" ref="I90">_xlfn.IFNA(INDEX(SetupR4Tabelle[Ringe],MATCH($A90&amp;$B90&amp;$C90&amp;$E90,SetupR4Tabelle[Verein]&amp;SetupR4Tabelle[Vorname]&amp;SetupR4Tabelle[Name]&amp;SetupR4Tabelle[Disziplin],0)),"-")</f>
        <v>127</v>
      </c>
      <c r="J90" s="264" cm="1">
        <f t="array" ref="J90">_xlfn.IFNA(INDEX(SetupR5Tabelle[Ringe],MATCH($A90&amp;$B90&amp;$C90&amp;$E90,SetupR5Tabelle[Verein]&amp;SetupR5Tabelle[Vorname]&amp;SetupR5Tabelle[Name]&amp;SetupR5Tabelle[Disziplin],0)),"-")</f>
        <v>138</v>
      </c>
      <c r="K90" s="264" t="str" cm="1">
        <f t="array" ref="K90">_xlfn.IFNA(INDEX(SetupR6Tabelle[Ringe],MATCH($A90&amp;$B90&amp;$C90&amp;$E90,SetupR6Tabelle[Verein]&amp;SetupR6Tabelle[Vorname]&amp;SetupR6Tabelle[Name]&amp;SetupR6Tabelle[Disziplin],0)),"-")</f>
        <v>-</v>
      </c>
      <c r="L90" s="264" t="str" cm="1">
        <f t="array" ref="L90">_xlfn.IFNA(INDEX(SetupR7Tabelle[Ringe],MATCH($A90&amp;$B90&amp;$C90&amp;$E90,SetupR7Tabelle[Verein]&amp;SetupR7Tabelle[Vorname]&amp;SetupR7Tabelle[Name]&amp;SetupR7Tabelle[Disziplin],0)),"-")</f>
        <v>-</v>
      </c>
      <c r="M90" s="264" t="str" cm="1">
        <f t="array" ref="M90">_xlfn.IFNA(INDEX(SetupR8Tabelle[Ringe],MATCH($A90&amp;$B90&amp;$C90&amp;$E90,SetupR8Tabelle[Verein]&amp;SetupR8Tabelle[Vorname]&amp;SetupR8Tabelle[Name]&amp;SetupR8Tabelle[Disziplin],0)),"-")</f>
        <v>-</v>
      </c>
      <c r="N90" s="264" t="str" cm="1">
        <f t="array" ref="N90">_xlfn.IFNA(INDEX(SetupR9Tabelle[Ringe],MATCH($A90&amp;$B90&amp;$C90&amp;$E90,SetupR9Tabelle[Verein]&amp;SetupR9Tabelle[Vorname]&amp;SetupR9Tabelle[Name]&amp;SetupR9Tabelle[Disziplin],0)),"-")</f>
        <v>-</v>
      </c>
      <c r="O90" s="264" t="str" cm="1">
        <f t="array" ref="O90">_xlfn.IFNA(INDEX(SetupR10Tabelle[Ringe],MATCH($A90&amp;$B90&amp;$C90&amp;$E90,SetupR10Tabelle[Verein]&amp;SetupR10Tabelle[Vorname]&amp;SetupR10Tabelle[Name]&amp;SetupR10Tabelle[Disziplin],0)),"-")</f>
        <v>-</v>
      </c>
      <c r="P90" s="262" t="str" cm="1">
        <f t="array" ref="P90">_xlfn.IFNA(INDEX(SetupR11Tabelle[Ringe],MATCH($A90&amp;$B90&amp;$C90&amp;$E90,SetupR11Tabelle[Verein]&amp;SetupR11Tabelle[Vorname]&amp;SetupR11Tabelle[Name]&amp;SetupR11Tabelle[Disziplin],0)),"-")</f>
        <v>-</v>
      </c>
      <c r="Q90" s="261">
        <f>IF(LP[[#This Row],[1]]="","",SUM(LP[[#This Row],[1]:[11]]))</f>
        <v>265</v>
      </c>
      <c r="R90" s="263">
        <f>IF(LP[[#This Row],[Summe]]="","",AVERAGE(Q90/S90))</f>
        <v>132.5</v>
      </c>
      <c r="S90" s="261">
        <f>IF(LP[[#This Row],[1]]="","",COUNT(F90:P90))</f>
        <v>2</v>
      </c>
    </row>
    <row r="91" spans="1:19">
      <c r="A91" s="197" t="s">
        <v>18</v>
      </c>
      <c r="B91" s="197" t="s">
        <v>336</v>
      </c>
      <c r="C91" s="197" t="s">
        <v>581</v>
      </c>
      <c r="D91" s="197" t="s">
        <v>12</v>
      </c>
      <c r="E91" s="197" t="s">
        <v>14</v>
      </c>
      <c r="F91" s="264" t="str" cm="1">
        <f t="array" ref="F91">_xlfn.IFNA(INDEX(SetupR1Tabelle[Ringe],MATCH($A91&amp;$B91&amp;$C91&amp;$E91,SetupR1Tabelle[Verein]&amp;SetupR1Tabelle[Vorname]&amp;SetupR1Tabelle[Name]&amp;SetupR1Tabelle[Disziplin],0)),"-")</f>
        <v>-</v>
      </c>
      <c r="G91" s="265" t="str" cm="1">
        <f t="array" ref="G91">_xlfn.IFNA(INDEX(SetupR2Tabelle[Ringe],MATCH($A91&amp;$B91&amp;$C91&amp;$E91,SetupR2Tabelle[Verein]&amp;SetupR2Tabelle[Vorname]&amp;SetupR2Tabelle[Name]&amp;SetupR2Tabelle[Disziplin],0)),"-")</f>
        <v>-</v>
      </c>
      <c r="H91" s="264" t="str" cm="1">
        <f t="array" ref="H91">_xlfn.IFNA(INDEX(SetupR3Tabelle[Ringe],MATCH($A91&amp;$B91&amp;$C91&amp;$E91,SetupR3Tabelle[Verein]&amp;SetupR3Tabelle[Vorname]&amp;SetupR3Tabelle[Name]&amp;SetupR3Tabelle[Disziplin],0)),"-")</f>
        <v>-</v>
      </c>
      <c r="I91" s="266" cm="1">
        <f t="array" ref="I91">_xlfn.IFNA(INDEX(SetupR4Tabelle[Ringe],MATCH($A91&amp;$B91&amp;$C91&amp;$E91,SetupR4Tabelle[Verein]&amp;SetupR4Tabelle[Vorname]&amp;SetupR4Tabelle[Name]&amp;SetupR4Tabelle[Disziplin],0)),"-")</f>
        <v>173</v>
      </c>
      <c r="J91" s="264" t="str" cm="1">
        <f t="array" ref="J91">_xlfn.IFNA(INDEX(SetupR5Tabelle[Ringe],MATCH($A91&amp;$B91&amp;$C91&amp;$E91,SetupR5Tabelle[Verein]&amp;SetupR5Tabelle[Vorname]&amp;SetupR5Tabelle[Name]&amp;SetupR5Tabelle[Disziplin],0)),"-")</f>
        <v>-</v>
      </c>
      <c r="K91" s="264" t="str" cm="1">
        <f t="array" ref="K91">_xlfn.IFNA(INDEX(SetupR6Tabelle[Ringe],MATCH($A91&amp;$B91&amp;$C91&amp;$E91,SetupR6Tabelle[Verein]&amp;SetupR6Tabelle[Vorname]&amp;SetupR6Tabelle[Name]&amp;SetupR6Tabelle[Disziplin],0)),"-")</f>
        <v>-</v>
      </c>
      <c r="L91" s="264" t="str" cm="1">
        <f t="array" ref="L91">_xlfn.IFNA(INDEX(SetupR7Tabelle[Ringe],MATCH($A91&amp;$B91&amp;$C91&amp;$E91,SetupR7Tabelle[Verein]&amp;SetupR7Tabelle[Vorname]&amp;SetupR7Tabelle[Name]&amp;SetupR7Tabelle[Disziplin],0)),"-")</f>
        <v>-</v>
      </c>
      <c r="M91" s="264" t="str" cm="1">
        <f t="array" ref="M91">_xlfn.IFNA(INDEX(SetupR8Tabelle[Ringe],MATCH($A91&amp;$B91&amp;$C91&amp;$E91,SetupR8Tabelle[Verein]&amp;SetupR8Tabelle[Vorname]&amp;SetupR8Tabelle[Name]&amp;SetupR8Tabelle[Disziplin],0)),"-")</f>
        <v>-</v>
      </c>
      <c r="N91" s="264" t="str" cm="1">
        <f t="array" ref="N91">_xlfn.IFNA(INDEX(SetupR9Tabelle[Ringe],MATCH($A91&amp;$B91&amp;$C91&amp;$E91,SetupR9Tabelle[Verein]&amp;SetupR9Tabelle[Vorname]&amp;SetupR9Tabelle[Name]&amp;SetupR9Tabelle[Disziplin],0)),"-")</f>
        <v>-</v>
      </c>
      <c r="O91" s="264" t="str" cm="1">
        <f t="array" ref="O91">_xlfn.IFNA(INDEX(SetupR10Tabelle[Ringe],MATCH($A91&amp;$B91&amp;$C91&amp;$E91,SetupR10Tabelle[Verein]&amp;SetupR10Tabelle[Vorname]&amp;SetupR10Tabelle[Name]&amp;SetupR10Tabelle[Disziplin],0)),"-")</f>
        <v>-</v>
      </c>
      <c r="P91" s="262" t="str" cm="1">
        <f t="array" ref="P91">_xlfn.IFNA(INDEX(SetupR11Tabelle[Ringe],MATCH($A91&amp;$B91&amp;$C91&amp;$E91,SetupR11Tabelle[Verein]&amp;SetupR11Tabelle[Vorname]&amp;SetupR11Tabelle[Name]&amp;SetupR11Tabelle[Disziplin],0)),"-")</f>
        <v>-</v>
      </c>
      <c r="Q91" s="261">
        <f>IF(LP[[#This Row],[1]]="","",SUM(LP[[#This Row],[1]:[11]]))</f>
        <v>173</v>
      </c>
      <c r="R91" s="263">
        <f>IF(LP[[#This Row],[Summe]]="","",AVERAGE(Q91/S91))</f>
        <v>173</v>
      </c>
      <c r="S91" s="261">
        <f>IF(LP[[#This Row],[1]]="","",COUNT(F91:P91))</f>
        <v>1</v>
      </c>
    </row>
    <row r="92" spans="1:19">
      <c r="A92" s="197" t="s">
        <v>26</v>
      </c>
      <c r="B92" s="197" t="s">
        <v>577</v>
      </c>
      <c r="C92" s="197" t="s">
        <v>588</v>
      </c>
      <c r="D92" s="197" t="s">
        <v>19</v>
      </c>
      <c r="E92" s="197" t="s">
        <v>14</v>
      </c>
      <c r="F92" s="264" t="str" cm="1">
        <f t="array" ref="F92">_xlfn.IFNA(INDEX(SetupR1Tabelle[Ringe],MATCH($A92&amp;$B92&amp;$C92&amp;$E92,SetupR1Tabelle[Verein]&amp;SetupR1Tabelle[Vorname]&amp;SetupR1Tabelle[Name]&amp;SetupR1Tabelle[Disziplin],0)),"-")</f>
        <v>-</v>
      </c>
      <c r="G92" s="265" t="str" cm="1">
        <f t="array" ref="G92">_xlfn.IFNA(INDEX(SetupR2Tabelle[Ringe],MATCH($A92&amp;$B92&amp;$C92&amp;$E92,SetupR2Tabelle[Verein]&amp;SetupR2Tabelle[Vorname]&amp;SetupR2Tabelle[Name]&amp;SetupR2Tabelle[Disziplin],0)),"-")</f>
        <v>-</v>
      </c>
      <c r="H92" s="264" cm="1">
        <f t="array" ref="H92">_xlfn.IFNA(INDEX(SetupR3Tabelle[Ringe],MATCH($A92&amp;$B92&amp;$C92&amp;$E92,SetupR3Tabelle[Verein]&amp;SetupR3Tabelle[Vorname]&amp;SetupR3Tabelle[Name]&amp;SetupR3Tabelle[Disziplin],0)),"-")</f>
        <v>157</v>
      </c>
      <c r="I92" s="266" t="str" cm="1">
        <f t="array" ref="I92">_xlfn.IFNA(INDEX(SetupR4Tabelle[Ringe],MATCH($A92&amp;$B92&amp;$C92&amp;$E92,SetupR4Tabelle[Verein]&amp;SetupR4Tabelle[Vorname]&amp;SetupR4Tabelle[Name]&amp;SetupR4Tabelle[Disziplin],0)),"-")</f>
        <v>-</v>
      </c>
      <c r="J92" s="264" t="str" cm="1">
        <f t="array" ref="J92">_xlfn.IFNA(INDEX(SetupR5Tabelle[Ringe],MATCH($A92&amp;$B92&amp;$C92&amp;$E92,SetupR5Tabelle[Verein]&amp;SetupR5Tabelle[Vorname]&amp;SetupR5Tabelle[Name]&amp;SetupR5Tabelle[Disziplin],0)),"-")</f>
        <v>-</v>
      </c>
      <c r="K92" s="264" t="str" cm="1">
        <f t="array" ref="K92">_xlfn.IFNA(INDEX(SetupR6Tabelle[Ringe],MATCH($A92&amp;$B92&amp;$C92&amp;$E92,SetupR6Tabelle[Verein]&amp;SetupR6Tabelle[Vorname]&amp;SetupR6Tabelle[Name]&amp;SetupR6Tabelle[Disziplin],0)),"-")</f>
        <v>-</v>
      </c>
      <c r="L92" s="264" t="str" cm="1">
        <f t="array" ref="L92">_xlfn.IFNA(INDEX(SetupR7Tabelle[Ringe],MATCH($A92&amp;$B92&amp;$C92&amp;$E92,SetupR7Tabelle[Verein]&amp;SetupR7Tabelle[Vorname]&amp;SetupR7Tabelle[Name]&amp;SetupR7Tabelle[Disziplin],0)),"-")</f>
        <v>-</v>
      </c>
      <c r="M92" s="264" t="str" cm="1">
        <f t="array" ref="M92">_xlfn.IFNA(INDEX(SetupR8Tabelle[Ringe],MATCH($A92&amp;$B92&amp;$C92&amp;$E92,SetupR8Tabelle[Verein]&amp;SetupR8Tabelle[Vorname]&amp;SetupR8Tabelle[Name]&amp;SetupR8Tabelle[Disziplin],0)),"-")</f>
        <v>-</v>
      </c>
      <c r="N92" s="264" t="str" cm="1">
        <f t="array" ref="N92">_xlfn.IFNA(INDEX(SetupR9Tabelle[Ringe],MATCH($A92&amp;$B92&amp;$C92&amp;$E92,SetupR9Tabelle[Verein]&amp;SetupR9Tabelle[Vorname]&amp;SetupR9Tabelle[Name]&amp;SetupR9Tabelle[Disziplin],0)),"-")</f>
        <v>-</v>
      </c>
      <c r="O92" s="264" t="str" cm="1">
        <f t="array" ref="O92">_xlfn.IFNA(INDEX(SetupR10Tabelle[Ringe],MATCH($A92&amp;$B92&amp;$C92&amp;$E92,SetupR10Tabelle[Verein]&amp;SetupR10Tabelle[Vorname]&amp;SetupR10Tabelle[Name]&amp;SetupR10Tabelle[Disziplin],0)),"-")</f>
        <v>-</v>
      </c>
      <c r="P92" s="262" t="str" cm="1">
        <f t="array" ref="P92">_xlfn.IFNA(INDEX(SetupR11Tabelle[Ringe],MATCH($A92&amp;$B92&amp;$C92&amp;$E92,SetupR11Tabelle[Verein]&amp;SetupR11Tabelle[Vorname]&amp;SetupR11Tabelle[Name]&amp;SetupR11Tabelle[Disziplin],0)),"-")</f>
        <v>-</v>
      </c>
      <c r="Q92" s="261">
        <f>IF(LP[[#This Row],[1]]="","",SUM(LP[[#This Row],[1]:[11]]))</f>
        <v>157</v>
      </c>
      <c r="R92" s="263">
        <f>IF(LP[[#This Row],[Summe]]="","",AVERAGE(Q92/S92))</f>
        <v>157</v>
      </c>
      <c r="S92" s="261">
        <f>IF(LP[[#This Row],[1]]="","",COUNT(F92:P92))</f>
        <v>1</v>
      </c>
    </row>
    <row r="93" spans="1:19">
      <c r="A93" s="197" t="s">
        <v>6</v>
      </c>
      <c r="B93" s="197" t="s">
        <v>571</v>
      </c>
      <c r="C93" s="197" t="s">
        <v>261</v>
      </c>
      <c r="D93" s="197" t="s">
        <v>210</v>
      </c>
      <c r="E93" s="197" t="s">
        <v>14</v>
      </c>
      <c r="F93" s="264" t="str" cm="1">
        <f t="array" ref="F93">_xlfn.IFNA(INDEX(SetupR1Tabelle[Ringe],MATCH($A93&amp;$B93&amp;$C93&amp;$E93,SetupR1Tabelle[Verein]&amp;SetupR1Tabelle[Vorname]&amp;SetupR1Tabelle[Name]&amp;SetupR1Tabelle[Disziplin],0)),"-")</f>
        <v>-</v>
      </c>
      <c r="G93" s="265" t="str" cm="1">
        <f t="array" ref="G93">_xlfn.IFNA(INDEX(SetupR2Tabelle[Ringe],MATCH($A93&amp;$B93&amp;$C93&amp;$E93,SetupR2Tabelle[Verein]&amp;SetupR2Tabelle[Vorname]&amp;SetupR2Tabelle[Name]&amp;SetupR2Tabelle[Disziplin],0)),"-")</f>
        <v>-</v>
      </c>
      <c r="H93" s="264" t="str" cm="1">
        <f t="array" ref="H93">_xlfn.IFNA(INDEX(SetupR3Tabelle[Ringe],MATCH($A93&amp;$B93&amp;$C93&amp;$E93,SetupR3Tabelle[Verein]&amp;SetupR3Tabelle[Vorname]&amp;SetupR3Tabelle[Name]&amp;SetupR3Tabelle[Disziplin],0)),"-")</f>
        <v>-</v>
      </c>
      <c r="I93" s="266" cm="1">
        <f t="array" ref="I93">_xlfn.IFNA(INDEX(SetupR4Tabelle[Ringe],MATCH($A93&amp;$B93&amp;$C93&amp;$E93,SetupR4Tabelle[Verein]&amp;SetupR4Tabelle[Vorname]&amp;SetupR4Tabelle[Name]&amp;SetupR4Tabelle[Disziplin],0)),"-")</f>
        <v>155</v>
      </c>
      <c r="J93" s="264" t="str" cm="1">
        <f t="array" ref="J93">_xlfn.IFNA(INDEX(SetupR5Tabelle[Ringe],MATCH($A93&amp;$B93&amp;$C93&amp;$E93,SetupR5Tabelle[Verein]&amp;SetupR5Tabelle[Vorname]&amp;SetupR5Tabelle[Name]&amp;SetupR5Tabelle[Disziplin],0)),"-")</f>
        <v>-</v>
      </c>
      <c r="K93" s="264" t="str" cm="1">
        <f t="array" ref="K93">_xlfn.IFNA(INDEX(SetupR6Tabelle[Ringe],MATCH($A93&amp;$B93&amp;$C93&amp;$E93,SetupR6Tabelle[Verein]&amp;SetupR6Tabelle[Vorname]&amp;SetupR6Tabelle[Name]&amp;SetupR6Tabelle[Disziplin],0)),"-")</f>
        <v>-</v>
      </c>
      <c r="L93" s="264" t="str" cm="1">
        <f t="array" ref="L93">_xlfn.IFNA(INDEX(SetupR7Tabelle[Ringe],MATCH($A93&amp;$B93&amp;$C93&amp;$E93,SetupR7Tabelle[Verein]&amp;SetupR7Tabelle[Vorname]&amp;SetupR7Tabelle[Name]&amp;SetupR7Tabelle[Disziplin],0)),"-")</f>
        <v>-</v>
      </c>
      <c r="M93" s="264" t="str" cm="1">
        <f t="array" ref="M93">_xlfn.IFNA(INDEX(SetupR8Tabelle[Ringe],MATCH($A93&amp;$B93&amp;$C93&amp;$E93,SetupR8Tabelle[Verein]&amp;SetupR8Tabelle[Vorname]&amp;SetupR8Tabelle[Name]&amp;SetupR8Tabelle[Disziplin],0)),"-")</f>
        <v>-</v>
      </c>
      <c r="N93" s="264" t="str" cm="1">
        <f t="array" ref="N93">_xlfn.IFNA(INDEX(SetupR9Tabelle[Ringe],MATCH($A93&amp;$B93&amp;$C93&amp;$E93,SetupR9Tabelle[Verein]&amp;SetupR9Tabelle[Vorname]&amp;SetupR9Tabelle[Name]&amp;SetupR9Tabelle[Disziplin],0)),"-")</f>
        <v>-</v>
      </c>
      <c r="O93" s="264" t="str" cm="1">
        <f t="array" ref="O93">_xlfn.IFNA(INDEX(SetupR10Tabelle[Ringe],MATCH($A93&amp;$B93&amp;$C93&amp;$E93,SetupR10Tabelle[Verein]&amp;SetupR10Tabelle[Vorname]&amp;SetupR10Tabelle[Name]&amp;SetupR10Tabelle[Disziplin],0)),"-")</f>
        <v>-</v>
      </c>
      <c r="P93" s="262" t="str" cm="1">
        <f t="array" ref="P93">_xlfn.IFNA(INDEX(SetupR11Tabelle[Ringe],MATCH($A93&amp;$B93&amp;$C93&amp;$E93,SetupR11Tabelle[Verein]&amp;SetupR11Tabelle[Vorname]&amp;SetupR11Tabelle[Name]&amp;SetupR11Tabelle[Disziplin],0)),"-")</f>
        <v>-</v>
      </c>
      <c r="Q93" s="261">
        <f>IF(LP[[#This Row],[1]]="","",SUM(LP[[#This Row],[1]:[11]]))</f>
        <v>155</v>
      </c>
      <c r="R93" s="263">
        <f>IF(LP[[#This Row],[Summe]]="","",AVERAGE(Q93/S93))</f>
        <v>155</v>
      </c>
      <c r="S93" s="261">
        <f>IF(LP[[#This Row],[1]]="","",COUNT(F93:P93))</f>
        <v>1</v>
      </c>
    </row>
    <row r="94" spans="1:19">
      <c r="A94" s="197" t="s">
        <v>29</v>
      </c>
      <c r="B94" s="197" t="s">
        <v>247</v>
      </c>
      <c r="C94" s="197" t="s">
        <v>370</v>
      </c>
      <c r="D94" s="197" t="s">
        <v>19</v>
      </c>
      <c r="E94" s="197" t="s">
        <v>14</v>
      </c>
      <c r="F94" s="264" t="str" cm="1">
        <f t="array" ref="F94">_xlfn.IFNA(INDEX(SetupR1Tabelle[Ringe],MATCH($A94&amp;$B94&amp;$C94&amp;$E94,SetupR1Tabelle[Verein]&amp;SetupR1Tabelle[Vorname]&amp;SetupR1Tabelle[Name]&amp;SetupR1Tabelle[Disziplin],0)),"-")</f>
        <v>-</v>
      </c>
      <c r="G94" s="265" t="str" cm="1">
        <f t="array" ref="G94">_xlfn.IFNA(INDEX(SetupR2Tabelle[Ringe],MATCH($A94&amp;$B94&amp;$C94&amp;$E94,SetupR2Tabelle[Verein]&amp;SetupR2Tabelle[Vorname]&amp;SetupR2Tabelle[Name]&amp;SetupR2Tabelle[Disziplin],0)),"-")</f>
        <v>-</v>
      </c>
      <c r="H94" s="264" cm="1">
        <f t="array" ref="H94">_xlfn.IFNA(INDEX(SetupR3Tabelle[Ringe],MATCH($A94&amp;$B94&amp;$C94&amp;$E94,SetupR3Tabelle[Verein]&amp;SetupR3Tabelle[Vorname]&amp;SetupR3Tabelle[Name]&amp;SetupR3Tabelle[Disziplin],0)),"-")</f>
        <v>146</v>
      </c>
      <c r="I94" s="266" t="str" cm="1">
        <f t="array" ref="I94">_xlfn.IFNA(INDEX(SetupR4Tabelle[Ringe],MATCH($A94&amp;$B94&amp;$C94&amp;$E94,SetupR4Tabelle[Verein]&amp;SetupR4Tabelle[Vorname]&amp;SetupR4Tabelle[Name]&amp;SetupR4Tabelle[Disziplin],0)),"-")</f>
        <v>-</v>
      </c>
      <c r="J94" s="264" t="str" cm="1">
        <f t="array" ref="J94">_xlfn.IFNA(INDEX(SetupR5Tabelle[Ringe],MATCH($A94&amp;$B94&amp;$C94&amp;$E94,SetupR5Tabelle[Verein]&amp;SetupR5Tabelle[Vorname]&amp;SetupR5Tabelle[Name]&amp;SetupR5Tabelle[Disziplin],0)),"-")</f>
        <v>-</v>
      </c>
      <c r="K94" s="264" t="str" cm="1">
        <f t="array" ref="K94">_xlfn.IFNA(INDEX(SetupR6Tabelle[Ringe],MATCH($A94&amp;$B94&amp;$C94&amp;$E94,SetupR6Tabelle[Verein]&amp;SetupR6Tabelle[Vorname]&amp;SetupR6Tabelle[Name]&amp;SetupR6Tabelle[Disziplin],0)),"-")</f>
        <v>-</v>
      </c>
      <c r="L94" s="264" t="str" cm="1">
        <f t="array" ref="L94">_xlfn.IFNA(INDEX(SetupR7Tabelle[Ringe],MATCH($A94&amp;$B94&amp;$C94&amp;$E94,SetupR7Tabelle[Verein]&amp;SetupR7Tabelle[Vorname]&amp;SetupR7Tabelle[Name]&amp;SetupR7Tabelle[Disziplin],0)),"-")</f>
        <v>-</v>
      </c>
      <c r="M94" s="264" t="str" cm="1">
        <f t="array" ref="M94">_xlfn.IFNA(INDEX(SetupR8Tabelle[Ringe],MATCH($A94&amp;$B94&amp;$C94&amp;$E94,SetupR8Tabelle[Verein]&amp;SetupR8Tabelle[Vorname]&amp;SetupR8Tabelle[Name]&amp;SetupR8Tabelle[Disziplin],0)),"-")</f>
        <v>-</v>
      </c>
      <c r="N94" s="264" t="str" cm="1">
        <f t="array" ref="N94">_xlfn.IFNA(INDEX(SetupR9Tabelle[Ringe],MATCH($A94&amp;$B94&amp;$C94&amp;$E94,SetupR9Tabelle[Verein]&amp;SetupR9Tabelle[Vorname]&amp;SetupR9Tabelle[Name]&amp;SetupR9Tabelle[Disziplin],0)),"-")</f>
        <v>-</v>
      </c>
      <c r="O94" s="264" t="str" cm="1">
        <f t="array" ref="O94">_xlfn.IFNA(INDEX(SetupR10Tabelle[Ringe],MATCH($A94&amp;$B94&amp;$C94&amp;$E94,SetupR10Tabelle[Verein]&amp;SetupR10Tabelle[Vorname]&amp;SetupR10Tabelle[Name]&amp;SetupR10Tabelle[Disziplin],0)),"-")</f>
        <v>-</v>
      </c>
      <c r="P94" s="262" t="str" cm="1">
        <f t="array" ref="P94">_xlfn.IFNA(INDEX(SetupR11Tabelle[Ringe],MATCH($A94&amp;$B94&amp;$C94&amp;$E94,SetupR11Tabelle[Verein]&amp;SetupR11Tabelle[Vorname]&amp;SetupR11Tabelle[Name]&amp;SetupR11Tabelle[Disziplin],0)),"-")</f>
        <v>-</v>
      </c>
      <c r="Q94" s="261">
        <f>IF(LP[[#This Row],[1]]="","",SUM(LP[[#This Row],[1]:[11]]))</f>
        <v>146</v>
      </c>
      <c r="R94" s="263">
        <f>IF(LP[[#This Row],[Summe]]="","",AVERAGE(Q94/S94))</f>
        <v>146</v>
      </c>
      <c r="S94" s="261">
        <f>IF(LP[[#This Row],[1]]="","",COUNT(F94:P94))</f>
        <v>1</v>
      </c>
    </row>
    <row r="95" spans="1:19">
      <c r="A95" s="197" t="s">
        <v>17</v>
      </c>
      <c r="B95" s="197" t="s">
        <v>186</v>
      </c>
      <c r="C95" s="197" t="s">
        <v>379</v>
      </c>
      <c r="D95" s="197" t="s">
        <v>23</v>
      </c>
      <c r="E95" s="197" t="s">
        <v>14</v>
      </c>
      <c r="F95" s="261" cm="1">
        <f t="array" ref="F95">_xlfn.IFNA(INDEX(SetupR1Tabelle[Ringe],MATCH($A95&amp;$B95&amp;$C95&amp;$E95,SetupR1Tabelle[Verein]&amp;SetupR1Tabelle[Vorname]&amp;SetupR1Tabelle[Name]&amp;SetupR1Tabelle[Disziplin],0)),"-")</f>
        <v>111</v>
      </c>
      <c r="G95" s="261" t="str" cm="1">
        <f t="array" ref="G95">_xlfn.IFNA(INDEX(SetupR2Tabelle[Ringe],MATCH($A95&amp;$B95&amp;$C95&amp;$E95,SetupR2Tabelle[Verein]&amp;SetupR2Tabelle[Vorname]&amp;SetupR2Tabelle[Name]&amp;SetupR2Tabelle[Disziplin],0)),"-")</f>
        <v>-</v>
      </c>
      <c r="H95" s="261" t="str" cm="1">
        <f t="array" ref="H95">_xlfn.IFNA(INDEX(SetupR3Tabelle[Ringe],MATCH($A95&amp;$B95&amp;$C95&amp;$E95,SetupR3Tabelle[Verein]&amp;SetupR3Tabelle[Vorname]&amp;SetupR3Tabelle[Name]&amp;SetupR3Tabelle[Disziplin],0)),"-")</f>
        <v>-</v>
      </c>
      <c r="I95" s="262" t="str" cm="1">
        <f t="array" ref="I95">_xlfn.IFNA(INDEX(SetupR4Tabelle[Ringe],MATCH($A95&amp;$B95&amp;$C95&amp;$E95,SetupR4Tabelle[Verein]&amp;SetupR4Tabelle[Vorname]&amp;SetupR4Tabelle[Name]&amp;SetupR4Tabelle[Disziplin],0)),"-")</f>
        <v>-</v>
      </c>
      <c r="J95" s="261" t="str" cm="1">
        <f t="array" ref="J95">_xlfn.IFNA(INDEX(SetupR5Tabelle[Ringe],MATCH($A95&amp;$B95&amp;$C95&amp;$E95,SetupR5Tabelle[Verein]&amp;SetupR5Tabelle[Vorname]&amp;SetupR5Tabelle[Name]&amp;SetupR5Tabelle[Disziplin],0)),"-")</f>
        <v>-</v>
      </c>
      <c r="K95" s="261" t="str" cm="1">
        <f t="array" ref="K95">_xlfn.IFNA(INDEX(SetupR6Tabelle[Ringe],MATCH($A95&amp;$B95&amp;$C95&amp;$E95,SetupR6Tabelle[Verein]&amp;SetupR6Tabelle[Vorname]&amp;SetupR6Tabelle[Name]&amp;SetupR6Tabelle[Disziplin],0)),"-")</f>
        <v>-</v>
      </c>
      <c r="L95" s="261" t="str" cm="1">
        <f t="array" ref="L95">_xlfn.IFNA(INDEX(SetupR7Tabelle[Ringe],MATCH($A95&amp;$B95&amp;$C95&amp;$E95,SetupR7Tabelle[Verein]&amp;SetupR7Tabelle[Vorname]&amp;SetupR7Tabelle[Name]&amp;SetupR7Tabelle[Disziplin],0)),"-")</f>
        <v>-</v>
      </c>
      <c r="M95" s="261" t="str" cm="1">
        <f t="array" ref="M95">_xlfn.IFNA(INDEX(SetupR8Tabelle[Ringe],MATCH($A95&amp;$B95&amp;$C95&amp;$E95,SetupR8Tabelle[Verein]&amp;SetupR8Tabelle[Vorname]&amp;SetupR8Tabelle[Name]&amp;SetupR8Tabelle[Disziplin],0)),"-")</f>
        <v>-</v>
      </c>
      <c r="N95" s="261" t="str" cm="1">
        <f t="array" ref="N95">_xlfn.IFNA(INDEX(SetupR9Tabelle[Ringe],MATCH($A95&amp;$B95&amp;$C95&amp;$E95,SetupR9Tabelle[Verein]&amp;SetupR9Tabelle[Vorname]&amp;SetupR9Tabelle[Name]&amp;SetupR9Tabelle[Disziplin],0)),"-")</f>
        <v>-</v>
      </c>
      <c r="O95" s="261" t="str" cm="1">
        <f t="array" ref="O95">_xlfn.IFNA(INDEX(SetupR10Tabelle[Ringe],MATCH($A95&amp;$B95&amp;$C95&amp;$E95,SetupR10Tabelle[Verein]&amp;SetupR10Tabelle[Vorname]&amp;SetupR10Tabelle[Name]&amp;SetupR10Tabelle[Disziplin],0)),"-")</f>
        <v>-</v>
      </c>
      <c r="P95" s="262" t="str" cm="1">
        <f t="array" ref="P95">_xlfn.IFNA(INDEX(SetupR11Tabelle[Ringe],MATCH($A95&amp;$B95&amp;$C95&amp;$E95,SetupR11Tabelle[Verein]&amp;SetupR11Tabelle[Vorname]&amp;SetupR11Tabelle[Name]&amp;SetupR11Tabelle[Disziplin],0)),"-")</f>
        <v>-</v>
      </c>
      <c r="Q95" s="261">
        <f>IF(LP[[#This Row],[1]]="","",SUM(LP[[#This Row],[1]:[11]]))</f>
        <v>111</v>
      </c>
      <c r="R95" s="263">
        <f>IF(LP[[#This Row],[Summe]]="","",AVERAGE(Q95/S95))</f>
        <v>111</v>
      </c>
      <c r="S95" s="261">
        <f>IF(LP[[#This Row],[1]]="","",COUNT(F95:P95))</f>
        <v>1</v>
      </c>
    </row>
    <row r="96" spans="1:19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</row>
    <row r="97" spans="1:19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</row>
    <row r="98" spans="1:19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</row>
    <row r="99" spans="1:19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</row>
    <row r="100" spans="1:19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</row>
    <row r="101" spans="1:19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</row>
    <row r="102" spans="1:19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</row>
    <row r="103" spans="1:19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</row>
    <row r="104" spans="1:19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</row>
    <row r="105" spans="1:19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</row>
    <row r="106" spans="1:19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</row>
    <row r="107" spans="1:19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</row>
    <row r="108" spans="1:19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</row>
    <row r="109" spans="1:19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</row>
    <row r="110" spans="1:19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</row>
    <row r="111" spans="1:19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</row>
    <row r="112" spans="1:19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</row>
    <row r="113" spans="1:19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</row>
    <row r="114" spans="1:19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</row>
    <row r="115" spans="1:19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</row>
    <row r="116" spans="1:19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</row>
    <row r="117" spans="1:19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</row>
    <row r="118" spans="1:19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</row>
    <row r="119" spans="1:19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</row>
    <row r="120" spans="1:19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</row>
    <row r="121" spans="1:19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</row>
    <row r="122" spans="1:19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</row>
    <row r="123" spans="1:19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</row>
    <row r="124" spans="1:19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</row>
    <row r="125" spans="1:19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</row>
    <row r="126" spans="1:19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</row>
    <row r="127" spans="1:19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</row>
    <row r="128" spans="1:19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</row>
    <row r="129" spans="1:19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</row>
    <row r="130" spans="1:19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</row>
    <row r="131" spans="1:19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</row>
    <row r="132" spans="1:19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</row>
    <row r="133" spans="1:19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</row>
    <row r="134" spans="1:19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</row>
    <row r="135" spans="1:19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</row>
    <row r="136" spans="1:19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</row>
    <row r="137" spans="1:19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</row>
    <row r="138" spans="1:19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</row>
    <row r="139" spans="1:19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</row>
    <row r="140" spans="1:19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</row>
    <row r="141" spans="1:19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</row>
    <row r="142" spans="1:19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</row>
    <row r="143" spans="1:19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</row>
    <row r="144" spans="1:19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</row>
    <row r="145" spans="1:19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</row>
    <row r="146" spans="1:19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</row>
    <row r="147" spans="1:19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</row>
    <row r="148" spans="1:19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</row>
    <row r="149" spans="1:19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</row>
    <row r="150" spans="1:19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</row>
    <row r="151" spans="1:19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</row>
    <row r="152" spans="1:19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</row>
    <row r="153" spans="1:19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</row>
    <row r="154" spans="1:19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</row>
    <row r="155" spans="1:19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</row>
    <row r="156" spans="1:19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</row>
    <row r="157" spans="1:19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</row>
    <row r="158" spans="1:19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</row>
    <row r="159" spans="1:19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</row>
    <row r="160" spans="1:19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</row>
    <row r="161" spans="1:19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</row>
    <row r="162" spans="1:19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</row>
    <row r="163" spans="1:19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</row>
    <row r="164" spans="1:19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</row>
    <row r="165" spans="1:19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</row>
    <row r="166" spans="1:19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</row>
    <row r="167" spans="1:19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</row>
    <row r="168" spans="1:19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</row>
    <row r="169" spans="1:19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</row>
    <row r="170" spans="1:19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</row>
    <row r="171" spans="1:19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</row>
    <row r="172" spans="1:19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</row>
    <row r="173" spans="1:19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</row>
    <row r="174" spans="1:19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</row>
    <row r="175" spans="1:19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</row>
    <row r="176" spans="1:19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</row>
    <row r="177" spans="1:19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</row>
    <row r="178" spans="1:19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</row>
    <row r="179" spans="1:19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</row>
    <row r="180" spans="1:19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</row>
    <row r="181" spans="1:19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</row>
    <row r="182" spans="1:19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</row>
    <row r="183" spans="1:19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</row>
    <row r="184" spans="1:19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</row>
    <row r="185" spans="1:19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</row>
    <row r="186" spans="1:19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</row>
    <row r="187" spans="1:19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</row>
    <row r="188" spans="1:19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</row>
    <row r="189" spans="1:19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</row>
    <row r="190" spans="1:19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</row>
    <row r="191" spans="1:19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</row>
    <row r="192" spans="1:19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</row>
    <row r="193" spans="1:19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</row>
    <row r="194" spans="1:19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</row>
    <row r="195" spans="1:19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</row>
    <row r="196" spans="1:19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</row>
    <row r="197" spans="1:19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</row>
    <row r="198" spans="1:19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</row>
    <row r="199" spans="1:19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</row>
    <row r="200" spans="1:19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</row>
    <row r="201" spans="1:19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</row>
    <row r="202" spans="1:19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</row>
    <row r="203" spans="1:19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</row>
    <row r="204" spans="1:19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</row>
    <row r="205" spans="1:19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</row>
    <row r="206" spans="1:19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</row>
    <row r="207" spans="1:19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</row>
    <row r="208" spans="1:19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</row>
    <row r="209" spans="1:19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</row>
    <row r="210" spans="1:19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</row>
    <row r="211" spans="1:19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</row>
    <row r="212" spans="1:19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</row>
    <row r="213" spans="1:19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</row>
    <row r="214" spans="1:19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</row>
    <row r="215" spans="1:19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</row>
    <row r="216" spans="1:19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</row>
    <row r="217" spans="1:19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</row>
    <row r="218" spans="1:19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</row>
    <row r="219" spans="1:19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</row>
    <row r="220" spans="1:19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</row>
    <row r="221" spans="1:19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</row>
    <row r="222" spans="1:19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</row>
    <row r="223" spans="1:19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</row>
    <row r="224" spans="1:19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</row>
    <row r="225" spans="1:19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</row>
    <row r="226" spans="1:19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</row>
    <row r="227" spans="1:19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</row>
    <row r="228" spans="1:19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</row>
    <row r="229" spans="1:19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</row>
    <row r="230" spans="1:19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</row>
    <row r="231" spans="1:19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</row>
    <row r="232" spans="1:19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</row>
    <row r="233" spans="1:19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</row>
    <row r="234" spans="1:19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</row>
    <row r="235" spans="1:19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</row>
    <row r="236" spans="1:19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</row>
    <row r="237" spans="1:19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</row>
    <row r="238" spans="1:19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</row>
    <row r="239" spans="1:19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</row>
    <row r="240" spans="1:19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</row>
    <row r="241" spans="1:19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</row>
    <row r="242" spans="1:19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</row>
    <row r="243" spans="1:19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</row>
    <row r="244" spans="1:19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</row>
    <row r="245" spans="1:19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</row>
    <row r="246" spans="1:19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</row>
    <row r="247" spans="1:19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</row>
    <row r="248" spans="1:19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</row>
    <row r="249" spans="1:19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</row>
    <row r="250" spans="1:19">
      <c r="A250" s="22"/>
      <c r="B250" s="22"/>
      <c r="C250" s="22"/>
      <c r="D250" s="22"/>
      <c r="E250" s="22"/>
    </row>
    <row r="251" spans="1:19">
      <c r="A251" s="22"/>
      <c r="B251" s="22"/>
      <c r="C251" s="22"/>
      <c r="D251" s="22"/>
      <c r="E251" s="22"/>
    </row>
    <row r="252" spans="1:19">
      <c r="A252" s="22"/>
      <c r="B252" s="22"/>
      <c r="C252" s="22"/>
      <c r="D252" s="22"/>
      <c r="E252" s="22"/>
    </row>
    <row r="253" spans="1:19">
      <c r="A253" s="22"/>
      <c r="B253" s="22"/>
      <c r="C253" s="22"/>
      <c r="D253" s="22"/>
      <c r="E253" s="22"/>
    </row>
    <row r="254" spans="1:19">
      <c r="A254" s="22"/>
      <c r="B254" s="22"/>
      <c r="C254" s="22"/>
      <c r="D254" s="22"/>
      <c r="E254" s="22"/>
    </row>
    <row r="255" spans="1:19">
      <c r="A255" s="22"/>
      <c r="B255" s="22"/>
      <c r="C255" s="22"/>
      <c r="D255" s="22"/>
      <c r="E255" s="22"/>
    </row>
    <row r="256" spans="1:19">
      <c r="A256" s="22"/>
      <c r="B256" s="22"/>
      <c r="C256" s="22"/>
      <c r="D256" s="22"/>
      <c r="E256" s="22"/>
    </row>
    <row r="257" spans="1:5">
      <c r="A257" s="22"/>
      <c r="B257" s="22"/>
      <c r="C257" s="22"/>
      <c r="D257" s="22"/>
      <c r="E257" s="22"/>
    </row>
    <row r="258" spans="1:5">
      <c r="A258" s="22"/>
      <c r="B258" s="22"/>
      <c r="C258" s="22"/>
      <c r="D258" s="22"/>
      <c r="E258" s="22"/>
    </row>
    <row r="259" spans="1:5">
      <c r="A259" s="22"/>
      <c r="B259" s="22"/>
      <c r="C259" s="22"/>
      <c r="D259" s="22"/>
      <c r="E259" s="22"/>
    </row>
    <row r="260" spans="1:5">
      <c r="A260" s="22"/>
      <c r="B260" s="22"/>
      <c r="C260" s="22"/>
      <c r="D260" s="22"/>
      <c r="E260" s="22"/>
    </row>
    <row r="261" spans="1:5">
      <c r="A261" s="22"/>
      <c r="B261" s="22"/>
      <c r="C261" s="22"/>
      <c r="D261" s="22"/>
      <c r="E261" s="22"/>
    </row>
    <row r="262" spans="1:5">
      <c r="A262" s="22"/>
      <c r="B262" s="22"/>
      <c r="C262" s="22"/>
      <c r="D262" s="22"/>
      <c r="E262" s="22"/>
    </row>
    <row r="263" spans="1:5">
      <c r="A263" s="22"/>
      <c r="B263" s="22"/>
      <c r="C263" s="22"/>
      <c r="D263" s="22"/>
      <c r="E263" s="22"/>
    </row>
    <row r="264" spans="1:5">
      <c r="A264" s="22"/>
      <c r="B264" s="22"/>
      <c r="C264" s="22"/>
      <c r="D264" s="22"/>
      <c r="E264" s="22"/>
    </row>
    <row r="265" spans="1:5">
      <c r="A265" s="22"/>
      <c r="B265" s="22"/>
      <c r="C265" s="22"/>
      <c r="D265" s="22"/>
      <c r="E265" s="22"/>
    </row>
    <row r="266" spans="1:5">
      <c r="A266" s="22"/>
      <c r="B266" s="22"/>
      <c r="C266" s="22"/>
      <c r="D266" s="22"/>
      <c r="E266" s="22"/>
    </row>
    <row r="267" spans="1:5">
      <c r="A267" s="22"/>
      <c r="B267" s="22"/>
      <c r="C267" s="22"/>
      <c r="D267" s="22"/>
      <c r="E267" s="22"/>
    </row>
    <row r="268" spans="1:5">
      <c r="A268" s="22"/>
      <c r="B268" s="22"/>
      <c r="C268" s="22"/>
      <c r="D268" s="22"/>
      <c r="E268" s="22"/>
    </row>
    <row r="269" spans="1:5">
      <c r="A269" s="22"/>
      <c r="B269" s="22"/>
      <c r="C269" s="22"/>
      <c r="D269" s="22"/>
      <c r="E269" s="22"/>
    </row>
    <row r="270" spans="1:5">
      <c r="A270" s="22"/>
      <c r="B270" s="22"/>
      <c r="C270" s="22"/>
      <c r="D270" s="22"/>
      <c r="E270" s="22"/>
    </row>
    <row r="271" spans="1:5">
      <c r="A271" s="22"/>
      <c r="B271" s="22"/>
      <c r="C271" s="22"/>
      <c r="D271" s="22"/>
      <c r="E271" s="22"/>
    </row>
    <row r="272" spans="1:5">
      <c r="A272" s="22"/>
      <c r="B272" s="22"/>
      <c r="C272" s="22"/>
      <c r="D272" s="22"/>
      <c r="E272" s="22"/>
    </row>
    <row r="273" spans="1:5">
      <c r="A273" s="22"/>
      <c r="B273" s="22"/>
      <c r="C273" s="22"/>
      <c r="D273" s="22"/>
      <c r="E273" s="22"/>
    </row>
    <row r="274" spans="1:5">
      <c r="A274" s="22"/>
      <c r="B274" s="22"/>
      <c r="C274" s="22"/>
      <c r="D274" s="22"/>
      <c r="E274" s="22"/>
    </row>
    <row r="275" spans="1:5">
      <c r="A275" s="22"/>
      <c r="B275" s="22"/>
      <c r="C275" s="22"/>
      <c r="D275" s="22"/>
      <c r="E275" s="22"/>
    </row>
    <row r="276" spans="1:5">
      <c r="A276" s="22"/>
      <c r="B276" s="22"/>
      <c r="C276" s="22"/>
      <c r="D276" s="22"/>
      <c r="E276" s="22"/>
    </row>
    <row r="277" spans="1:5">
      <c r="A277" s="22"/>
      <c r="B277" s="22"/>
      <c r="C277" s="22"/>
      <c r="D277" s="22"/>
      <c r="E277" s="22"/>
    </row>
    <row r="278" spans="1:5">
      <c r="A278" s="22"/>
      <c r="B278" s="22"/>
      <c r="C278" s="22"/>
      <c r="D278" s="22"/>
      <c r="E278" s="22"/>
    </row>
    <row r="279" spans="1:5">
      <c r="A279" s="22"/>
      <c r="B279" s="22"/>
      <c r="C279" s="22"/>
      <c r="D279" s="22"/>
      <c r="E279" s="22"/>
    </row>
    <row r="280" spans="1:5">
      <c r="A280" s="22"/>
      <c r="B280" s="22"/>
      <c r="C280" s="22"/>
      <c r="D280" s="22"/>
      <c r="E280" s="22"/>
    </row>
    <row r="281" spans="1:5">
      <c r="A281" s="22"/>
      <c r="B281" s="22"/>
      <c r="C281" s="22"/>
      <c r="D281" s="22"/>
      <c r="E281" s="22"/>
    </row>
    <row r="282" spans="1:5">
      <c r="A282" s="22"/>
      <c r="B282" s="22"/>
      <c r="C282" s="22"/>
      <c r="D282" s="22"/>
      <c r="E282" s="22"/>
    </row>
    <row r="283" spans="1:5">
      <c r="A283" s="22"/>
      <c r="B283" s="22"/>
      <c r="C283" s="22"/>
      <c r="D283" s="22"/>
      <c r="E283" s="22"/>
    </row>
    <row r="284" spans="1:5">
      <c r="A284" s="22"/>
      <c r="B284" s="22"/>
      <c r="C284" s="22"/>
      <c r="D284" s="22"/>
      <c r="E284" s="22"/>
    </row>
    <row r="285" spans="1:5">
      <c r="A285" s="22"/>
      <c r="B285" s="22"/>
      <c r="C285" s="22"/>
      <c r="D285" s="22"/>
      <c r="E285" s="22"/>
    </row>
    <row r="286" spans="1:5">
      <c r="A286" s="22"/>
      <c r="B286" s="22"/>
      <c r="C286" s="22"/>
      <c r="D286" s="22"/>
      <c r="E286" s="22"/>
    </row>
    <row r="287" spans="1:5">
      <c r="A287" s="22"/>
      <c r="B287" s="22"/>
      <c r="C287" s="22"/>
      <c r="D287" s="22"/>
      <c r="E287" s="22"/>
    </row>
    <row r="288" spans="1:5">
      <c r="A288" s="22"/>
      <c r="B288" s="22"/>
      <c r="C288" s="22"/>
      <c r="D288" s="22"/>
      <c r="E288" s="22"/>
    </row>
    <row r="289" spans="1:5">
      <c r="A289" s="22"/>
      <c r="B289" s="22"/>
      <c r="C289" s="22"/>
      <c r="D289" s="22"/>
      <c r="E289" s="22"/>
    </row>
    <row r="290" spans="1:5">
      <c r="A290" s="22"/>
      <c r="B290" s="22"/>
      <c r="C290" s="22"/>
      <c r="D290" s="22"/>
      <c r="E290" s="22"/>
    </row>
    <row r="291" spans="1:5">
      <c r="A291" s="22"/>
      <c r="B291" s="22"/>
      <c r="C291" s="22"/>
      <c r="D291" s="22"/>
      <c r="E291" s="22"/>
    </row>
    <row r="292" spans="1:5">
      <c r="A292" s="22"/>
      <c r="B292" s="22"/>
      <c r="C292" s="22"/>
      <c r="D292" s="22"/>
      <c r="E292" s="22"/>
    </row>
    <row r="293" spans="1:5">
      <c r="A293" s="22"/>
      <c r="B293" s="22"/>
      <c r="C293" s="22"/>
      <c r="D293" s="22"/>
      <c r="E293" s="22"/>
    </row>
    <row r="294" spans="1:5">
      <c r="A294" s="22"/>
      <c r="B294" s="22"/>
      <c r="C294" s="22"/>
      <c r="D294" s="22"/>
      <c r="E294" s="22"/>
    </row>
    <row r="295" spans="1:5">
      <c r="A295" s="22"/>
      <c r="B295" s="22"/>
      <c r="C295" s="22"/>
      <c r="D295" s="22"/>
      <c r="E295" s="22"/>
    </row>
    <row r="296" spans="1:5">
      <c r="A296" s="22"/>
      <c r="B296" s="22"/>
      <c r="C296" s="22"/>
      <c r="D296" s="22"/>
      <c r="E296" s="22"/>
    </row>
    <row r="297" spans="1:5">
      <c r="A297" s="22"/>
      <c r="B297" s="22"/>
      <c r="C297" s="22"/>
      <c r="D297" s="22"/>
      <c r="E297" s="22"/>
    </row>
    <row r="298" spans="1:5">
      <c r="A298" s="22"/>
      <c r="B298" s="22"/>
      <c r="C298" s="22"/>
      <c r="D298" s="22"/>
      <c r="E298" s="22"/>
    </row>
    <row r="299" spans="1:5">
      <c r="A299" s="22"/>
      <c r="B299" s="22"/>
      <c r="C299" s="22"/>
      <c r="D299" s="22"/>
      <c r="E299" s="22"/>
    </row>
    <row r="300" spans="1:5">
      <c r="A300" s="22"/>
      <c r="B300" s="22"/>
      <c r="C300" s="22"/>
      <c r="D300" s="22"/>
      <c r="E300" s="22"/>
    </row>
    <row r="301" spans="1:5">
      <c r="A301" s="22"/>
      <c r="B301" s="22"/>
      <c r="C301" s="22"/>
      <c r="D301" s="22"/>
      <c r="E301" s="22"/>
    </row>
    <row r="302" spans="1:5">
      <c r="A302" s="22"/>
      <c r="B302" s="22"/>
      <c r="C302" s="22"/>
      <c r="D302" s="22"/>
      <c r="E302" s="22"/>
    </row>
    <row r="303" spans="1:5">
      <c r="A303" s="22"/>
      <c r="B303" s="22"/>
      <c r="C303" s="22"/>
      <c r="D303" s="22"/>
      <c r="E303" s="22"/>
    </row>
    <row r="304" spans="1:5">
      <c r="A304" s="22"/>
      <c r="B304" s="22"/>
      <c r="C304" s="22"/>
      <c r="D304" s="22"/>
      <c r="E304" s="22"/>
    </row>
    <row r="305" spans="1:5">
      <c r="A305" s="22"/>
      <c r="B305" s="22"/>
      <c r="C305" s="22"/>
      <c r="D305" s="22"/>
      <c r="E305" s="22"/>
    </row>
    <row r="306" spans="1:5">
      <c r="A306" s="22"/>
      <c r="B306" s="22"/>
      <c r="C306" s="22"/>
      <c r="D306" s="22"/>
      <c r="E306" s="22"/>
    </row>
    <row r="307" spans="1:5">
      <c r="A307" s="22"/>
      <c r="B307" s="22"/>
      <c r="C307" s="22"/>
      <c r="D307" s="22"/>
      <c r="E307" s="22"/>
    </row>
    <row r="308" spans="1:5">
      <c r="A308" s="22"/>
      <c r="B308" s="22"/>
      <c r="C308" s="22"/>
      <c r="D308" s="22"/>
      <c r="E308" s="22"/>
    </row>
    <row r="309" spans="1:5">
      <c r="A309" s="22"/>
      <c r="B309" s="22"/>
      <c r="C309" s="22"/>
      <c r="D309" s="22"/>
      <c r="E309" s="22"/>
    </row>
    <row r="310" spans="1:5">
      <c r="A310" s="22"/>
      <c r="B310" s="22"/>
      <c r="C310" s="22"/>
      <c r="D310" s="22"/>
      <c r="E310" s="22"/>
    </row>
    <row r="311" spans="1:5">
      <c r="A311" s="22"/>
      <c r="B311" s="22"/>
      <c r="C311" s="22"/>
      <c r="D311" s="22"/>
      <c r="E311" s="22"/>
    </row>
    <row r="312" spans="1:5">
      <c r="A312" s="22"/>
      <c r="B312" s="22"/>
      <c r="C312" s="22"/>
      <c r="D312" s="22"/>
      <c r="E312" s="22"/>
    </row>
    <row r="313" spans="1:5">
      <c r="A313" s="22"/>
      <c r="B313" s="22"/>
      <c r="C313" s="22"/>
      <c r="D313" s="22"/>
      <c r="E313" s="22"/>
    </row>
    <row r="314" spans="1:5">
      <c r="A314" s="22"/>
      <c r="B314" s="22"/>
      <c r="C314" s="22"/>
      <c r="D314" s="22"/>
      <c r="E314" s="22"/>
    </row>
    <row r="315" spans="1:5">
      <c r="A315" s="22"/>
      <c r="B315" s="22"/>
      <c r="C315" s="22"/>
      <c r="D315" s="22"/>
      <c r="E315" s="22"/>
    </row>
    <row r="316" spans="1:5">
      <c r="A316" s="22"/>
      <c r="B316" s="22"/>
      <c r="C316" s="22"/>
      <c r="D316" s="22"/>
      <c r="E316" s="22"/>
    </row>
    <row r="317" spans="1:5">
      <c r="A317" s="22"/>
      <c r="B317" s="22"/>
      <c r="C317" s="22"/>
      <c r="D317" s="22"/>
      <c r="E317" s="22"/>
    </row>
    <row r="318" spans="1:5">
      <c r="A318" s="22"/>
      <c r="B318" s="22"/>
      <c r="C318" s="22"/>
      <c r="D318" s="22"/>
      <c r="E318" s="22"/>
    </row>
    <row r="319" spans="1:5">
      <c r="A319" s="22"/>
      <c r="B319" s="22"/>
      <c r="C319" s="22"/>
      <c r="D319" s="22"/>
      <c r="E319" s="22"/>
    </row>
    <row r="320" spans="1:5">
      <c r="A320" s="22"/>
      <c r="B320" s="22"/>
      <c r="C320" s="22"/>
      <c r="D320" s="22"/>
      <c r="E320" s="22"/>
    </row>
    <row r="321" spans="1:5">
      <c r="A321" s="22"/>
      <c r="B321" s="22"/>
      <c r="C321" s="22"/>
      <c r="D321" s="22"/>
      <c r="E321" s="22"/>
    </row>
    <row r="322" spans="1:5">
      <c r="A322" s="22"/>
      <c r="B322" s="22"/>
      <c r="C322" s="22"/>
      <c r="D322" s="22"/>
      <c r="E322" s="22"/>
    </row>
    <row r="323" spans="1:5">
      <c r="A323" s="22"/>
      <c r="B323" s="22"/>
      <c r="C323" s="22"/>
      <c r="D323" s="22"/>
      <c r="E323" s="22"/>
    </row>
    <row r="324" spans="1:5">
      <c r="A324" s="22"/>
      <c r="B324" s="22"/>
      <c r="C324" s="22"/>
      <c r="D324" s="22"/>
      <c r="E324" s="22"/>
    </row>
    <row r="325" spans="1:5">
      <c r="A325" s="22"/>
      <c r="B325" s="22"/>
      <c r="C325" s="22"/>
      <c r="D325" s="22"/>
      <c r="E325" s="22"/>
    </row>
    <row r="326" spans="1:5">
      <c r="A326" s="22"/>
      <c r="B326" s="22"/>
      <c r="C326" s="22"/>
      <c r="D326" s="22"/>
      <c r="E326" s="22"/>
    </row>
    <row r="327" spans="1:5">
      <c r="A327" s="22"/>
      <c r="B327" s="22"/>
      <c r="C327" s="22"/>
      <c r="D327" s="22"/>
      <c r="E327" s="22"/>
    </row>
    <row r="328" spans="1:5">
      <c r="A328" s="22"/>
      <c r="B328" s="22"/>
      <c r="C328" s="22"/>
      <c r="D328" s="22"/>
      <c r="E328" s="22"/>
    </row>
    <row r="329" spans="1:5">
      <c r="A329" s="22"/>
      <c r="B329" s="22"/>
      <c r="C329" s="22"/>
      <c r="D329" s="22"/>
      <c r="E329" s="22"/>
    </row>
    <row r="330" spans="1:5">
      <c r="A330" s="22"/>
      <c r="B330" s="22"/>
      <c r="C330" s="22"/>
      <c r="D330" s="22"/>
      <c r="E330" s="22"/>
    </row>
    <row r="331" spans="1:5">
      <c r="A331" s="22"/>
      <c r="B331" s="22"/>
      <c r="C331" s="22"/>
      <c r="D331" s="22"/>
      <c r="E331" s="22"/>
    </row>
    <row r="332" spans="1:5">
      <c r="A332" s="22"/>
      <c r="B332" s="22"/>
      <c r="C332" s="22"/>
      <c r="D332" s="22"/>
      <c r="E332" s="22"/>
    </row>
    <row r="333" spans="1:5">
      <c r="A333" s="22"/>
      <c r="B333" s="22"/>
      <c r="C333" s="22"/>
      <c r="D333" s="22"/>
      <c r="E333" s="22"/>
    </row>
    <row r="334" spans="1:5">
      <c r="A334" s="22"/>
      <c r="B334" s="22"/>
      <c r="C334" s="22"/>
      <c r="D334" s="22"/>
      <c r="E334" s="22"/>
    </row>
    <row r="335" spans="1:5">
      <c r="A335" s="22"/>
      <c r="B335" s="22"/>
      <c r="C335" s="22"/>
      <c r="D335" s="22"/>
      <c r="E335" s="22"/>
    </row>
    <row r="336" spans="1:5">
      <c r="A336" s="22"/>
      <c r="B336" s="22"/>
      <c r="C336" s="22"/>
      <c r="D336" s="22"/>
      <c r="E336" s="22"/>
    </row>
    <row r="337" spans="1:5">
      <c r="A337" s="22"/>
      <c r="B337" s="22"/>
      <c r="C337" s="22"/>
      <c r="D337" s="22"/>
      <c r="E337" s="22"/>
    </row>
    <row r="338" spans="1:5">
      <c r="A338" s="22"/>
      <c r="B338" s="22"/>
      <c r="C338" s="22"/>
      <c r="D338" s="22"/>
      <c r="E338" s="22"/>
    </row>
    <row r="339" spans="1:5">
      <c r="A339" s="22"/>
      <c r="B339" s="22"/>
      <c r="C339" s="22"/>
      <c r="D339" s="22"/>
      <c r="E339" s="22"/>
    </row>
    <row r="340" spans="1:5">
      <c r="A340" s="22"/>
      <c r="B340" s="22"/>
      <c r="C340" s="22"/>
      <c r="D340" s="22"/>
      <c r="E340" s="22"/>
    </row>
    <row r="341" spans="1:5">
      <c r="A341" s="22"/>
      <c r="B341" s="22"/>
      <c r="C341" s="22"/>
      <c r="D341" s="22"/>
      <c r="E341" s="22"/>
    </row>
    <row r="342" spans="1:5">
      <c r="A342" s="22"/>
      <c r="B342" s="22"/>
      <c r="C342" s="22"/>
      <c r="D342" s="22"/>
      <c r="E342" s="22"/>
    </row>
    <row r="343" spans="1:5">
      <c r="A343" s="22"/>
      <c r="B343" s="22"/>
      <c r="C343" s="22"/>
      <c r="D343" s="22"/>
      <c r="E343" s="22"/>
    </row>
    <row r="344" spans="1:5">
      <c r="A344" s="22"/>
      <c r="B344" s="22"/>
      <c r="C344" s="22"/>
      <c r="D344" s="22"/>
      <c r="E344" s="22"/>
    </row>
    <row r="345" spans="1:5">
      <c r="A345" s="22"/>
      <c r="B345" s="22"/>
      <c r="C345" s="22"/>
      <c r="D345" s="22"/>
      <c r="E345" s="22"/>
    </row>
    <row r="346" spans="1:5">
      <c r="A346" s="22"/>
      <c r="B346" s="22"/>
      <c r="C346" s="22"/>
      <c r="D346" s="22"/>
      <c r="E346" s="22"/>
    </row>
    <row r="347" spans="1:5">
      <c r="A347" s="22"/>
      <c r="B347" s="22"/>
      <c r="C347" s="22"/>
      <c r="D347" s="22"/>
      <c r="E347" s="22"/>
    </row>
    <row r="348" spans="1:5">
      <c r="A348" s="22"/>
      <c r="B348" s="22"/>
      <c r="C348" s="22"/>
      <c r="D348" s="22"/>
      <c r="E348" s="22"/>
    </row>
    <row r="349" spans="1:5">
      <c r="A349" s="22"/>
      <c r="B349" s="22"/>
      <c r="C349" s="22"/>
      <c r="D349" s="22"/>
      <c r="E349" s="22"/>
    </row>
    <row r="350" spans="1:5">
      <c r="A350" s="22"/>
      <c r="B350" s="22"/>
      <c r="C350" s="22"/>
      <c r="D350" s="22"/>
      <c r="E350" s="22"/>
    </row>
    <row r="351" spans="1:5">
      <c r="A351" s="22"/>
      <c r="B351" s="22"/>
      <c r="C351" s="22"/>
      <c r="D351" s="22"/>
      <c r="E351" s="22"/>
    </row>
    <row r="352" spans="1:5">
      <c r="A352" s="22"/>
      <c r="B352" s="22"/>
      <c r="C352" s="22"/>
      <c r="D352" s="22"/>
      <c r="E352" s="22"/>
    </row>
    <row r="353" spans="1:5">
      <c r="A353" s="22"/>
      <c r="B353" s="22"/>
      <c r="C353" s="22"/>
      <c r="D353" s="22"/>
      <c r="E353" s="22"/>
    </row>
    <row r="354" spans="1:5">
      <c r="A354" s="22"/>
      <c r="B354" s="22"/>
      <c r="C354" s="22"/>
      <c r="D354" s="22"/>
      <c r="E354" s="22"/>
    </row>
    <row r="355" spans="1:5">
      <c r="A355" s="22"/>
      <c r="B355" s="22"/>
      <c r="C355" s="22"/>
      <c r="D355" s="22"/>
      <c r="E355" s="22"/>
    </row>
    <row r="356" spans="1:5">
      <c r="A356" s="22"/>
      <c r="B356" s="22"/>
      <c r="C356" s="22"/>
      <c r="D356" s="22"/>
      <c r="E356" s="22"/>
    </row>
    <row r="357" spans="1:5">
      <c r="A357" s="22"/>
      <c r="B357" s="22"/>
      <c r="C357" s="22"/>
      <c r="D357" s="22"/>
      <c r="E357" s="22"/>
    </row>
    <row r="358" spans="1:5">
      <c r="A358" s="22"/>
      <c r="B358" s="22"/>
      <c r="C358" s="22"/>
      <c r="D358" s="22"/>
      <c r="E358" s="22"/>
    </row>
    <row r="359" spans="1:5">
      <c r="A359" s="22"/>
      <c r="B359" s="22"/>
      <c r="C359" s="22"/>
      <c r="D359" s="22"/>
      <c r="E359" s="22"/>
    </row>
    <row r="360" spans="1:5">
      <c r="A360" s="22"/>
      <c r="B360" s="22"/>
      <c r="C360" s="22"/>
      <c r="D360" s="22"/>
      <c r="E360" s="22"/>
    </row>
    <row r="361" spans="1:5">
      <c r="A361" s="22"/>
      <c r="B361" s="22"/>
      <c r="C361" s="22"/>
      <c r="D361" s="22"/>
      <c r="E361" s="22"/>
    </row>
    <row r="362" spans="1:5">
      <c r="A362" s="22"/>
      <c r="B362" s="22"/>
      <c r="C362" s="22"/>
      <c r="D362" s="22"/>
      <c r="E362" s="22"/>
    </row>
    <row r="363" spans="1:5">
      <c r="A363" s="22"/>
      <c r="B363" s="22"/>
      <c r="C363" s="22"/>
      <c r="D363" s="22"/>
      <c r="E363" s="22"/>
    </row>
    <row r="364" spans="1:5">
      <c r="A364" s="22"/>
      <c r="B364" s="22"/>
      <c r="C364" s="22"/>
      <c r="D364" s="22"/>
      <c r="E364" s="22"/>
    </row>
    <row r="365" spans="1:5">
      <c r="A365" s="22"/>
      <c r="B365" s="22"/>
      <c r="C365" s="22"/>
      <c r="D365" s="22"/>
      <c r="E365" s="22"/>
    </row>
    <row r="366" spans="1:5">
      <c r="A366" s="22"/>
      <c r="B366" s="22"/>
      <c r="C366" s="22"/>
      <c r="D366" s="22"/>
      <c r="E366" s="22"/>
    </row>
    <row r="367" spans="1:5">
      <c r="A367" s="22"/>
      <c r="B367" s="22"/>
      <c r="C367" s="22"/>
      <c r="D367" s="22"/>
      <c r="E367" s="22"/>
    </row>
    <row r="368" spans="1:5">
      <c r="A368" s="22"/>
      <c r="B368" s="22"/>
      <c r="C368" s="22"/>
      <c r="D368" s="22"/>
      <c r="E368" s="22"/>
    </row>
    <row r="369" spans="1:5">
      <c r="A369" s="22"/>
      <c r="B369" s="22"/>
      <c r="C369" s="22"/>
      <c r="D369" s="22"/>
      <c r="E369" s="22"/>
    </row>
    <row r="370" spans="1:5">
      <c r="A370" s="22"/>
      <c r="B370" s="22"/>
      <c r="C370" s="22"/>
      <c r="D370" s="22"/>
      <c r="E370" s="22"/>
    </row>
    <row r="371" spans="1:5">
      <c r="A371" s="22"/>
      <c r="B371" s="22"/>
      <c r="C371" s="22"/>
      <c r="D371" s="22"/>
      <c r="E371" s="22"/>
    </row>
    <row r="372" spans="1:5">
      <c r="A372" s="22"/>
      <c r="B372" s="22"/>
      <c r="C372" s="22"/>
      <c r="D372" s="22"/>
      <c r="E372" s="22"/>
    </row>
    <row r="373" spans="1:5">
      <c r="A373" s="22"/>
      <c r="B373" s="22"/>
      <c r="C373" s="22"/>
      <c r="D373" s="22"/>
      <c r="E373" s="22"/>
    </row>
    <row r="374" spans="1:5">
      <c r="A374" s="22"/>
      <c r="B374" s="22"/>
      <c r="C374" s="22"/>
      <c r="D374" s="22"/>
      <c r="E374" s="22"/>
    </row>
    <row r="375" spans="1:5">
      <c r="A375" s="22"/>
      <c r="B375" s="22"/>
      <c r="C375" s="22"/>
      <c r="D375" s="22"/>
      <c r="E375" s="22"/>
    </row>
    <row r="376" spans="1:5">
      <c r="A376" s="22"/>
      <c r="B376" s="22"/>
      <c r="C376" s="22"/>
      <c r="D376" s="22"/>
      <c r="E376" s="22"/>
    </row>
    <row r="377" spans="1:5">
      <c r="A377" s="22"/>
      <c r="B377" s="22"/>
      <c r="C377" s="22"/>
      <c r="D377" s="22"/>
      <c r="E377" s="22"/>
    </row>
    <row r="378" spans="1:5">
      <c r="A378" s="22"/>
      <c r="B378" s="22"/>
      <c r="C378" s="22"/>
      <c r="D378" s="22"/>
      <c r="E378" s="22"/>
    </row>
    <row r="379" spans="1:5">
      <c r="A379" s="22"/>
      <c r="B379" s="22"/>
      <c r="C379" s="22"/>
      <c r="D379" s="22"/>
      <c r="E379" s="22"/>
    </row>
    <row r="380" spans="1:5">
      <c r="A380" s="22"/>
      <c r="B380" s="22"/>
      <c r="C380" s="22"/>
      <c r="D380" s="22"/>
      <c r="E380" s="22"/>
    </row>
    <row r="381" spans="1:5">
      <c r="A381" s="22"/>
      <c r="B381" s="22"/>
      <c r="C381" s="22"/>
      <c r="D381" s="22"/>
      <c r="E381" s="22"/>
    </row>
    <row r="382" spans="1:5">
      <c r="A382" s="22"/>
      <c r="B382" s="22"/>
      <c r="C382" s="22"/>
      <c r="D382" s="22"/>
      <c r="E382" s="22"/>
    </row>
    <row r="383" spans="1:5">
      <c r="A383" s="22"/>
      <c r="B383" s="22"/>
      <c r="C383" s="22"/>
      <c r="D383" s="22"/>
      <c r="E383" s="22"/>
    </row>
    <row r="384" spans="1:5">
      <c r="A384" s="22"/>
      <c r="B384" s="22"/>
      <c r="C384" s="22"/>
      <c r="D384" s="22"/>
      <c r="E384" s="22"/>
    </row>
    <row r="385" spans="1:5">
      <c r="A385" s="22"/>
      <c r="B385" s="22"/>
      <c r="C385" s="22"/>
      <c r="D385" s="22"/>
      <c r="E385" s="22"/>
    </row>
    <row r="386" spans="1:5">
      <c r="A386" s="22"/>
      <c r="B386" s="22"/>
      <c r="C386" s="22"/>
      <c r="D386" s="22"/>
      <c r="E386" s="22"/>
    </row>
    <row r="387" spans="1:5">
      <c r="A387" s="22"/>
      <c r="B387" s="22"/>
      <c r="C387" s="22"/>
      <c r="D387" s="22"/>
      <c r="E387" s="22"/>
    </row>
    <row r="388" spans="1:5">
      <c r="A388" s="22"/>
      <c r="B388" s="22"/>
      <c r="C388" s="22"/>
      <c r="D388" s="22"/>
      <c r="E388" s="22"/>
    </row>
    <row r="389" spans="1:5">
      <c r="A389" s="22"/>
      <c r="B389" s="22"/>
      <c r="C389" s="22"/>
      <c r="D389" s="22"/>
      <c r="E389" s="22"/>
    </row>
    <row r="390" spans="1:5">
      <c r="A390" s="22"/>
      <c r="B390" s="22"/>
      <c r="C390" s="22"/>
      <c r="D390" s="22"/>
      <c r="E390" s="22"/>
    </row>
    <row r="391" spans="1:5">
      <c r="A391" s="22"/>
      <c r="B391" s="22"/>
      <c r="C391" s="22"/>
      <c r="D391" s="22"/>
      <c r="E391" s="22"/>
    </row>
    <row r="392" spans="1:5">
      <c r="A392" s="22"/>
      <c r="B392" s="22"/>
      <c r="C392" s="22"/>
      <c r="D392" s="22"/>
      <c r="E392" s="22"/>
    </row>
    <row r="393" spans="1:5">
      <c r="A393" s="22"/>
      <c r="B393" s="22"/>
      <c r="C393" s="22"/>
      <c r="D393" s="22"/>
      <c r="E393" s="22"/>
    </row>
    <row r="394" spans="1:5">
      <c r="A394" s="22"/>
      <c r="B394" s="22"/>
      <c r="C394" s="22"/>
      <c r="D394" s="22"/>
      <c r="E394" s="22"/>
    </row>
    <row r="395" spans="1:5">
      <c r="A395" s="22"/>
      <c r="B395" s="22"/>
      <c r="C395" s="22"/>
      <c r="D395" s="22"/>
      <c r="E395" s="22"/>
    </row>
    <row r="396" spans="1:5">
      <c r="A396" s="22"/>
      <c r="B396" s="22"/>
      <c r="C396" s="22"/>
      <c r="D396" s="22"/>
      <c r="E396" s="22"/>
    </row>
    <row r="397" spans="1:5">
      <c r="A397" s="22"/>
      <c r="B397" s="22"/>
      <c r="C397" s="22"/>
      <c r="D397" s="22"/>
      <c r="E397" s="22"/>
    </row>
    <row r="398" spans="1:5">
      <c r="A398" s="22"/>
      <c r="B398" s="22"/>
      <c r="C398" s="22"/>
      <c r="D398" s="22"/>
      <c r="E398" s="22"/>
    </row>
    <row r="399" spans="1:5">
      <c r="A399" s="22"/>
      <c r="B399" s="22"/>
      <c r="C399" s="22"/>
      <c r="D399" s="22"/>
      <c r="E399" s="22"/>
    </row>
    <row r="400" spans="1:5">
      <c r="A400" s="22"/>
      <c r="B400" s="22"/>
      <c r="C400" s="22"/>
      <c r="D400" s="22"/>
      <c r="E400" s="22"/>
    </row>
    <row r="401" spans="1:5">
      <c r="A401" s="22"/>
      <c r="B401" s="22"/>
      <c r="C401" s="22"/>
      <c r="D401" s="22"/>
      <c r="E401" s="22"/>
    </row>
    <row r="402" spans="1:5">
      <c r="A402" s="22"/>
      <c r="B402" s="22"/>
      <c r="C402" s="22"/>
      <c r="D402" s="22"/>
      <c r="E402" s="22"/>
    </row>
    <row r="403" spans="1:5">
      <c r="A403" s="22"/>
      <c r="B403" s="22"/>
      <c r="C403" s="22"/>
      <c r="D403" s="22"/>
      <c r="E403" s="22"/>
    </row>
    <row r="404" spans="1:5">
      <c r="A404" s="22"/>
      <c r="B404" s="22"/>
      <c r="C404" s="22"/>
      <c r="D404" s="22"/>
      <c r="E404" s="22"/>
    </row>
    <row r="405" spans="1:5">
      <c r="A405" s="22"/>
      <c r="B405" s="22"/>
      <c r="C405" s="22"/>
      <c r="D405" s="22"/>
      <c r="E405" s="22"/>
    </row>
    <row r="406" spans="1:5">
      <c r="A406" s="22"/>
      <c r="B406" s="22"/>
      <c r="C406" s="22"/>
      <c r="D406" s="22"/>
      <c r="E406" s="22"/>
    </row>
    <row r="407" spans="1:5">
      <c r="A407" s="22"/>
      <c r="B407" s="22"/>
      <c r="C407" s="22"/>
      <c r="D407" s="22"/>
      <c r="E407" s="22"/>
    </row>
    <row r="408" spans="1:5">
      <c r="A408" s="22"/>
      <c r="B408" s="22"/>
      <c r="C408" s="22"/>
      <c r="D408" s="22"/>
      <c r="E408" s="22"/>
    </row>
    <row r="409" spans="1:5">
      <c r="A409" s="22"/>
      <c r="B409" s="22"/>
      <c r="C409" s="22"/>
      <c r="D409" s="22"/>
      <c r="E409" s="22"/>
    </row>
    <row r="410" spans="1:5">
      <c r="A410" s="22"/>
      <c r="B410" s="22"/>
      <c r="C410" s="22"/>
      <c r="D410" s="22"/>
      <c r="E410" s="22"/>
    </row>
    <row r="411" spans="1:5">
      <c r="A411" s="22"/>
      <c r="B411" s="22"/>
      <c r="C411" s="22"/>
      <c r="D411" s="22"/>
      <c r="E411" s="22"/>
    </row>
    <row r="412" spans="1:5">
      <c r="A412" s="22"/>
      <c r="B412" s="22"/>
      <c r="C412" s="22"/>
      <c r="D412" s="22"/>
      <c r="E412" s="22"/>
    </row>
    <row r="413" spans="1:5">
      <c r="A413" s="22"/>
      <c r="B413" s="22"/>
      <c r="C413" s="22"/>
      <c r="D413" s="22"/>
      <c r="E413" s="22"/>
    </row>
    <row r="414" spans="1:5">
      <c r="A414" s="22"/>
      <c r="B414" s="22"/>
      <c r="C414" s="22"/>
      <c r="D414" s="22"/>
      <c r="E414" s="22"/>
    </row>
    <row r="415" spans="1:5">
      <c r="A415" s="22"/>
      <c r="B415" s="22"/>
      <c r="C415" s="22"/>
      <c r="D415" s="22"/>
      <c r="E415" s="22"/>
    </row>
    <row r="416" spans="1:5">
      <c r="A416" s="22"/>
      <c r="B416" s="22"/>
      <c r="C416" s="22"/>
      <c r="D416" s="22"/>
      <c r="E416" s="22"/>
    </row>
    <row r="417" spans="1:5">
      <c r="A417" s="22"/>
      <c r="B417" s="22"/>
      <c r="C417" s="22"/>
      <c r="D417" s="22"/>
      <c r="E417" s="22"/>
    </row>
    <row r="418" spans="1:5">
      <c r="A418" s="22"/>
      <c r="B418" s="22"/>
      <c r="C418" s="22"/>
      <c r="D418" s="22"/>
      <c r="E418" s="22"/>
    </row>
    <row r="419" spans="1:5">
      <c r="A419" s="22"/>
      <c r="B419" s="22"/>
      <c r="C419" s="22"/>
      <c r="D419" s="22"/>
      <c r="E419" s="22"/>
    </row>
    <row r="420" spans="1:5">
      <c r="A420" s="22"/>
      <c r="B420" s="22"/>
      <c r="C420" s="22"/>
      <c r="D420" s="22"/>
      <c r="E420" s="22"/>
    </row>
    <row r="421" spans="1:5">
      <c r="A421" s="22"/>
      <c r="B421" s="22"/>
      <c r="C421" s="22"/>
      <c r="D421" s="22"/>
      <c r="E421" s="22"/>
    </row>
    <row r="422" spans="1:5">
      <c r="A422" s="22"/>
      <c r="B422" s="22"/>
      <c r="C422" s="22"/>
      <c r="D422" s="22"/>
      <c r="E422" s="22"/>
    </row>
    <row r="423" spans="1:5">
      <c r="A423" s="22"/>
      <c r="B423" s="22"/>
      <c r="C423" s="22"/>
      <c r="D423" s="22"/>
      <c r="E423" s="22"/>
    </row>
    <row r="424" spans="1:5">
      <c r="A424" s="22"/>
      <c r="B424" s="22"/>
      <c r="C424" s="22"/>
      <c r="D424" s="22"/>
      <c r="E424" s="22"/>
    </row>
    <row r="425" spans="1:5">
      <c r="A425" s="22"/>
      <c r="B425" s="22"/>
      <c r="C425" s="22"/>
      <c r="D425" s="22"/>
      <c r="E425" s="22"/>
    </row>
    <row r="426" spans="1:5">
      <c r="A426" s="22"/>
      <c r="B426" s="22"/>
      <c r="C426" s="22"/>
      <c r="D426" s="22"/>
      <c r="E426" s="22"/>
    </row>
    <row r="427" spans="1:5">
      <c r="A427" s="22"/>
      <c r="B427" s="22"/>
      <c r="C427" s="22"/>
      <c r="D427" s="22"/>
      <c r="E427" s="22"/>
    </row>
    <row r="428" spans="1:5">
      <c r="A428" s="22"/>
      <c r="B428" s="22"/>
      <c r="C428" s="22"/>
      <c r="D428" s="22"/>
      <c r="E428" s="22"/>
    </row>
    <row r="429" spans="1:5">
      <c r="A429" s="22"/>
      <c r="B429" s="22"/>
      <c r="C429" s="22"/>
      <c r="D429" s="22"/>
      <c r="E429" s="22"/>
    </row>
    <row r="430" spans="1:5">
      <c r="A430" s="22"/>
      <c r="B430" s="22"/>
      <c r="C430" s="22"/>
      <c r="D430" s="22"/>
      <c r="E430" s="22"/>
    </row>
    <row r="431" spans="1:5">
      <c r="A431" s="22"/>
      <c r="B431" s="22"/>
      <c r="C431" s="22"/>
      <c r="D431" s="22"/>
      <c r="E431" s="22"/>
    </row>
    <row r="432" spans="1:5">
      <c r="A432" s="22"/>
      <c r="B432" s="22"/>
      <c r="C432" s="22"/>
      <c r="D432" s="22"/>
      <c r="E432" s="22"/>
    </row>
    <row r="433" spans="1:5">
      <c r="A433" s="22"/>
      <c r="B433" s="22"/>
      <c r="C433" s="22"/>
      <c r="D433" s="22"/>
      <c r="E433" s="22"/>
    </row>
    <row r="434" spans="1:5">
      <c r="A434" s="22"/>
      <c r="B434" s="22"/>
      <c r="C434" s="22"/>
      <c r="D434" s="22"/>
      <c r="E434" s="22"/>
    </row>
    <row r="435" spans="1:5">
      <c r="A435" s="22"/>
      <c r="B435" s="22"/>
      <c r="C435" s="22"/>
      <c r="D435" s="22"/>
      <c r="E435" s="22"/>
    </row>
    <row r="436" spans="1:5">
      <c r="A436" s="22"/>
      <c r="B436" s="22"/>
      <c r="C436" s="22"/>
      <c r="D436" s="22"/>
      <c r="E436" s="22"/>
    </row>
    <row r="437" spans="1:5">
      <c r="A437" s="22"/>
      <c r="B437" s="22"/>
      <c r="C437" s="22"/>
      <c r="D437" s="22"/>
      <c r="E437" s="22"/>
    </row>
    <row r="438" spans="1:5">
      <c r="A438" s="22"/>
      <c r="B438" s="22"/>
      <c r="C438" s="22"/>
      <c r="D438" s="22"/>
      <c r="E438" s="22"/>
    </row>
    <row r="439" spans="1:5">
      <c r="A439" s="22"/>
      <c r="B439" s="22"/>
      <c r="C439" s="22"/>
      <c r="D439" s="22"/>
      <c r="E439" s="22"/>
    </row>
    <row r="440" spans="1:5">
      <c r="A440" s="22"/>
      <c r="B440" s="22"/>
      <c r="C440" s="22"/>
      <c r="D440" s="22"/>
      <c r="E440" s="22"/>
    </row>
    <row r="441" spans="1:5">
      <c r="A441" s="22"/>
      <c r="B441" s="22"/>
      <c r="C441" s="22"/>
      <c r="D441" s="22"/>
      <c r="E441" s="22"/>
    </row>
    <row r="442" spans="1:5">
      <c r="A442" s="22"/>
      <c r="B442" s="22"/>
      <c r="C442" s="22"/>
      <c r="D442" s="22"/>
      <c r="E442" s="22"/>
    </row>
    <row r="443" spans="1:5">
      <c r="A443" s="22"/>
      <c r="B443" s="22"/>
      <c r="C443" s="22"/>
      <c r="D443" s="22"/>
      <c r="E443" s="22"/>
    </row>
    <row r="444" spans="1:5">
      <c r="A444" s="22"/>
      <c r="B444" s="22"/>
      <c r="C444" s="22"/>
      <c r="D444" s="22"/>
      <c r="E444" s="22"/>
    </row>
    <row r="445" spans="1:5">
      <c r="A445" s="22"/>
      <c r="B445" s="22"/>
      <c r="C445" s="22"/>
      <c r="D445" s="22"/>
      <c r="E445" s="22"/>
    </row>
    <row r="446" spans="1:5">
      <c r="A446" s="22"/>
      <c r="B446" s="22"/>
      <c r="C446" s="22"/>
      <c r="D446" s="22"/>
      <c r="E446" s="22"/>
    </row>
    <row r="447" spans="1:5">
      <c r="A447" s="22"/>
      <c r="B447" s="22"/>
      <c r="C447" s="22"/>
      <c r="D447" s="22"/>
      <c r="E447" s="22"/>
    </row>
    <row r="448" spans="1:5">
      <c r="A448" s="22"/>
      <c r="B448" s="22"/>
      <c r="C448" s="22"/>
      <c r="D448" s="22"/>
      <c r="E448" s="22"/>
    </row>
    <row r="449" spans="1:5">
      <c r="A449" s="22"/>
      <c r="B449" s="22"/>
      <c r="C449" s="22"/>
      <c r="D449" s="22"/>
      <c r="E449" s="22"/>
    </row>
    <row r="450" spans="1:5">
      <c r="A450" s="22"/>
      <c r="B450" s="22"/>
      <c r="C450" s="22"/>
      <c r="D450" s="22"/>
      <c r="E450" s="22"/>
    </row>
    <row r="451" spans="1:5">
      <c r="A451" s="22"/>
      <c r="B451" s="22"/>
      <c r="C451" s="22"/>
      <c r="D451" s="22"/>
      <c r="E451" s="22"/>
    </row>
    <row r="452" spans="1:5">
      <c r="A452" s="22"/>
      <c r="B452" s="22"/>
      <c r="C452" s="22"/>
      <c r="D452" s="22"/>
      <c r="E452" s="22"/>
    </row>
    <row r="453" spans="1:5">
      <c r="A453" s="22"/>
      <c r="B453" s="22"/>
      <c r="C453" s="22"/>
      <c r="D453" s="22"/>
      <c r="E453" s="22"/>
    </row>
    <row r="454" spans="1:5">
      <c r="A454" s="22"/>
      <c r="B454" s="22"/>
      <c r="C454" s="22"/>
      <c r="D454" s="22"/>
      <c r="E454" s="22"/>
    </row>
    <row r="455" spans="1:5">
      <c r="A455" s="22"/>
      <c r="B455" s="22"/>
      <c r="C455" s="22"/>
      <c r="D455" s="22"/>
      <c r="E455" s="22"/>
    </row>
    <row r="456" spans="1:5">
      <c r="A456" s="22"/>
      <c r="B456" s="22"/>
      <c r="C456" s="22"/>
      <c r="D456" s="22"/>
      <c r="E456" s="22"/>
    </row>
    <row r="457" spans="1:5">
      <c r="A457" s="22"/>
      <c r="B457" s="22"/>
      <c r="C457" s="22"/>
      <c r="D457" s="22"/>
      <c r="E457" s="22"/>
    </row>
    <row r="458" spans="1:5">
      <c r="A458" s="22"/>
      <c r="B458" s="22"/>
      <c r="C458" s="22"/>
      <c r="D458" s="22"/>
      <c r="E458" s="22"/>
    </row>
    <row r="459" spans="1:5">
      <c r="A459" s="22"/>
      <c r="B459" s="22"/>
      <c r="C459" s="22"/>
      <c r="D459" s="22"/>
      <c r="E459" s="22"/>
    </row>
    <row r="460" spans="1:5">
      <c r="A460" s="22"/>
      <c r="B460" s="22"/>
      <c r="C460" s="22"/>
      <c r="D460" s="22"/>
      <c r="E460" s="22"/>
    </row>
    <row r="461" spans="1:5">
      <c r="A461" s="22"/>
      <c r="B461" s="22"/>
      <c r="C461" s="22"/>
      <c r="D461" s="22"/>
      <c r="E461" s="22"/>
    </row>
    <row r="462" spans="1:5">
      <c r="A462" s="22"/>
      <c r="B462" s="22"/>
      <c r="C462" s="22"/>
      <c r="D462" s="22"/>
      <c r="E462" s="22"/>
    </row>
    <row r="463" spans="1:5">
      <c r="A463" s="22"/>
      <c r="B463" s="22"/>
      <c r="C463" s="22"/>
      <c r="D463" s="22"/>
      <c r="E463" s="22"/>
    </row>
    <row r="464" spans="1:5">
      <c r="A464" s="22"/>
      <c r="B464" s="22"/>
      <c r="C464" s="22"/>
      <c r="D464" s="22"/>
      <c r="E464" s="22"/>
    </row>
    <row r="465" spans="1:5">
      <c r="A465" s="22"/>
      <c r="B465" s="22"/>
      <c r="C465" s="22"/>
      <c r="D465" s="22"/>
      <c r="E465" s="22"/>
    </row>
    <row r="466" spans="1:5">
      <c r="A466" s="22"/>
      <c r="B466" s="22"/>
      <c r="C466" s="22"/>
      <c r="D466" s="22"/>
      <c r="E466" s="22"/>
    </row>
    <row r="467" spans="1:5">
      <c r="A467" s="22"/>
      <c r="B467" s="22"/>
      <c r="C467" s="22"/>
      <c r="D467" s="22"/>
      <c r="E467" s="22"/>
    </row>
    <row r="468" spans="1:5">
      <c r="A468" s="22"/>
      <c r="B468" s="22"/>
      <c r="C468" s="22"/>
      <c r="D468" s="22"/>
      <c r="E468" s="22"/>
    </row>
    <row r="469" spans="1:5">
      <c r="A469" s="22"/>
      <c r="B469" s="22"/>
      <c r="C469" s="22"/>
      <c r="D469" s="22"/>
      <c r="E469" s="22"/>
    </row>
    <row r="470" spans="1:5">
      <c r="A470" s="22"/>
      <c r="B470" s="22"/>
      <c r="C470" s="22"/>
      <c r="D470" s="22"/>
      <c r="E470" s="22"/>
    </row>
    <row r="471" spans="1:5">
      <c r="A471" s="22"/>
      <c r="B471" s="22"/>
      <c r="C471" s="22"/>
      <c r="D471" s="22"/>
      <c r="E471" s="22"/>
    </row>
    <row r="472" spans="1:5">
      <c r="A472" s="22"/>
      <c r="B472" s="22"/>
      <c r="C472" s="22"/>
      <c r="D472" s="22"/>
      <c r="E472" s="22"/>
    </row>
    <row r="473" spans="1:5">
      <c r="A473" s="22"/>
      <c r="B473" s="22"/>
      <c r="C473" s="22"/>
      <c r="D473" s="22"/>
      <c r="E473" s="22"/>
    </row>
    <row r="474" spans="1:5">
      <c r="A474" s="22"/>
      <c r="B474" s="22"/>
      <c r="C474" s="22"/>
      <c r="D474" s="22"/>
      <c r="E474" s="22"/>
    </row>
    <row r="475" spans="1:5">
      <c r="A475" s="22"/>
      <c r="B475" s="22"/>
      <c r="C475" s="22"/>
      <c r="D475" s="22"/>
      <c r="E475" s="22"/>
    </row>
    <row r="476" spans="1:5">
      <c r="A476" s="22"/>
      <c r="B476" s="22"/>
      <c r="C476" s="22"/>
      <c r="D476" s="22"/>
      <c r="E476" s="22"/>
    </row>
    <row r="477" spans="1:5">
      <c r="A477" s="22"/>
      <c r="B477" s="22"/>
      <c r="C477" s="22"/>
      <c r="D477" s="22"/>
      <c r="E477" s="22"/>
    </row>
    <row r="478" spans="1:5">
      <c r="A478" s="22"/>
      <c r="B478" s="22"/>
      <c r="C478" s="22"/>
      <c r="D478" s="22"/>
      <c r="E478" s="22"/>
    </row>
    <row r="479" spans="1:5">
      <c r="A479" s="22"/>
      <c r="B479" s="22"/>
      <c r="C479" s="22"/>
      <c r="D479" s="22"/>
      <c r="E479" s="22"/>
    </row>
    <row r="480" spans="1:5">
      <c r="A480" s="22"/>
      <c r="B480" s="22"/>
      <c r="C480" s="22"/>
      <c r="D480" s="22"/>
      <c r="E480" s="22"/>
    </row>
    <row r="481" spans="1:5">
      <c r="A481" s="22"/>
      <c r="B481" s="22"/>
      <c r="C481" s="22"/>
      <c r="D481" s="22"/>
      <c r="E481" s="22"/>
    </row>
    <row r="482" spans="1:5">
      <c r="A482" s="22"/>
      <c r="B482" s="22"/>
      <c r="C482" s="22"/>
      <c r="D482" s="22"/>
      <c r="E482" s="22"/>
    </row>
    <row r="483" spans="1:5">
      <c r="A483" s="22"/>
      <c r="B483" s="22"/>
      <c r="C483" s="22"/>
      <c r="D483" s="22"/>
      <c r="E483" s="22"/>
    </row>
    <row r="484" spans="1:5">
      <c r="A484" s="22"/>
      <c r="B484" s="22"/>
      <c r="C484" s="22"/>
      <c r="D484" s="22"/>
      <c r="E484" s="22"/>
    </row>
    <row r="485" spans="1:5">
      <c r="A485" s="22"/>
      <c r="B485" s="22"/>
      <c r="C485" s="22"/>
      <c r="D485" s="22"/>
      <c r="E485" s="22"/>
    </row>
    <row r="486" spans="1:5">
      <c r="A486" s="22"/>
      <c r="B486" s="22"/>
      <c r="C486" s="22"/>
      <c r="D486" s="22"/>
      <c r="E486" s="22"/>
    </row>
    <row r="487" spans="1:5">
      <c r="A487" s="22"/>
      <c r="B487" s="22"/>
      <c r="C487" s="22"/>
      <c r="D487" s="22"/>
      <c r="E487" s="22"/>
    </row>
    <row r="488" spans="1:5">
      <c r="A488" s="22"/>
      <c r="B488" s="22"/>
      <c r="C488" s="22"/>
      <c r="D488" s="22"/>
      <c r="E488" s="22"/>
    </row>
    <row r="489" spans="1:5">
      <c r="A489" s="22"/>
      <c r="B489" s="22"/>
      <c r="C489" s="22"/>
      <c r="D489" s="22"/>
      <c r="E489" s="22"/>
    </row>
    <row r="490" spans="1:5">
      <c r="A490" s="22"/>
      <c r="B490" s="22"/>
      <c r="C490" s="22"/>
      <c r="D490" s="22"/>
      <c r="E490" s="22"/>
    </row>
    <row r="491" spans="1:5">
      <c r="A491" s="22"/>
      <c r="B491" s="22"/>
      <c r="C491" s="22"/>
      <c r="D491" s="22"/>
      <c r="E491" s="22"/>
    </row>
    <row r="492" spans="1:5">
      <c r="A492" s="22"/>
      <c r="B492" s="22"/>
      <c r="C492" s="22"/>
      <c r="D492" s="22"/>
      <c r="E492" s="22"/>
    </row>
    <row r="493" spans="1:5">
      <c r="A493" s="22"/>
      <c r="B493" s="22"/>
      <c r="C493" s="22"/>
      <c r="D493" s="22"/>
      <c r="E493" s="22"/>
    </row>
  </sheetData>
  <sortState xmlns:xlrd2="http://schemas.microsoft.com/office/spreadsheetml/2017/richdata2" ref="W5:AO57">
    <sortCondition descending="1" ref="AN5:AN57"/>
  </sortState>
  <mergeCells count="2">
    <mergeCell ref="C3:L3"/>
    <mergeCell ref="A3:B3"/>
  </mergeCells>
  <phoneticPr fontId="17" type="noConversion"/>
  <dataValidations count="15">
    <dataValidation type="custom" allowBlank="1" showInputMessage="1" showErrorMessage="1" sqref="F250:P1048576 F13:O67 P13:P83 P85:P94" xr:uid="{69F7A776-4900-4104-95BC-3A3A961DF57C}">
      <formula1>NOT(CELL("Schutz",A12))</formula1>
    </dataValidation>
    <dataValidation type="custom" allowBlank="1" showInputMessage="1" showErrorMessage="1" sqref="Q250:S1048576" xr:uid="{C3E48C82-E7C4-4AC8-9E1D-C0446A0815DD}">
      <formula1>NOT(CELL("Schutz",K249))</formula1>
    </dataValidation>
    <dataValidation type="custom" allowBlank="1" showInputMessage="1" showErrorMessage="1" sqref="F4:P4" xr:uid="{73603375-C7DB-4815-A0EF-F2493F1015C7}">
      <formula1>NOT(CELL("Schutz",A2))</formula1>
    </dataValidation>
    <dataValidation type="custom" allowBlank="1" showInputMessage="1" showErrorMessage="1" sqref="Q4:S4" xr:uid="{5A1C5DBC-3F44-4AAB-8DD6-BD80CCDE2480}">
      <formula1>NOT(CELL("Schutz",K2))</formula1>
    </dataValidation>
    <dataValidation type="list" allowBlank="1" showInputMessage="1" showErrorMessage="1" errorTitle="Disziplin eintragen" error="Falsche Disziplin angegeben._x000a__x000a_LG_x000a_LP_x000a_LG Auflage_x000a_ " promptTitle="Disziplin eintragen" prompt="Disziplin eintrage" sqref="E53:E66" xr:uid="{DF2D2850-0850-4A12-9F54-72B84D3B3FAA}">
      <formula1>$P$2:$P$4</formula1>
    </dataValidation>
    <dataValidation type="list" allowBlank="1" showInputMessage="1" showErrorMessage="1" errorTitle="Falscher Vereinsname" error="Vereinsname stimmt nicht mit der Datenbank überein. Bitte Vereinsnamen überprüfen:_x000a__x000a_" promptTitle="Verein eingeben" prompt="Verein eingeben" sqref="A53:A66" xr:uid="{8D84A20F-8689-4B9D-952A-BAE94F7C970A}">
      <formula1>$N$2:$N$10</formula1>
    </dataValidation>
    <dataValidation type="list" allowBlank="1" showInputMessage="1" showErrorMessage="1" errorTitle="Falscher Vereinsname" error="Vereinsname stimmt nicht mit der Datenbank überein. Bitte Vereinsnamen überprüfen:_x000a__x000a_" promptTitle="Verein eingeben" prompt="Verein eingeben" sqref="A12:A16 A21:A52 A67:A71 A74:A75 A78:A86 A5:A10" xr:uid="{4DE62722-CFF4-4DF3-A80F-12FB209EFBA6}">
      <formula1>$N$2:$N$10</formula1>
      <formula2>0</formula2>
    </dataValidation>
    <dataValidation type="list" allowBlank="1" showInputMessage="1" showErrorMessage="1" errorTitle="Disziplin eintragen" error="Falsche Disziplin angegeben._x000a__x000a_LG_x000a_LP_x000a_LG Auflage_x000a_ " promptTitle="Disziplin eintragen" prompt="Disziplin eintrage" sqref="E67:E86 E5:E52" xr:uid="{4CCB9656-CDFA-419F-BA02-AB8075B3631E}">
      <formula1>$P$2:$P$4</formula1>
      <formula2>0</formula2>
    </dataValidation>
    <dataValidation type="custom" allowBlank="1" showInputMessage="1" showErrorMessage="1" sqref="M3:P3" xr:uid="{8C56AF80-530F-4360-953F-1CD6F9CB0ACA}">
      <formula1>NOT(CELL("Schutz",M5:Y253))</formula1>
    </dataValidation>
    <dataValidation type="custom" allowBlank="1" showInputMessage="1" showErrorMessage="1" sqref="F1:F2" xr:uid="{76C28AE1-B5EA-4AB7-957A-40B91D4172D4}">
      <formula1>NOT(CELL("Schutz",F4:S246))</formula1>
    </dataValidation>
    <dataValidation type="custom" allowBlank="1" showInputMessage="1" showErrorMessage="1" sqref="G1" xr:uid="{3117D33C-2366-48DE-B45E-C5E7F3F5FF36}">
      <formula1>NOT(CELL("Schutz",H4:T251))</formula1>
    </dataValidation>
    <dataValidation type="custom" allowBlank="1" showInputMessage="1" showErrorMessage="1" sqref="K1:P1 H2:P2" xr:uid="{6CE418DC-5990-401E-A667-71332085D618}">
      <formula1>NOT(CELL("Schutz",H4:T251))</formula1>
    </dataValidation>
    <dataValidation type="custom" allowBlank="1" showInputMessage="1" showErrorMessage="1" sqref="G2" xr:uid="{08C1551B-AA0C-4C65-A73F-0B7551721858}">
      <formula1>NOT(CELL("Schutz",G5:S250))</formula1>
    </dataValidation>
    <dataValidation type="custom" allowBlank="1" showInputMessage="1" showErrorMessage="1" sqref="Q1:S2" xr:uid="{0B56C5AC-6636-4F34-9ECD-8728869C4C19}">
      <formula1>NOT(CELL("Schutz",Q4:AB251))</formula1>
    </dataValidation>
    <dataValidation type="custom" allowBlank="1" showInputMessage="1" showErrorMessage="1" sqref="Q3:S3" xr:uid="{DEF2725E-4ACC-4E90-8715-AE9764AC277B}">
      <formula1>NOT(CELL("Schutz",Q5:AB253))</formula1>
    </dataValidation>
  </dataValidations>
  <pageMargins left="0.7" right="0.7" top="0.75" bottom="0.75" header="0.3" footer="0.3"/>
  <pageSetup paperSize="9" scale="66" firstPageNumber="0" fitToHeight="0" orientation="landscape" horizontalDpi="300" verticalDpi="300" r:id="rId1"/>
  <headerFooter alignWithMargins="0">
    <oddHeader>&amp;R&amp;D</oddHeader>
  </headerFooter>
  <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B6495-5450-49B2-92DB-7FEF7467B3F6}">
  <sheetPr codeName="Tabelle16"/>
  <dimension ref="A1:Q250"/>
  <sheetViews>
    <sheetView zoomScaleNormal="100" workbookViewId="0">
      <selection activeCell="S5" sqref="S5"/>
    </sheetView>
  </sheetViews>
  <sheetFormatPr baseColWidth="10" defaultColWidth="11.42578125" defaultRowHeight="12.75"/>
  <cols>
    <col min="1" max="1" width="8.5703125" style="3" bestFit="1" customWidth="1"/>
    <col min="2" max="2" width="20" style="3" bestFit="1" customWidth="1"/>
    <col min="3" max="3" width="13.85546875" style="3" bestFit="1" customWidth="1"/>
    <col min="4" max="4" width="11.5703125" style="7" bestFit="1" customWidth="1"/>
    <col min="5" max="6" width="6.7109375" style="3" bestFit="1" customWidth="1"/>
    <col min="7" max="7" width="20.42578125" style="3" bestFit="1" customWidth="1"/>
    <col min="8" max="13" width="6.7109375" style="3" bestFit="1" customWidth="1"/>
    <col min="14" max="15" width="7.7109375" style="3" bestFit="1" customWidth="1"/>
    <col min="16" max="17" width="7.85546875" style="3" bestFit="1" customWidth="1"/>
    <col min="18" max="16384" width="11.42578125" style="3"/>
  </cols>
  <sheetData>
    <row r="1" spans="1:17" ht="15.75">
      <c r="A1" s="8"/>
      <c r="B1" s="16" t="s">
        <v>67</v>
      </c>
      <c r="C1" s="11"/>
      <c r="D1" s="11"/>
      <c r="E1" s="11"/>
      <c r="F1" s="8"/>
      <c r="G1" s="18" t="s">
        <v>65</v>
      </c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ht="14.25">
      <c r="A2" s="8"/>
      <c r="B2" s="5"/>
      <c r="C2" s="11"/>
      <c r="D2" s="11"/>
      <c r="E2" s="11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14.25">
      <c r="A3" s="4"/>
      <c r="B3" s="14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4"/>
      <c r="P3" s="4"/>
      <c r="Q3" s="4"/>
    </row>
    <row r="4" spans="1:17" ht="34.5" customHeight="1">
      <c r="A4" s="19" t="s">
        <v>120</v>
      </c>
      <c r="B4" s="6" t="s">
        <v>1</v>
      </c>
      <c r="C4" s="6" t="s">
        <v>2</v>
      </c>
      <c r="D4" s="10" t="s">
        <v>3</v>
      </c>
      <c r="E4" s="10" t="s">
        <v>68</v>
      </c>
      <c r="F4" s="10" t="s">
        <v>69</v>
      </c>
      <c r="G4" s="10" t="s">
        <v>70</v>
      </c>
      <c r="H4" s="10" t="s">
        <v>71</v>
      </c>
      <c r="I4" s="10" t="s">
        <v>72</v>
      </c>
      <c r="J4" s="10" t="s">
        <v>73</v>
      </c>
      <c r="K4" s="10" t="s">
        <v>74</v>
      </c>
      <c r="L4" s="10" t="s">
        <v>75</v>
      </c>
      <c r="M4" s="10" t="s">
        <v>76</v>
      </c>
      <c r="N4" s="10" t="s">
        <v>77</v>
      </c>
      <c r="O4" s="21" t="s">
        <v>64</v>
      </c>
      <c r="P4" s="20" t="s">
        <v>63</v>
      </c>
      <c r="Q4" s="20" t="s">
        <v>62</v>
      </c>
    </row>
    <row r="5" spans="1:17" ht="14.25">
      <c r="A5" s="4"/>
      <c r="B5" s="14"/>
      <c r="C5" s="11"/>
      <c r="D5" s="11"/>
      <c r="E5" s="44"/>
      <c r="F5" s="44"/>
      <c r="G5" s="46"/>
      <c r="H5" s="46"/>
      <c r="I5" s="44"/>
      <c r="J5" s="45"/>
      <c r="K5" s="46"/>
      <c r="L5" s="46"/>
      <c r="M5" s="46"/>
      <c r="N5" s="46"/>
      <c r="O5" s="25" t="str">
        <f>IF(VK[[#This Row],[erein]]="","",SUM(E5:N5))</f>
        <v/>
      </c>
      <c r="P5" s="13" t="e">
        <f>IF(SK[[#This Row],[Summe]]="","",AVERAGE(O5/Q5))</f>
        <v>#VALUE!</v>
      </c>
      <c r="Q5" s="13" t="str">
        <f>IF(VK[[#This Row],[erein]]="","",COUNT(E5:N5))</f>
        <v/>
      </c>
    </row>
    <row r="6" spans="1:17" ht="14.25">
      <c r="A6" s="4"/>
      <c r="B6" s="14"/>
      <c r="C6" s="11"/>
      <c r="D6" s="11"/>
      <c r="E6" s="44"/>
      <c r="F6" s="44"/>
      <c r="G6" s="44"/>
      <c r="H6" s="45"/>
      <c r="I6" s="45"/>
      <c r="J6" s="45"/>
      <c r="K6" s="45"/>
      <c r="L6" s="46"/>
      <c r="M6" s="44"/>
      <c r="N6" s="46"/>
      <c r="O6" s="25" t="str">
        <f>IF(VK[[#This Row],[erein]]="","",SUM(E6:N6))</f>
        <v/>
      </c>
      <c r="P6" s="13" t="e">
        <f>IF(SK[[#This Row],[Summe]]="","",AVERAGE(O6/Q6))</f>
        <v>#VALUE!</v>
      </c>
      <c r="Q6" s="13" t="str">
        <f>IF(VK[[#This Row],[erein]]="","",COUNT(E6:N6))</f>
        <v/>
      </c>
    </row>
    <row r="7" spans="1:17" ht="14.25">
      <c r="A7" s="4"/>
      <c r="B7" s="12"/>
      <c r="C7" s="15"/>
      <c r="D7" s="9"/>
      <c r="E7" s="44"/>
      <c r="F7" s="44"/>
      <c r="G7" s="44"/>
      <c r="H7" s="46"/>
      <c r="I7" s="45"/>
      <c r="J7" s="45"/>
      <c r="K7" s="45"/>
      <c r="L7" s="45"/>
      <c r="M7" s="45"/>
      <c r="N7" s="45"/>
      <c r="O7" s="25" t="str">
        <f>IF(VK[[#This Row],[erein]]="","",SUM(E7:N7))</f>
        <v/>
      </c>
      <c r="P7" s="13" t="e">
        <f>IF(SK[[#This Row],[Summe]]="","",AVERAGE(O7/Q7))</f>
        <v>#VALUE!</v>
      </c>
      <c r="Q7" s="13" t="str">
        <f>IF(VK[[#This Row],[erein]]="","",COUNT(E7:N7))</f>
        <v/>
      </c>
    </row>
    <row r="8" spans="1:17" ht="14.25">
      <c r="A8" s="4"/>
      <c r="B8" s="12"/>
      <c r="C8" s="15"/>
      <c r="D8" s="17"/>
      <c r="E8" s="45"/>
      <c r="F8" s="45"/>
      <c r="G8" s="44"/>
      <c r="H8" s="46"/>
      <c r="I8" s="45"/>
      <c r="J8" s="45"/>
      <c r="K8" s="45"/>
      <c r="L8" s="45"/>
      <c r="M8" s="45"/>
      <c r="N8" s="45"/>
      <c r="O8" s="25" t="str">
        <f>IF(VK[[#This Row],[erein]]="","",SUM(E8:N8))</f>
        <v/>
      </c>
      <c r="P8" s="13" t="e">
        <f>IF(SK[[#This Row],[Summe]]="","",AVERAGE(O8/Q8))</f>
        <v>#VALUE!</v>
      </c>
      <c r="Q8" s="13" t="str">
        <f>IF(VK[[#This Row],[erein]]="","",COUNT(E8:N8))</f>
        <v/>
      </c>
    </row>
    <row r="9" spans="1:17" ht="14.25">
      <c r="A9" s="4"/>
      <c r="B9" s="12"/>
      <c r="C9" s="11"/>
      <c r="D9" s="11"/>
      <c r="E9" s="44"/>
      <c r="F9" s="44"/>
      <c r="G9" s="44"/>
      <c r="H9" s="44"/>
      <c r="I9" s="45"/>
      <c r="J9" s="46"/>
      <c r="K9" s="45"/>
      <c r="L9" s="46"/>
      <c r="M9" s="44"/>
      <c r="N9" s="46"/>
      <c r="O9" s="25" t="str">
        <f>IF(VK[[#This Row],[erein]]="","",SUM(E9:N9))</f>
        <v/>
      </c>
      <c r="P9" s="13" t="e">
        <f>IF(SK[[#This Row],[Summe]]="","",AVERAGE(O9/Q9))</f>
        <v>#VALUE!</v>
      </c>
      <c r="Q9" s="13" t="str">
        <f>IF(VK[[#This Row],[erein]]="","",COUNT(E9:N9))</f>
        <v/>
      </c>
    </row>
    <row r="10" spans="1:17" ht="14.25">
      <c r="A10" s="4"/>
      <c r="B10" s="12"/>
      <c r="C10" s="9"/>
      <c r="D10" s="17"/>
      <c r="E10" s="44"/>
      <c r="F10" s="44"/>
      <c r="G10" s="44"/>
      <c r="H10" s="44"/>
      <c r="I10" s="44"/>
      <c r="J10" s="45"/>
      <c r="K10" s="44"/>
      <c r="L10" s="44"/>
      <c r="M10" s="44"/>
      <c r="N10" s="44"/>
      <c r="O10" s="25" t="str">
        <f>IF(VK[[#This Row],[erein]]="","",SUM(E10:N10))</f>
        <v/>
      </c>
      <c r="P10" s="13" t="e">
        <f>IF(SK[[#This Row],[Summe]]="","",AVERAGE(O10/Q10))</f>
        <v>#VALUE!</v>
      </c>
      <c r="Q10" s="13" t="str">
        <f>IF(VK[[#This Row],[erein]]="","",COUNT(E10:N10))</f>
        <v/>
      </c>
    </row>
    <row r="11" spans="1:17" ht="14.25">
      <c r="A11" s="4"/>
      <c r="B11" s="12"/>
      <c r="C11" s="11"/>
      <c r="D11" s="11"/>
      <c r="E11" s="44"/>
      <c r="F11" s="44"/>
      <c r="G11" s="44"/>
      <c r="H11" s="44"/>
      <c r="I11" s="45"/>
      <c r="J11" s="45"/>
      <c r="K11" s="45"/>
      <c r="L11" s="44"/>
      <c r="M11" s="44"/>
      <c r="N11" s="45"/>
      <c r="O11" s="25" t="str">
        <f>IF(VK[[#This Row],[erein]]="","",SUM(E11:N11))</f>
        <v/>
      </c>
      <c r="P11" s="13" t="e">
        <f>IF(SK[[#This Row],[Summe]]="","",AVERAGE(O11/Q11))</f>
        <v>#VALUE!</v>
      </c>
      <c r="Q11" s="13" t="str">
        <f>IF(VK[[#This Row],[erein]]="","",COUNT(E11:N11))</f>
        <v/>
      </c>
    </row>
    <row r="12" spans="1:17" ht="14.25">
      <c r="A12" s="4"/>
      <c r="B12" s="12"/>
      <c r="C12" s="11"/>
      <c r="D12" s="11"/>
      <c r="E12" s="44"/>
      <c r="F12" s="44"/>
      <c r="G12" s="44"/>
      <c r="H12" s="46"/>
      <c r="I12" s="45"/>
      <c r="J12" s="45"/>
      <c r="K12" s="45"/>
      <c r="L12" s="44"/>
      <c r="M12" s="44"/>
      <c r="N12" s="44"/>
      <c r="O12" s="25" t="str">
        <f>IF(VK[[#This Row],[erein]]="","",SUM(E12:N12))</f>
        <v/>
      </c>
      <c r="P12" s="13" t="e">
        <f>IF(SK[[#This Row],[Summe]]="","",AVERAGE(O12/Q12))</f>
        <v>#VALUE!</v>
      </c>
      <c r="Q12" s="13" t="str">
        <f>IF(VK[[#This Row],[erein]]="","",COUNT(E12:N12))</f>
        <v/>
      </c>
    </row>
    <row r="13" spans="1:17" ht="14.25">
      <c r="A13" s="4"/>
      <c r="B13" s="12"/>
      <c r="C13" s="11"/>
      <c r="D13" s="11"/>
      <c r="E13" s="44"/>
      <c r="F13" s="44"/>
      <c r="G13" s="44"/>
      <c r="H13" s="45"/>
      <c r="I13" s="45"/>
      <c r="J13" s="45"/>
      <c r="K13" s="45"/>
      <c r="L13" s="45"/>
      <c r="M13" s="44"/>
      <c r="N13" s="45"/>
      <c r="O13" s="25" t="str">
        <f>IF(VK[[#This Row],[erein]]="","",SUM(E13:N13))</f>
        <v/>
      </c>
      <c r="P13" s="13" t="e">
        <f>IF(SK[[#This Row],[Summe]]="","",AVERAGE(O13/Q13))</f>
        <v>#VALUE!</v>
      </c>
      <c r="Q13" s="13" t="str">
        <f>IF(VK[[#This Row],[erein]]="","",COUNT(E13:N13))</f>
        <v/>
      </c>
    </row>
    <row r="14" spans="1:17" ht="14.25">
      <c r="A14" s="4"/>
      <c r="B14" s="12"/>
      <c r="C14" s="11"/>
      <c r="D14" s="11"/>
      <c r="E14" s="44"/>
      <c r="F14" s="44"/>
      <c r="G14" s="44"/>
      <c r="H14" s="45"/>
      <c r="I14" s="45"/>
      <c r="J14" s="45"/>
      <c r="K14" s="45"/>
      <c r="L14" s="45"/>
      <c r="M14" s="44"/>
      <c r="N14" s="45"/>
      <c r="O14" s="25" t="str">
        <f>IF(VK[[#This Row],[erein]]="","",SUM(E14:N14))</f>
        <v/>
      </c>
      <c r="P14" s="13" t="e">
        <f>IF(SK[[#This Row],[Summe]]="","",AVERAGE(O14/Q14))</f>
        <v>#VALUE!</v>
      </c>
      <c r="Q14" s="13" t="str">
        <f>IF(VK[[#This Row],[erein]]="","",COUNT(E14:N14))</f>
        <v/>
      </c>
    </row>
    <row r="15" spans="1:17" ht="14.25">
      <c r="A15" s="4"/>
      <c r="B15" s="12"/>
      <c r="C15" s="15"/>
      <c r="D15" s="3"/>
      <c r="E15" s="44"/>
      <c r="F15" s="44"/>
      <c r="G15" s="44"/>
      <c r="H15" s="46"/>
      <c r="I15" s="45"/>
      <c r="J15" s="45"/>
      <c r="K15" s="45"/>
      <c r="L15" s="47"/>
      <c r="M15" s="44"/>
      <c r="N15" s="47"/>
      <c r="O15" s="25" t="str">
        <f>IF(VK[[#This Row],[erein]]="","",SUM(E15:N15))</f>
        <v/>
      </c>
      <c r="P15" s="13" t="e">
        <f>IF(SK[[#This Row],[Summe]]="","",AVERAGE(O15/Q15))</f>
        <v>#VALUE!</v>
      </c>
      <c r="Q15" s="13" t="str">
        <f>IF(VK[[#This Row],[erein]]="","",COUNT(E15:N15))</f>
        <v/>
      </c>
    </row>
    <row r="16" spans="1:17" ht="14.25">
      <c r="A16" s="4"/>
      <c r="B16" s="12"/>
      <c r="C16" s="15"/>
      <c r="D16" s="11"/>
      <c r="E16" s="44"/>
      <c r="F16" s="44"/>
      <c r="G16" s="44"/>
      <c r="H16" s="46"/>
      <c r="I16" s="45"/>
      <c r="J16" s="45"/>
      <c r="K16" s="45"/>
      <c r="L16" s="45"/>
      <c r="M16" s="44"/>
      <c r="N16" s="45"/>
      <c r="O16" s="25" t="str">
        <f>IF(VK[[#This Row],[erein]]="","",SUM(E16:N16))</f>
        <v/>
      </c>
      <c r="P16" s="13" t="e">
        <f>IF(SK[[#This Row],[Summe]]="","",AVERAGE(O16/Q16))</f>
        <v>#VALUE!</v>
      </c>
      <c r="Q16" s="13" t="str">
        <f>IF(VK[[#This Row],[erein]]="","",COUNT(E16:N16))</f>
        <v/>
      </c>
    </row>
    <row r="17" spans="1:17" ht="14.25">
      <c r="A17" s="4"/>
      <c r="B17" s="12"/>
      <c r="C17" s="15"/>
      <c r="D17" s="11"/>
      <c r="E17" s="44"/>
      <c r="F17" s="44"/>
      <c r="G17" s="44"/>
      <c r="H17" s="45"/>
      <c r="I17" s="45"/>
      <c r="J17" s="45"/>
      <c r="K17" s="45"/>
      <c r="L17" s="45"/>
      <c r="M17" s="44"/>
      <c r="N17" s="45"/>
      <c r="O17" s="25" t="str">
        <f>IF(VK[[#This Row],[erein]]="","",SUM(E17:N17))</f>
        <v/>
      </c>
      <c r="P17" s="13" t="e">
        <f>IF(SK[[#This Row],[Summe]]="","",AVERAGE(O17/Q17))</f>
        <v>#VALUE!</v>
      </c>
      <c r="Q17" s="13" t="str">
        <f>IF(VK[[#This Row],[erein]]="","",COUNT(E17:N17))</f>
        <v/>
      </c>
    </row>
    <row r="18" spans="1:17" ht="14.25">
      <c r="A18" s="4"/>
      <c r="B18" s="12"/>
      <c r="C18" s="11"/>
      <c r="D18" s="11"/>
      <c r="E18" s="44"/>
      <c r="F18" s="44"/>
      <c r="G18" s="44"/>
      <c r="H18" s="45"/>
      <c r="I18" s="45"/>
      <c r="J18" s="45"/>
      <c r="K18" s="45"/>
      <c r="L18" s="46"/>
      <c r="M18" s="44"/>
      <c r="N18" s="46"/>
      <c r="O18" s="25" t="str">
        <f>IF(VK[[#This Row],[erein]]="","",SUM(E18:N18))</f>
        <v/>
      </c>
      <c r="P18" s="13" t="e">
        <f>IF(SK[[#This Row],[Summe]]="","",AVERAGE(O18/Q18))</f>
        <v>#VALUE!</v>
      </c>
      <c r="Q18" s="13" t="str">
        <f>IF(VK[[#This Row],[erein]]="","",COUNT(E18:N18))</f>
        <v/>
      </c>
    </row>
    <row r="19" spans="1:17" ht="14.25">
      <c r="A19" s="4"/>
      <c r="B19" s="12"/>
      <c r="C19" s="15"/>
      <c r="D19" s="11"/>
      <c r="E19" s="44"/>
      <c r="F19" s="44"/>
      <c r="G19" s="44"/>
      <c r="H19" s="45"/>
      <c r="I19" s="45"/>
      <c r="J19" s="45"/>
      <c r="K19" s="45"/>
      <c r="L19" s="45"/>
      <c r="M19" s="44"/>
      <c r="N19" s="45"/>
      <c r="O19" s="25" t="str">
        <f>IF(VK[[#This Row],[erein]]="","",SUM(E19:N19))</f>
        <v/>
      </c>
      <c r="P19" s="13" t="e">
        <f>IF(SK[[#This Row],[Summe]]="","",AVERAGE(O19/Q19))</f>
        <v>#VALUE!</v>
      </c>
      <c r="Q19" s="13" t="str">
        <f>IF(VK[[#This Row],[erein]]="","",COUNT(E19:N19))</f>
        <v/>
      </c>
    </row>
    <row r="20" spans="1:17" ht="14.25">
      <c r="A20" s="4"/>
      <c r="B20" s="12"/>
      <c r="C20" s="11"/>
      <c r="D20" s="11"/>
      <c r="E20" s="44"/>
      <c r="F20" s="44"/>
      <c r="G20" s="44"/>
      <c r="H20" s="45"/>
      <c r="I20" s="45"/>
      <c r="J20" s="45"/>
      <c r="K20" s="45"/>
      <c r="L20" s="45"/>
      <c r="M20" s="44"/>
      <c r="N20" s="45"/>
      <c r="O20" s="25" t="str">
        <f>IF(VK[[#This Row],[erein]]="","",SUM(E20:N20))</f>
        <v/>
      </c>
      <c r="P20" s="13" t="e">
        <f>IF(SK[[#This Row],[Summe]]="","",AVERAGE(O20/Q20))</f>
        <v>#VALUE!</v>
      </c>
      <c r="Q20" s="13" t="str">
        <f>IF(VK[[#This Row],[erein]]="","",COUNT(E20:N20))</f>
        <v/>
      </c>
    </row>
    <row r="21" spans="1:17" ht="14.25">
      <c r="A21" s="4"/>
      <c r="B21" s="12"/>
      <c r="C21" s="11"/>
      <c r="D21" s="11"/>
      <c r="E21" s="44"/>
      <c r="F21" s="44"/>
      <c r="G21" s="44"/>
      <c r="H21" s="45"/>
      <c r="I21" s="45"/>
      <c r="J21" s="45"/>
      <c r="K21" s="45"/>
      <c r="L21" s="45"/>
      <c r="M21" s="44"/>
      <c r="N21" s="45"/>
      <c r="O21" s="25" t="str">
        <f>IF(VK[[#This Row],[erein]]="","",SUM(E21:N21))</f>
        <v/>
      </c>
      <c r="P21" s="13" t="e">
        <f>IF(SK[[#This Row],[Summe]]="","",AVERAGE(O21/Q21))</f>
        <v>#VALUE!</v>
      </c>
      <c r="Q21" s="13" t="str">
        <f>IF(VK[[#This Row],[erein]]="","",COUNT(E21:N21))</f>
        <v/>
      </c>
    </row>
    <row r="22" spans="1:17" ht="14.25">
      <c r="A22" s="4"/>
      <c r="B22" s="12"/>
      <c r="C22" s="11"/>
      <c r="D22" s="11"/>
      <c r="E22" s="44"/>
      <c r="F22" s="44"/>
      <c r="G22" s="44"/>
      <c r="H22" s="45"/>
      <c r="I22" s="45"/>
      <c r="J22" s="45"/>
      <c r="K22" s="45"/>
      <c r="L22" s="45"/>
      <c r="M22" s="44"/>
      <c r="N22" s="45"/>
      <c r="O22" s="25" t="str">
        <f>IF(VK[[#This Row],[erein]]="","",SUM(E22:N22))</f>
        <v/>
      </c>
      <c r="P22" s="13" t="e">
        <f>IF(SK[[#This Row],[Summe]]="","",AVERAGE(O22/Q22))</f>
        <v>#VALUE!</v>
      </c>
      <c r="Q22" s="13" t="str">
        <f>IF(VK[[#This Row],[erein]]="","",COUNT(E22:N22))</f>
        <v/>
      </c>
    </row>
    <row r="23" spans="1:17" ht="14.25">
      <c r="A23" s="4"/>
      <c r="B23" s="12"/>
      <c r="C23" s="11"/>
      <c r="D23" s="11"/>
      <c r="E23" s="44"/>
      <c r="F23" s="44"/>
      <c r="G23" s="44"/>
      <c r="H23" s="46"/>
      <c r="I23" s="45"/>
      <c r="J23" s="45"/>
      <c r="K23" s="45"/>
      <c r="L23" s="46"/>
      <c r="M23" s="44"/>
      <c r="N23" s="45"/>
      <c r="O23" s="25" t="str">
        <f>IF(VK[[#This Row],[erein]]="","",SUM(E23:N23))</f>
        <v/>
      </c>
      <c r="P23" s="13" t="e">
        <f>IF(SK[[#This Row],[Summe]]="","",AVERAGE(O23/Q23))</f>
        <v>#VALUE!</v>
      </c>
      <c r="Q23" s="13" t="str">
        <f>IF(VK[[#This Row],[erein]]="","",COUNT(E23:N23))</f>
        <v/>
      </c>
    </row>
    <row r="24" spans="1:17" ht="14.25">
      <c r="A24" s="4"/>
      <c r="B24" s="12"/>
      <c r="C24" s="11"/>
      <c r="D24" s="11"/>
      <c r="E24" s="44"/>
      <c r="F24" s="44"/>
      <c r="G24" s="44"/>
      <c r="H24" s="45"/>
      <c r="I24" s="45"/>
      <c r="J24" s="45"/>
      <c r="K24" s="45"/>
      <c r="L24" s="45"/>
      <c r="M24" s="44"/>
      <c r="N24" s="45"/>
      <c r="O24" s="25" t="str">
        <f>IF(VK[[#This Row],[erein]]="","",SUM(E24:N24))</f>
        <v/>
      </c>
      <c r="P24" s="13" t="e">
        <f>IF(SK[[#This Row],[Summe]]="","",AVERAGE(O24/Q24))</f>
        <v>#VALUE!</v>
      </c>
      <c r="Q24" s="13" t="str">
        <f>IF(VK[[#This Row],[erein]]="","",COUNT(E24:N24))</f>
        <v/>
      </c>
    </row>
    <row r="25" spans="1:17" ht="14.25">
      <c r="A25" s="4"/>
      <c r="B25" s="12"/>
      <c r="C25" s="15"/>
      <c r="D25" s="3"/>
      <c r="E25" s="44"/>
      <c r="F25" s="44"/>
      <c r="G25" s="44"/>
      <c r="H25" s="46"/>
      <c r="I25" s="45"/>
      <c r="J25" s="45"/>
      <c r="K25" s="45"/>
      <c r="L25" s="45"/>
      <c r="M25" s="44"/>
      <c r="N25" s="45"/>
      <c r="O25" s="25" t="str">
        <f>IF(VK[[#This Row],[erein]]="","",SUM(E25:N25))</f>
        <v/>
      </c>
      <c r="P25" s="13" t="e">
        <f>IF(SK[[#This Row],[Summe]]="","",AVERAGE(O25/Q25))</f>
        <v>#VALUE!</v>
      </c>
      <c r="Q25" s="13" t="str">
        <f>IF(VK[[#This Row],[erein]]="","",COUNT(E25:N25))</f>
        <v/>
      </c>
    </row>
    <row r="26" spans="1:17" ht="14.25">
      <c r="A26" s="4"/>
      <c r="B26" s="12"/>
      <c r="C26" s="11"/>
      <c r="D26" s="11"/>
      <c r="E26" s="44"/>
      <c r="F26" s="44"/>
      <c r="G26" s="44"/>
      <c r="H26" s="45"/>
      <c r="I26" s="45"/>
      <c r="J26" s="45"/>
      <c r="K26" s="45"/>
      <c r="L26" s="45"/>
      <c r="M26" s="44"/>
      <c r="N26" s="45"/>
      <c r="O26" s="25" t="str">
        <f>IF(VK[[#This Row],[erein]]="","",SUM(E26:N26))</f>
        <v/>
      </c>
      <c r="P26" s="13" t="e">
        <f>IF(SK[[#This Row],[Summe]]="","",AVERAGE(O26/Q26))</f>
        <v>#VALUE!</v>
      </c>
      <c r="Q26" s="13" t="str">
        <f>IF(VK[[#This Row],[erein]]="","",COUNT(E26:N26))</f>
        <v/>
      </c>
    </row>
    <row r="27" spans="1:17" ht="14.25">
      <c r="A27" s="4"/>
      <c r="B27" s="12"/>
      <c r="C27" s="15"/>
      <c r="D27" s="11"/>
      <c r="E27" s="44"/>
      <c r="F27" s="44"/>
      <c r="G27" s="44"/>
      <c r="H27" s="46"/>
      <c r="I27" s="45"/>
      <c r="J27" s="45"/>
      <c r="K27" s="45"/>
      <c r="L27" s="46"/>
      <c r="M27" s="44"/>
      <c r="N27" s="46"/>
      <c r="O27" s="25" t="str">
        <f>IF(VK[[#This Row],[erein]]="","",SUM(E27:N27))</f>
        <v/>
      </c>
      <c r="P27" s="13" t="e">
        <f>IF(SK[[#This Row],[Summe]]="","",AVERAGE(O27/Q27))</f>
        <v>#VALUE!</v>
      </c>
      <c r="Q27" s="13" t="str">
        <f>IF(VK[[#This Row],[erein]]="","",COUNT(E27:N27))</f>
        <v/>
      </c>
    </row>
    <row r="28" spans="1:17" ht="14.25">
      <c r="A28" s="4"/>
      <c r="B28" s="12"/>
      <c r="C28" s="15"/>
      <c r="D28" s="11"/>
      <c r="E28" s="44"/>
      <c r="F28" s="44"/>
      <c r="G28" s="44"/>
      <c r="H28" s="46"/>
      <c r="I28" s="45"/>
      <c r="J28" s="45"/>
      <c r="K28" s="45"/>
      <c r="L28" s="46"/>
      <c r="M28" s="44"/>
      <c r="N28" s="46"/>
      <c r="O28" s="25" t="str">
        <f>IF(VK[[#This Row],[erein]]="","",SUM(E28:N28))</f>
        <v/>
      </c>
      <c r="P28" s="13" t="e">
        <f>IF(SK[[#This Row],[Summe]]="","",AVERAGE(O28/Q28))</f>
        <v>#VALUE!</v>
      </c>
      <c r="Q28" s="13" t="str">
        <f>IF(VK[[#This Row],[erein]]="","",COUNT(E28:N28))</f>
        <v/>
      </c>
    </row>
    <row r="29" spans="1:17" ht="14.25">
      <c r="A29" s="4"/>
      <c r="B29" s="12"/>
      <c r="C29" s="15"/>
      <c r="D29" s="11"/>
      <c r="E29" s="44"/>
      <c r="F29" s="44"/>
      <c r="G29" s="44"/>
      <c r="H29" s="45"/>
      <c r="I29" s="45"/>
      <c r="J29" s="45"/>
      <c r="K29" s="45"/>
      <c r="L29" s="45"/>
      <c r="M29" s="44"/>
      <c r="N29" s="45"/>
      <c r="O29" s="25" t="str">
        <f>IF(VK[[#This Row],[erein]]="","",SUM(E29:N29))</f>
        <v/>
      </c>
      <c r="P29" s="13" t="e">
        <f>IF(SK[[#This Row],[Summe]]="","",AVERAGE(O29/Q29))</f>
        <v>#VALUE!</v>
      </c>
      <c r="Q29" s="13" t="str">
        <f>IF(VK[[#This Row],[erein]]="","",COUNT(E29:N29))</f>
        <v/>
      </c>
    </row>
    <row r="30" spans="1:17" ht="14.25">
      <c r="A30" s="4"/>
      <c r="B30" s="12"/>
      <c r="C30" s="11"/>
      <c r="D30" s="11"/>
      <c r="E30" s="44"/>
      <c r="F30" s="44"/>
      <c r="G30" s="44"/>
      <c r="H30" s="45"/>
      <c r="I30" s="45"/>
      <c r="J30" s="45"/>
      <c r="K30" s="45"/>
      <c r="L30" s="45"/>
      <c r="M30" s="44"/>
      <c r="N30" s="45"/>
      <c r="O30" s="25" t="str">
        <f>IF(VK[[#This Row],[erein]]="","",SUM(E30:N30))</f>
        <v/>
      </c>
      <c r="P30" s="13" t="e">
        <f>IF(SK[[#This Row],[Summe]]="","",AVERAGE(O30/Q30))</f>
        <v>#VALUE!</v>
      </c>
      <c r="Q30" s="13" t="str">
        <f>IF(VK[[#This Row],[erein]]="","",COUNT(E30:N30))</f>
        <v/>
      </c>
    </row>
    <row r="31" spans="1:17" ht="14.25">
      <c r="A31" s="4"/>
      <c r="B31" s="12"/>
      <c r="C31" s="15"/>
      <c r="D31" s="11"/>
      <c r="E31" s="44"/>
      <c r="F31" s="44"/>
      <c r="G31" s="44"/>
      <c r="H31" s="45"/>
      <c r="I31" s="45"/>
      <c r="J31" s="45"/>
      <c r="K31" s="45"/>
      <c r="L31" s="45"/>
      <c r="M31" s="44"/>
      <c r="N31" s="45"/>
      <c r="O31" s="25" t="str">
        <f>IF(VK[[#This Row],[erein]]="","",SUM(E31:N31))</f>
        <v/>
      </c>
      <c r="P31" s="13" t="e">
        <f>IF(SK[[#This Row],[Summe]]="","",AVERAGE(O31/Q31))</f>
        <v>#VALUE!</v>
      </c>
      <c r="Q31" s="13" t="str">
        <f>IF(VK[[#This Row],[erein]]="","",COUNT(E31:N31))</f>
        <v/>
      </c>
    </row>
    <row r="32" spans="1:17" ht="14.25">
      <c r="A32" s="4"/>
      <c r="B32" s="12"/>
      <c r="C32" s="15"/>
      <c r="D32" s="11"/>
      <c r="E32" s="44"/>
      <c r="F32" s="44"/>
      <c r="G32" s="44"/>
      <c r="H32" s="45"/>
      <c r="I32" s="45"/>
      <c r="J32" s="45"/>
      <c r="K32" s="45"/>
      <c r="L32" s="45"/>
      <c r="M32" s="44"/>
      <c r="N32" s="45"/>
      <c r="O32" s="25" t="str">
        <f>IF(VK[[#This Row],[erein]]="","",SUM(E32:N32))</f>
        <v/>
      </c>
      <c r="P32" s="13" t="e">
        <f>IF(SK[[#This Row],[Summe]]="","",AVERAGE(O32/Q32))</f>
        <v>#VALUE!</v>
      </c>
      <c r="Q32" s="13" t="str">
        <f>IF(VK[[#This Row],[erein]]="","",COUNT(E32:N32))</f>
        <v/>
      </c>
    </row>
    <row r="33" spans="1:17" ht="14.25">
      <c r="A33" s="4"/>
      <c r="B33" s="12"/>
      <c r="C33" s="11"/>
      <c r="D33" s="11"/>
      <c r="E33" s="44"/>
      <c r="F33" s="44"/>
      <c r="G33" s="44"/>
      <c r="H33" s="45"/>
      <c r="I33" s="45"/>
      <c r="J33" s="45"/>
      <c r="K33" s="45"/>
      <c r="L33" s="45"/>
      <c r="M33" s="44"/>
      <c r="N33" s="45"/>
      <c r="O33" s="25" t="str">
        <f>IF(VK[[#This Row],[erein]]="","",SUM(E33:N33))</f>
        <v/>
      </c>
      <c r="P33" s="13" t="e">
        <f>IF(SK[[#This Row],[Summe]]="","",AVERAGE(O33/Q33))</f>
        <v>#VALUE!</v>
      </c>
      <c r="Q33" s="13" t="str">
        <f>IF(VK[[#This Row],[erein]]="","",COUNT(E33:N33))</f>
        <v/>
      </c>
    </row>
    <row r="34" spans="1:17" ht="14.25">
      <c r="A34" s="4"/>
      <c r="B34" s="12"/>
      <c r="C34" s="11"/>
      <c r="D34" s="11"/>
      <c r="E34" s="44"/>
      <c r="F34" s="44"/>
      <c r="G34" s="44"/>
      <c r="H34" s="45"/>
      <c r="I34" s="45"/>
      <c r="J34" s="45"/>
      <c r="K34" s="45"/>
      <c r="L34" s="45"/>
      <c r="M34" s="44"/>
      <c r="N34" s="45"/>
      <c r="O34" s="25" t="str">
        <f>IF(VK[[#This Row],[erein]]="","",SUM(E34:N34))</f>
        <v/>
      </c>
      <c r="P34" s="13" t="e">
        <f>IF(SK[[#This Row],[Summe]]="","",AVERAGE(O34/Q34))</f>
        <v>#VALUE!</v>
      </c>
      <c r="Q34" s="13" t="str">
        <f>IF(VK[[#This Row],[erein]]="","",COUNT(E34:N34))</f>
        <v/>
      </c>
    </row>
    <row r="35" spans="1:17" ht="14.25">
      <c r="A35" s="4"/>
      <c r="B35" s="12"/>
      <c r="C35" s="15"/>
      <c r="D35" s="11"/>
      <c r="E35" s="44"/>
      <c r="F35" s="44"/>
      <c r="G35" s="44"/>
      <c r="H35" s="45"/>
      <c r="I35" s="45"/>
      <c r="J35" s="45"/>
      <c r="K35" s="45"/>
      <c r="L35" s="45"/>
      <c r="M35" s="44"/>
      <c r="N35" s="45"/>
      <c r="O35" s="25" t="str">
        <f>IF(VK[[#This Row],[erein]]="","",SUM(E35:N35))</f>
        <v/>
      </c>
      <c r="P35" s="13" t="e">
        <f>IF(SK[[#This Row],[Summe]]="","",AVERAGE(O35/Q35))</f>
        <v>#VALUE!</v>
      </c>
      <c r="Q35" s="13" t="str">
        <f>IF(VK[[#This Row],[erein]]="","",COUNT(E35:N35))</f>
        <v/>
      </c>
    </row>
    <row r="36" spans="1:17" ht="14.25">
      <c r="A36" s="4"/>
      <c r="B36" s="12"/>
      <c r="C36" s="15"/>
      <c r="D36" s="11"/>
      <c r="E36" s="44"/>
      <c r="F36" s="44"/>
      <c r="G36" s="44"/>
      <c r="H36" s="45"/>
      <c r="I36" s="45"/>
      <c r="J36" s="45"/>
      <c r="K36" s="45"/>
      <c r="L36" s="45"/>
      <c r="M36" s="44"/>
      <c r="N36" s="45"/>
      <c r="O36" s="25" t="str">
        <f>IF(VK[[#This Row],[erein]]="","",SUM(E36:N36))</f>
        <v/>
      </c>
      <c r="P36" s="13" t="e">
        <f>IF(SK[[#This Row],[Summe]]="","",AVERAGE(O36/Q36))</f>
        <v>#VALUE!</v>
      </c>
      <c r="Q36" s="13" t="str">
        <f>IF(VK[[#This Row],[erein]]="","",COUNT(E36:N36))</f>
        <v/>
      </c>
    </row>
    <row r="37" spans="1:17" ht="14.25">
      <c r="A37" s="4"/>
      <c r="B37" s="12"/>
      <c r="C37" s="15"/>
      <c r="D37" s="11"/>
      <c r="E37" s="44"/>
      <c r="F37" s="44"/>
      <c r="G37" s="44"/>
      <c r="H37" s="45"/>
      <c r="I37" s="45"/>
      <c r="J37" s="45"/>
      <c r="K37" s="45"/>
      <c r="L37" s="45"/>
      <c r="M37" s="44"/>
      <c r="N37" s="45"/>
      <c r="O37" s="25" t="str">
        <f>IF(VK[[#This Row],[erein]]="","",SUM(E37:N37))</f>
        <v/>
      </c>
      <c r="P37" s="13" t="e">
        <f>IF(SK[[#This Row],[Summe]]="","",AVERAGE(O37/Q37))</f>
        <v>#VALUE!</v>
      </c>
      <c r="Q37" s="13" t="str">
        <f>IF(VK[[#This Row],[erein]]="","",COUNT(E37:N37))</f>
        <v/>
      </c>
    </row>
    <row r="38" spans="1:17" ht="14.25">
      <c r="A38" s="4"/>
      <c r="B38" s="12"/>
      <c r="C38" s="15"/>
      <c r="D38" s="11"/>
      <c r="E38" s="44"/>
      <c r="F38" s="44"/>
      <c r="G38" s="44"/>
      <c r="H38" s="45"/>
      <c r="I38" s="45"/>
      <c r="J38" s="45"/>
      <c r="K38" s="45"/>
      <c r="L38" s="45"/>
      <c r="M38" s="44"/>
      <c r="N38" s="45"/>
      <c r="O38" s="25" t="str">
        <f>IF(VK[[#This Row],[erein]]="","",SUM(E38:N38))</f>
        <v/>
      </c>
      <c r="P38" s="13" t="e">
        <f>IF(SK[[#This Row],[Summe]]="","",AVERAGE(O38/Q38))</f>
        <v>#VALUE!</v>
      </c>
      <c r="Q38" s="13" t="str">
        <f>IF(VK[[#This Row],[erein]]="","",COUNT(E38:N38))</f>
        <v/>
      </c>
    </row>
    <row r="39" spans="1:17" ht="14.25">
      <c r="A39" s="4"/>
      <c r="B39" s="12"/>
      <c r="C39" s="15"/>
      <c r="D39" s="11"/>
      <c r="E39" s="44"/>
      <c r="F39" s="44"/>
      <c r="G39" s="44"/>
      <c r="H39" s="45"/>
      <c r="I39" s="45"/>
      <c r="J39" s="45"/>
      <c r="K39" s="45"/>
      <c r="L39" s="45"/>
      <c r="M39" s="44"/>
      <c r="N39" s="45"/>
      <c r="O39" s="25" t="str">
        <f>IF(VK[[#This Row],[erein]]="","",SUM(E39:N39))</f>
        <v/>
      </c>
      <c r="P39" s="13" t="e">
        <f>IF(SK[[#This Row],[Summe]]="","",AVERAGE(O39/Q39))</f>
        <v>#VALUE!</v>
      </c>
      <c r="Q39" s="13" t="str">
        <f>IF(VK[[#This Row],[erein]]="","",COUNT(E39:N39))</f>
        <v/>
      </c>
    </row>
    <row r="40" spans="1:17" ht="14.25">
      <c r="A40" s="4"/>
      <c r="B40" s="12"/>
      <c r="C40" s="15"/>
      <c r="D40" s="17"/>
      <c r="E40" s="44"/>
      <c r="F40" s="44"/>
      <c r="G40" s="44"/>
      <c r="H40" s="46"/>
      <c r="I40" s="45"/>
      <c r="J40" s="45"/>
      <c r="K40" s="45"/>
      <c r="L40" s="45"/>
      <c r="M40" s="44"/>
      <c r="N40" s="45"/>
      <c r="O40" s="25" t="str">
        <f>IF(VK[[#This Row],[erein]]="","",SUM(E40:N40))</f>
        <v/>
      </c>
      <c r="P40" s="13" t="e">
        <f>IF(SK[[#This Row],[Summe]]="","",AVERAGE(O40/Q40))</f>
        <v>#VALUE!</v>
      </c>
      <c r="Q40" s="13" t="str">
        <f>IF(VK[[#This Row],[erein]]="","",COUNT(E40:N40))</f>
        <v/>
      </c>
    </row>
    <row r="41" spans="1:17" ht="14.25">
      <c r="A41" s="4"/>
      <c r="B41" s="12"/>
      <c r="C41" s="11"/>
      <c r="D41" s="11"/>
      <c r="E41" s="44"/>
      <c r="F41" s="44"/>
      <c r="G41" s="44"/>
      <c r="H41" s="45"/>
      <c r="I41" s="45"/>
      <c r="J41" s="45"/>
      <c r="K41" s="45"/>
      <c r="L41" s="45"/>
      <c r="M41" s="44"/>
      <c r="N41" s="45"/>
      <c r="O41" s="25" t="str">
        <f>IF(VK[[#This Row],[erein]]="","",SUM(E41:N41))</f>
        <v/>
      </c>
      <c r="P41" s="13" t="e">
        <f>IF(SK[[#This Row],[Summe]]="","",AVERAGE(O41/Q41))</f>
        <v>#VALUE!</v>
      </c>
      <c r="Q41" s="13" t="str">
        <f>IF(VK[[#This Row],[erein]]="","",COUNT(E41:N41))</f>
        <v/>
      </c>
    </row>
    <row r="42" spans="1:17" ht="14.25">
      <c r="A42" s="4"/>
      <c r="B42" s="12"/>
      <c r="C42" s="9"/>
      <c r="D42" s="3"/>
      <c r="E42" s="44"/>
      <c r="F42" s="44"/>
      <c r="G42" s="44"/>
      <c r="H42" s="45"/>
      <c r="I42" s="45"/>
      <c r="J42" s="45"/>
      <c r="K42" s="45"/>
      <c r="L42" s="45"/>
      <c r="M42" s="44"/>
      <c r="N42" s="45"/>
      <c r="O42" s="25" t="str">
        <f>IF(VK[[#This Row],[erein]]="","",SUM(E42:N42))</f>
        <v/>
      </c>
      <c r="P42" s="13" t="e">
        <f>IF(SK[[#This Row],[Summe]]="","",AVERAGE(O42/Q42))</f>
        <v>#VALUE!</v>
      </c>
      <c r="Q42" s="13" t="str">
        <f>IF(VK[[#This Row],[erein]]="","",COUNT(E42:N42))</f>
        <v/>
      </c>
    </row>
    <row r="43" spans="1:17" ht="14.25">
      <c r="A43" s="4"/>
      <c r="B43" s="12"/>
      <c r="C43" s="11"/>
      <c r="E43" s="44"/>
      <c r="F43" s="44"/>
      <c r="G43" s="44"/>
      <c r="H43" s="45"/>
      <c r="I43" s="45"/>
      <c r="J43" s="45"/>
      <c r="K43" s="45"/>
      <c r="L43" s="45"/>
      <c r="M43" s="44"/>
      <c r="N43" s="45"/>
      <c r="O43" s="25" t="str">
        <f>IF(VK[[#This Row],[erein]]="","",SUM(E43:N43))</f>
        <v/>
      </c>
      <c r="P43" s="13" t="e">
        <f>IF(SK[[#This Row],[Summe]]="","",AVERAGE(O43/Q43))</f>
        <v>#VALUE!</v>
      </c>
      <c r="Q43" s="13" t="str">
        <f>IF(VK[[#This Row],[erein]]="","",COUNT(E43:N43))</f>
        <v/>
      </c>
    </row>
    <row r="44" spans="1:17" ht="14.25">
      <c r="A44" s="4"/>
      <c r="B44" s="12"/>
      <c r="C44" s="11"/>
      <c r="D44" s="3"/>
      <c r="E44" s="44"/>
      <c r="F44" s="44"/>
      <c r="G44" s="44"/>
      <c r="H44" s="45"/>
      <c r="I44" s="45"/>
      <c r="J44" s="45"/>
      <c r="K44" s="45"/>
      <c r="L44" s="45"/>
      <c r="M44" s="44"/>
      <c r="N44" s="45"/>
      <c r="O44" s="25" t="str">
        <f>IF(VK[[#This Row],[erein]]="","",SUM(E44:N44))</f>
        <v/>
      </c>
      <c r="P44" s="13" t="e">
        <f>IF(SK[[#This Row],[Summe]]="","",AVERAGE(O44/Q44))</f>
        <v>#VALUE!</v>
      </c>
      <c r="Q44" s="13" t="str">
        <f>IF(VK[[#This Row],[erein]]="","",COUNT(E44:N44))</f>
        <v/>
      </c>
    </row>
    <row r="45" spans="1:17" ht="14.25">
      <c r="A45" s="4"/>
      <c r="B45" s="12"/>
      <c r="C45" s="11"/>
      <c r="D45" s="11"/>
      <c r="E45" s="44"/>
      <c r="F45" s="44"/>
      <c r="G45" s="44"/>
      <c r="H45" s="45"/>
      <c r="I45" s="45"/>
      <c r="J45" s="45"/>
      <c r="K45" s="45"/>
      <c r="L45" s="45"/>
      <c r="M45" s="44"/>
      <c r="N45" s="45"/>
      <c r="O45" s="25" t="str">
        <f>IF(VK[[#This Row],[erein]]="","",SUM(E45:N45))</f>
        <v/>
      </c>
      <c r="P45" s="13" t="e">
        <f>IF(SK[[#This Row],[Summe]]="","",AVERAGE(O45/Q45))</f>
        <v>#VALUE!</v>
      </c>
      <c r="Q45" s="13" t="str">
        <f>IF(VK[[#This Row],[erein]]="","",COUNT(E45:N45))</f>
        <v/>
      </c>
    </row>
    <row r="46" spans="1:17" ht="14.25">
      <c r="A46" s="4"/>
      <c r="B46" s="12"/>
      <c r="C46" s="15"/>
      <c r="D46" s="3"/>
      <c r="E46" s="44"/>
      <c r="F46" s="44"/>
      <c r="G46" s="44"/>
      <c r="H46" s="45"/>
      <c r="I46" s="45"/>
      <c r="J46" s="45"/>
      <c r="K46" s="45"/>
      <c r="L46" s="45"/>
      <c r="M46" s="44"/>
      <c r="N46" s="45"/>
      <c r="O46" s="25" t="str">
        <f>IF(VK[[#This Row],[erein]]="","",SUM(E46:N46))</f>
        <v/>
      </c>
      <c r="P46" s="13" t="e">
        <f>IF(SK[[#This Row],[Summe]]="","",AVERAGE(O46/Q46))</f>
        <v>#VALUE!</v>
      </c>
      <c r="Q46" s="13" t="str">
        <f>IF(VK[[#This Row],[erein]]="","",COUNT(E46:N46))</f>
        <v/>
      </c>
    </row>
    <row r="47" spans="1:17" ht="14.25">
      <c r="A47" s="4"/>
      <c r="B47" s="12"/>
      <c r="D47" s="11"/>
      <c r="E47" s="44"/>
      <c r="F47" s="44"/>
      <c r="G47" s="44"/>
      <c r="H47" s="45"/>
      <c r="I47" s="45"/>
      <c r="J47" s="45"/>
      <c r="K47" s="45"/>
      <c r="L47" s="45"/>
      <c r="M47" s="44"/>
      <c r="N47" s="45"/>
      <c r="O47" s="25" t="str">
        <f>IF(VK[[#This Row],[erein]]="","",SUM(E47:N47))</f>
        <v/>
      </c>
      <c r="P47" s="13" t="e">
        <f>IF(SK[[#This Row],[Summe]]="","",AVERAGE(O47/Q47))</f>
        <v>#VALUE!</v>
      </c>
      <c r="Q47" s="13" t="str">
        <f>IF(VK[[#This Row],[erein]]="","",COUNT(E47:N47))</f>
        <v/>
      </c>
    </row>
    <row r="48" spans="1:17" ht="14.25">
      <c r="A48" s="4"/>
      <c r="B48" s="12"/>
      <c r="C48" s="11"/>
      <c r="D48" s="11"/>
      <c r="E48" s="44"/>
      <c r="F48" s="44"/>
      <c r="G48" s="44"/>
      <c r="H48" s="45"/>
      <c r="I48" s="45"/>
      <c r="J48" s="45"/>
      <c r="K48" s="45"/>
      <c r="L48" s="45"/>
      <c r="M48" s="44"/>
      <c r="N48" s="45"/>
      <c r="O48" s="25" t="str">
        <f>IF(VK[[#This Row],[erein]]="","",SUM(E48:N48))</f>
        <v/>
      </c>
      <c r="P48" s="13" t="e">
        <f>IF(SK[[#This Row],[Summe]]="","",AVERAGE(O48/Q48))</f>
        <v>#VALUE!</v>
      </c>
      <c r="Q48" s="13" t="str">
        <f>IF(VK[[#This Row],[erein]]="","",COUNT(E48:N48))</f>
        <v/>
      </c>
    </row>
    <row r="49" spans="1:17" ht="14.25">
      <c r="A49" s="4"/>
      <c r="B49" s="12"/>
      <c r="C49" s="4"/>
      <c r="D49" s="11"/>
      <c r="E49" s="44"/>
      <c r="F49" s="44"/>
      <c r="G49" s="44"/>
      <c r="H49" s="45"/>
      <c r="I49" s="45"/>
      <c r="J49" s="45"/>
      <c r="K49" s="45"/>
      <c r="L49" s="45"/>
      <c r="M49" s="44"/>
      <c r="N49" s="45"/>
      <c r="O49" s="25" t="str">
        <f>IF(VK[[#This Row],[erein]]="","",SUM(E49:N49))</f>
        <v/>
      </c>
      <c r="P49" s="13" t="e">
        <f>IF(SK[[#This Row],[Summe]]="","",AVERAGE(O49/Q49))</f>
        <v>#VALUE!</v>
      </c>
      <c r="Q49" s="13" t="str">
        <f>IF(VK[[#This Row],[erein]]="","",COUNT(E49:N49))</f>
        <v/>
      </c>
    </row>
    <row r="50" spans="1:17" ht="14.25">
      <c r="A50" s="4"/>
      <c r="B50" s="12"/>
      <c r="C50" s="4"/>
      <c r="D50" s="11"/>
      <c r="E50" s="44"/>
      <c r="F50" s="44"/>
      <c r="G50" s="44"/>
      <c r="H50" s="45"/>
      <c r="I50" s="45"/>
      <c r="J50" s="45"/>
      <c r="K50" s="45"/>
      <c r="L50" s="45"/>
      <c r="M50" s="44"/>
      <c r="N50" s="45"/>
      <c r="O50" s="25" t="str">
        <f>IF(VK[[#This Row],[erein]]="","",SUM(E50:N50))</f>
        <v/>
      </c>
      <c r="P50" s="13" t="e">
        <f>IF(SK[[#This Row],[Summe]]="","",AVERAGE(O50/Q50))</f>
        <v>#VALUE!</v>
      </c>
      <c r="Q50" s="13" t="str">
        <f>IF(VK[[#This Row],[erein]]="","",COUNT(E50:N50))</f>
        <v/>
      </c>
    </row>
    <row r="51" spans="1:17" ht="14.25">
      <c r="A51" s="4"/>
      <c r="B51" s="12"/>
      <c r="C51" s="4"/>
      <c r="D51" s="11"/>
      <c r="E51" s="44"/>
      <c r="F51" s="44"/>
      <c r="G51" s="44"/>
      <c r="H51" s="45"/>
      <c r="I51" s="45"/>
      <c r="J51" s="45"/>
      <c r="K51" s="45"/>
      <c r="L51" s="45"/>
      <c r="M51" s="44"/>
      <c r="N51" s="45"/>
      <c r="O51" s="25" t="str">
        <f>IF(VK[[#This Row],[erein]]="","",SUM(E51:N51))</f>
        <v/>
      </c>
      <c r="P51" s="13" t="e">
        <f>IF(SK[[#This Row],[Summe]]="","",AVERAGE(O51/Q51))</f>
        <v>#VALUE!</v>
      </c>
      <c r="Q51" s="13" t="str">
        <f>IF(VK[[#This Row],[erein]]="","",COUNT(E51:N51))</f>
        <v/>
      </c>
    </row>
    <row r="52" spans="1:17" ht="14.25">
      <c r="A52" s="4"/>
      <c r="B52" s="12"/>
      <c r="C52" s="4"/>
      <c r="D52" s="11"/>
      <c r="E52" s="44"/>
      <c r="F52" s="44"/>
      <c r="G52" s="44"/>
      <c r="H52" s="45"/>
      <c r="I52" s="45"/>
      <c r="J52" s="45"/>
      <c r="K52" s="45"/>
      <c r="L52" s="45"/>
      <c r="M52" s="44"/>
      <c r="N52" s="45"/>
      <c r="O52" s="25" t="str">
        <f>IF(VK[[#This Row],[erein]]="","",SUM(E52:N52))</f>
        <v/>
      </c>
      <c r="P52" s="13" t="e">
        <f>IF(SK[[#This Row],[Summe]]="","",AVERAGE(O52/Q52))</f>
        <v>#VALUE!</v>
      </c>
      <c r="Q52" s="13" t="str">
        <f>IF(VK[[#This Row],[erein]]="","",COUNT(E52:N52))</f>
        <v/>
      </c>
    </row>
    <row r="53" spans="1:17" ht="14.25">
      <c r="A53" s="4"/>
      <c r="B53" s="12"/>
      <c r="C53" s="4"/>
      <c r="D53" s="11"/>
      <c r="E53" s="44"/>
      <c r="F53" s="44"/>
      <c r="G53" s="44"/>
      <c r="H53" s="45"/>
      <c r="I53" s="45"/>
      <c r="J53" s="45"/>
      <c r="K53" s="45"/>
      <c r="L53" s="45"/>
      <c r="M53" s="44"/>
      <c r="N53" s="45"/>
      <c r="O53" s="25" t="str">
        <f>IF(VK[[#This Row],[erein]]="","",SUM(E53:N53))</f>
        <v/>
      </c>
      <c r="P53" s="13" t="e">
        <f>IF(SK[[#This Row],[Summe]]="","",AVERAGE(O53/Q53))</f>
        <v>#VALUE!</v>
      </c>
      <c r="Q53" s="13" t="str">
        <f>IF(VK[[#This Row],[erein]]="","",COUNT(E53:N53))</f>
        <v/>
      </c>
    </row>
    <row r="54" spans="1:17" ht="14.25">
      <c r="A54" s="4"/>
      <c r="B54" s="12"/>
      <c r="E54" s="44"/>
      <c r="F54" s="44"/>
      <c r="G54" s="44"/>
      <c r="H54" s="47"/>
      <c r="I54" s="45"/>
      <c r="J54" s="45"/>
      <c r="K54" s="45"/>
      <c r="L54" s="47"/>
      <c r="M54" s="44"/>
      <c r="N54" s="47"/>
      <c r="O54" s="25" t="str">
        <f>IF(VK[[#This Row],[erein]]="","",SUM(E54:N54))</f>
        <v/>
      </c>
      <c r="P54" s="13" t="e">
        <f>IF(SK[[#This Row],[Summe]]="","",AVERAGE(O54/Q54))</f>
        <v>#VALUE!</v>
      </c>
      <c r="Q54" s="13" t="str">
        <f>IF(VK[[#This Row],[erein]]="","",COUNT(E54:N54))</f>
        <v/>
      </c>
    </row>
    <row r="55" spans="1:17" ht="14.25">
      <c r="A55" s="4"/>
      <c r="B55" s="12"/>
      <c r="E55" s="44"/>
      <c r="F55" s="44"/>
      <c r="G55" s="44"/>
      <c r="H55" s="47"/>
      <c r="I55" s="45"/>
      <c r="J55" s="45"/>
      <c r="K55" s="45"/>
      <c r="L55" s="47"/>
      <c r="M55" s="44"/>
      <c r="N55" s="47"/>
      <c r="O55" s="25" t="str">
        <f>IF(VK[[#This Row],[erein]]="","",SUM(E55:N55))</f>
        <v/>
      </c>
      <c r="P55" s="13" t="e">
        <f>IF(SK[[#This Row],[Summe]]="","",AVERAGE(O55/Q55))</f>
        <v>#VALUE!</v>
      </c>
      <c r="Q55" s="13" t="str">
        <f>IF(VK[[#This Row],[erein]]="","",COUNT(E55:N55))</f>
        <v/>
      </c>
    </row>
    <row r="56" spans="1:17" ht="14.25">
      <c r="A56" s="4"/>
      <c r="B56" s="12"/>
      <c r="E56" s="44"/>
      <c r="F56" s="44"/>
      <c r="G56" s="44"/>
      <c r="H56" s="47"/>
      <c r="I56" s="45"/>
      <c r="J56" s="45"/>
      <c r="K56" s="45"/>
      <c r="L56" s="47"/>
      <c r="M56" s="44"/>
      <c r="N56" s="47"/>
      <c r="O56" s="25" t="str">
        <f>IF(VK[[#This Row],[erein]]="","",SUM(E56:N56))</f>
        <v/>
      </c>
      <c r="P56" s="13" t="e">
        <f>IF(SK[[#This Row],[Summe]]="","",AVERAGE(O56/Q56))</f>
        <v>#VALUE!</v>
      </c>
      <c r="Q56" s="13" t="str">
        <f>IF(VK[[#This Row],[erein]]="","",COUNT(E56:N56))</f>
        <v/>
      </c>
    </row>
    <row r="57" spans="1:17" ht="14.25">
      <c r="A57" s="4"/>
      <c r="B57" s="12"/>
      <c r="E57" s="44"/>
      <c r="F57" s="44"/>
      <c r="G57" s="44"/>
      <c r="H57" s="47"/>
      <c r="I57" s="45"/>
      <c r="J57" s="45"/>
      <c r="K57" s="45"/>
      <c r="L57" s="47"/>
      <c r="M57" s="44"/>
      <c r="N57" s="47"/>
      <c r="O57" s="25" t="str">
        <f>IF(VK[[#This Row],[erein]]="","",SUM(E57:N57))</f>
        <v/>
      </c>
      <c r="P57" s="13" t="e">
        <f>IF(SK[[#This Row],[Summe]]="","",AVERAGE(O57/Q57))</f>
        <v>#VALUE!</v>
      </c>
      <c r="Q57" s="13" t="str">
        <f>IF(VK[[#This Row],[erein]]="","",COUNT(E57:N57))</f>
        <v/>
      </c>
    </row>
    <row r="58" spans="1:17" ht="14.25">
      <c r="A58" s="4"/>
      <c r="B58" s="12"/>
      <c r="E58" s="44"/>
      <c r="F58" s="44"/>
      <c r="G58" s="44"/>
      <c r="H58" s="47"/>
      <c r="I58" s="45"/>
      <c r="J58" s="45"/>
      <c r="K58" s="45"/>
      <c r="L58" s="47"/>
      <c r="M58" s="44"/>
      <c r="N58" s="47"/>
      <c r="O58" s="25" t="str">
        <f>IF(VK[[#This Row],[erein]]="","",SUM(E58:N58))</f>
        <v/>
      </c>
      <c r="P58" s="13" t="e">
        <f>IF(SK[[#This Row],[Summe]]="","",AVERAGE(O58/Q58))</f>
        <v>#VALUE!</v>
      </c>
      <c r="Q58" s="13" t="str">
        <f>IF(VK[[#This Row],[erein]]="","",COUNT(E58:N58))</f>
        <v/>
      </c>
    </row>
    <row r="59" spans="1:17" ht="14.25">
      <c r="A59" s="4"/>
      <c r="B59" s="12"/>
      <c r="E59" s="44"/>
      <c r="F59" s="44"/>
      <c r="G59" s="44"/>
      <c r="H59" s="47"/>
      <c r="I59" s="45"/>
      <c r="J59" s="45"/>
      <c r="K59" s="45"/>
      <c r="L59" s="47"/>
      <c r="M59" s="44"/>
      <c r="N59" s="47"/>
      <c r="O59" s="25" t="str">
        <f>IF(VK[[#This Row],[erein]]="","",SUM(E59:N59))</f>
        <v/>
      </c>
      <c r="P59" s="13" t="e">
        <f>IF(SK[[#This Row],[Summe]]="","",AVERAGE(O59/Q59))</f>
        <v>#VALUE!</v>
      </c>
      <c r="Q59" s="13" t="str">
        <f>IF(VK[[#This Row],[erein]]="","",COUNT(E59:N59))</f>
        <v/>
      </c>
    </row>
    <row r="60" spans="1:17" ht="14.25">
      <c r="A60" s="4"/>
      <c r="B60" s="12"/>
      <c r="E60" s="44"/>
      <c r="F60" s="44"/>
      <c r="G60" s="44"/>
      <c r="H60" s="47"/>
      <c r="I60" s="45"/>
      <c r="J60" s="45"/>
      <c r="K60" s="45"/>
      <c r="L60" s="47"/>
      <c r="M60" s="44"/>
      <c r="N60" s="47"/>
      <c r="O60" s="25" t="str">
        <f>IF(VK[[#This Row],[erein]]="","",SUM(E60:N60))</f>
        <v/>
      </c>
      <c r="P60" s="13" t="e">
        <f>IF(SK[[#This Row],[Summe]]="","",AVERAGE(O60/Q60))</f>
        <v>#VALUE!</v>
      </c>
      <c r="Q60" s="13" t="str">
        <f>IF(VK[[#This Row],[erein]]="","",COUNT(E60:N60))</f>
        <v/>
      </c>
    </row>
    <row r="61" spans="1:17" ht="14.25">
      <c r="A61" s="4"/>
      <c r="B61" s="12"/>
      <c r="E61" s="44"/>
      <c r="F61" s="44"/>
      <c r="G61" s="44"/>
      <c r="H61" s="47"/>
      <c r="I61" s="45"/>
      <c r="J61" s="45"/>
      <c r="K61" s="45"/>
      <c r="L61" s="47"/>
      <c r="M61" s="44"/>
      <c r="N61" s="47"/>
      <c r="O61" s="25" t="str">
        <f>IF(VK[[#This Row],[erein]]="","",SUM(E61:N61))</f>
        <v/>
      </c>
      <c r="P61" s="13" t="e">
        <f>IF(SK[[#This Row],[Summe]]="","",AVERAGE(O61/Q61))</f>
        <v>#VALUE!</v>
      </c>
      <c r="Q61" s="13" t="str">
        <f>IF(VK[[#This Row],[erein]]="","",COUNT(E61:N61))</f>
        <v/>
      </c>
    </row>
    <row r="62" spans="1:17" ht="14.25">
      <c r="A62" s="4"/>
      <c r="B62" s="12"/>
      <c r="E62" s="44"/>
      <c r="F62" s="44"/>
      <c r="G62" s="44"/>
      <c r="H62" s="47"/>
      <c r="I62" s="45"/>
      <c r="J62" s="45"/>
      <c r="K62" s="45"/>
      <c r="L62" s="47"/>
      <c r="M62" s="44"/>
      <c r="N62" s="47"/>
      <c r="O62" s="25" t="str">
        <f>IF(VK[[#This Row],[erein]]="","",SUM(E62:N62))</f>
        <v/>
      </c>
      <c r="P62" s="13" t="e">
        <f>IF(SK[[#This Row],[Summe]]="","",AVERAGE(O62/Q62))</f>
        <v>#VALUE!</v>
      </c>
      <c r="Q62" s="13" t="str">
        <f>IF(VK[[#This Row],[erein]]="","",COUNT(E62:N62))</f>
        <v/>
      </c>
    </row>
    <row r="63" spans="1:17" ht="14.25">
      <c r="A63" s="4"/>
      <c r="B63" s="12"/>
      <c r="E63" s="44"/>
      <c r="F63" s="44"/>
      <c r="G63" s="44"/>
      <c r="H63" s="47"/>
      <c r="I63" s="45"/>
      <c r="J63" s="45"/>
      <c r="K63" s="45"/>
      <c r="L63" s="47"/>
      <c r="M63" s="44"/>
      <c r="N63" s="47"/>
      <c r="O63" s="25" t="str">
        <f>IF(VK[[#This Row],[erein]]="","",SUM(E63:N63))</f>
        <v/>
      </c>
      <c r="P63" s="13" t="e">
        <f>IF(SK[[#This Row],[Summe]]="","",AVERAGE(O63/Q63))</f>
        <v>#VALUE!</v>
      </c>
      <c r="Q63" s="13" t="str">
        <f>IF(VK[[#This Row],[erein]]="","",COUNT(E63:N63))</f>
        <v/>
      </c>
    </row>
    <row r="64" spans="1:17" ht="14.25">
      <c r="A64" s="4"/>
      <c r="B64" s="12"/>
      <c r="E64" s="44"/>
      <c r="F64" s="44"/>
      <c r="G64" s="44"/>
      <c r="H64" s="47"/>
      <c r="I64" s="45"/>
      <c r="J64" s="45"/>
      <c r="K64" s="45"/>
      <c r="L64" s="47"/>
      <c r="M64" s="44"/>
      <c r="N64" s="47"/>
      <c r="O64" s="25" t="str">
        <f>IF(VK[[#This Row],[erein]]="","",SUM(E64:N64))</f>
        <v/>
      </c>
      <c r="P64" s="13" t="e">
        <f>IF(SK[[#This Row],[Summe]]="","",AVERAGE(O64/Q64))</f>
        <v>#VALUE!</v>
      </c>
      <c r="Q64" s="13" t="str">
        <f>IF(VK[[#This Row],[erein]]="","",COUNT(E64:N64))</f>
        <v/>
      </c>
    </row>
    <row r="65" spans="1:17" ht="14.25">
      <c r="A65" s="4"/>
      <c r="B65" s="12"/>
      <c r="E65" s="44"/>
      <c r="F65" s="44"/>
      <c r="G65" s="44"/>
      <c r="H65" s="47"/>
      <c r="I65" s="45"/>
      <c r="J65" s="45"/>
      <c r="K65" s="45"/>
      <c r="L65" s="47"/>
      <c r="M65" s="44"/>
      <c r="N65" s="47"/>
      <c r="O65" s="25" t="str">
        <f>IF(VK[[#This Row],[erein]]="","",SUM(E65:N65))</f>
        <v/>
      </c>
      <c r="P65" s="13" t="e">
        <f>IF(SK[[#This Row],[Summe]]="","",AVERAGE(O65/Q65))</f>
        <v>#VALUE!</v>
      </c>
      <c r="Q65" s="13" t="str">
        <f>IF(VK[[#This Row],[erein]]="","",COUNT(E65:N65))</f>
        <v/>
      </c>
    </row>
    <row r="66" spans="1:17" ht="14.25">
      <c r="A66" s="4"/>
      <c r="B66" s="12"/>
      <c r="E66" s="44"/>
      <c r="F66" s="44"/>
      <c r="G66" s="44"/>
      <c r="H66" s="47"/>
      <c r="I66" s="45"/>
      <c r="J66" s="45"/>
      <c r="K66" s="45"/>
      <c r="L66" s="47"/>
      <c r="M66" s="44"/>
      <c r="N66" s="47"/>
      <c r="O66" s="25" t="str">
        <f>IF(VK[[#This Row],[erein]]="","",SUM(E66:N66))</f>
        <v/>
      </c>
      <c r="P66" s="13" t="e">
        <f>IF(SK[[#This Row],[Summe]]="","",AVERAGE(O66/Q66))</f>
        <v>#VALUE!</v>
      </c>
      <c r="Q66" s="13" t="str">
        <f>IF(VK[[#This Row],[erein]]="","",COUNT(E66:N66))</f>
        <v/>
      </c>
    </row>
    <row r="67" spans="1:17" ht="14.25">
      <c r="A67" s="4"/>
      <c r="B67" s="12"/>
      <c r="E67" s="44"/>
      <c r="F67" s="44"/>
      <c r="G67" s="44"/>
      <c r="H67" s="47"/>
      <c r="I67" s="45"/>
      <c r="J67" s="45"/>
      <c r="K67" s="45"/>
      <c r="L67" s="47"/>
      <c r="M67" s="44"/>
      <c r="N67" s="47"/>
      <c r="O67" s="25" t="str">
        <f>IF(VK[[#This Row],[erein]]="","",SUM(E67:N67))</f>
        <v/>
      </c>
      <c r="P67" s="13" t="e">
        <f>IF(SK[[#This Row],[Summe]]="","",AVERAGE(O67/Q67))</f>
        <v>#VALUE!</v>
      </c>
      <c r="Q67" s="13" t="str">
        <f>IF(VK[[#This Row],[erein]]="","",COUNT(E67:N67))</f>
        <v/>
      </c>
    </row>
    <row r="68" spans="1:17" ht="14.25">
      <c r="A68" s="4"/>
      <c r="B68" s="12"/>
      <c r="E68" s="44"/>
      <c r="F68" s="44"/>
      <c r="G68" s="44"/>
      <c r="H68" s="47"/>
      <c r="I68" s="45"/>
      <c r="J68" s="45"/>
      <c r="K68" s="45"/>
      <c r="L68" s="47"/>
      <c r="M68" s="44"/>
      <c r="N68" s="47"/>
      <c r="O68" s="25" t="str">
        <f>IF(VK[[#This Row],[erein]]="","",SUM(E68:N68))</f>
        <v/>
      </c>
      <c r="P68" s="13" t="e">
        <f>IF(SK[[#This Row],[Summe]]="","",AVERAGE(O68/Q68))</f>
        <v>#VALUE!</v>
      </c>
      <c r="Q68" s="13" t="str">
        <f>IF(VK[[#This Row],[erein]]="","",COUNT(E68:N68))</f>
        <v/>
      </c>
    </row>
    <row r="69" spans="1:17" ht="14.25">
      <c r="A69" s="4"/>
      <c r="B69" s="12"/>
      <c r="E69" s="44"/>
      <c r="F69" s="44"/>
      <c r="G69" s="44"/>
      <c r="H69" s="47"/>
      <c r="I69" s="45"/>
      <c r="J69" s="45"/>
      <c r="K69" s="45"/>
      <c r="L69" s="47"/>
      <c r="M69" s="44"/>
      <c r="N69" s="47"/>
      <c r="O69" s="25" t="str">
        <f>IF(VK[[#This Row],[erein]]="","",SUM(E69:N69))</f>
        <v/>
      </c>
      <c r="P69" s="13" t="e">
        <f>IF(SK[[#This Row],[Summe]]="","",AVERAGE(O69/Q69))</f>
        <v>#VALUE!</v>
      </c>
      <c r="Q69" s="13" t="str">
        <f>IF(VK[[#This Row],[erein]]="","",COUNT(E69:N69))</f>
        <v/>
      </c>
    </row>
    <row r="70" spans="1:17" ht="14.25">
      <c r="A70" s="4"/>
      <c r="B70" s="12"/>
      <c r="E70" s="44"/>
      <c r="F70" s="44"/>
      <c r="G70" s="44"/>
      <c r="H70" s="47"/>
      <c r="I70" s="45"/>
      <c r="J70" s="45"/>
      <c r="K70" s="45"/>
      <c r="L70" s="47"/>
      <c r="M70" s="44"/>
      <c r="N70" s="47"/>
      <c r="O70" s="25" t="str">
        <f>IF(VK[[#This Row],[erein]]="","",SUM(E70:N70))</f>
        <v/>
      </c>
      <c r="P70" s="13" t="e">
        <f>IF(SK[[#This Row],[Summe]]="","",AVERAGE(O70/Q70))</f>
        <v>#VALUE!</v>
      </c>
      <c r="Q70" s="13" t="str">
        <f>IF(VK[[#This Row],[erein]]="","",COUNT(E70:N70))</f>
        <v/>
      </c>
    </row>
    <row r="71" spans="1:17" ht="14.25">
      <c r="A71" s="4"/>
      <c r="B71" s="12"/>
      <c r="E71" s="44"/>
      <c r="F71" s="44"/>
      <c r="G71" s="44"/>
      <c r="H71" s="47"/>
      <c r="I71" s="45"/>
      <c r="J71" s="45"/>
      <c r="K71" s="45"/>
      <c r="L71" s="47"/>
      <c r="M71" s="44"/>
      <c r="N71" s="47"/>
      <c r="O71" s="25" t="str">
        <f>IF(VK[[#This Row],[erein]]="","",SUM(E71:N71))</f>
        <v/>
      </c>
      <c r="P71" s="13" t="e">
        <f>IF(SK[[#This Row],[Summe]]="","",AVERAGE(O71/Q71))</f>
        <v>#VALUE!</v>
      </c>
      <c r="Q71" s="13" t="str">
        <f>IF(VK[[#This Row],[erein]]="","",COUNT(E71:N71))</f>
        <v/>
      </c>
    </row>
    <row r="72" spans="1:17" ht="14.25">
      <c r="A72" s="4"/>
      <c r="B72" s="12"/>
      <c r="E72" s="44"/>
      <c r="F72" s="44"/>
      <c r="G72" s="44"/>
      <c r="H72" s="47"/>
      <c r="I72" s="45"/>
      <c r="J72" s="45"/>
      <c r="K72" s="45"/>
      <c r="L72" s="47"/>
      <c r="M72" s="44"/>
      <c r="N72" s="47"/>
      <c r="O72" s="25" t="str">
        <f>IF(VK[[#This Row],[erein]]="","",SUM(E72:N72))</f>
        <v/>
      </c>
      <c r="P72" s="13" t="e">
        <f>IF(SK[[#This Row],[Summe]]="","",AVERAGE(O72/Q72))</f>
        <v>#VALUE!</v>
      </c>
      <c r="Q72" s="13" t="str">
        <f>IF(VK[[#This Row],[erein]]="","",COUNT(E72:N72))</f>
        <v/>
      </c>
    </row>
    <row r="73" spans="1:17" ht="14.25">
      <c r="A73" s="4"/>
      <c r="B73" s="12"/>
      <c r="E73" s="44"/>
      <c r="F73" s="44"/>
      <c r="G73" s="44"/>
      <c r="H73" s="47"/>
      <c r="I73" s="45"/>
      <c r="J73" s="45"/>
      <c r="K73" s="45"/>
      <c r="L73" s="47"/>
      <c r="M73" s="44"/>
      <c r="N73" s="47"/>
      <c r="O73" s="25" t="str">
        <f>IF(VK[[#This Row],[erein]]="","",SUM(E73:N73))</f>
        <v/>
      </c>
      <c r="P73" s="13" t="e">
        <f>IF(SK[[#This Row],[Summe]]="","",AVERAGE(O73/Q73))</f>
        <v>#VALUE!</v>
      </c>
      <c r="Q73" s="13" t="str">
        <f>IF(VK[[#This Row],[erein]]="","",COUNT(E73:N73))</f>
        <v/>
      </c>
    </row>
    <row r="74" spans="1:17" ht="14.25">
      <c r="A74" s="4"/>
      <c r="B74" s="12"/>
      <c r="E74" s="44"/>
      <c r="F74" s="44"/>
      <c r="G74" s="44"/>
      <c r="H74" s="47"/>
      <c r="I74" s="45"/>
      <c r="J74" s="45"/>
      <c r="K74" s="45"/>
      <c r="L74" s="47"/>
      <c r="M74" s="44"/>
      <c r="N74" s="47"/>
      <c r="O74" s="25" t="str">
        <f>IF(VK[[#This Row],[erein]]="","",SUM(E74:N74))</f>
        <v/>
      </c>
      <c r="P74" s="13" t="e">
        <f>IF(SK[[#This Row],[Summe]]="","",AVERAGE(O74/Q74))</f>
        <v>#VALUE!</v>
      </c>
      <c r="Q74" s="13" t="str">
        <f>IF(VK[[#This Row],[erein]]="","",COUNT(E74:N74))</f>
        <v/>
      </c>
    </row>
    <row r="75" spans="1:17" ht="14.25">
      <c r="A75" s="4"/>
      <c r="B75" s="12"/>
      <c r="E75" s="44"/>
      <c r="F75" s="44"/>
      <c r="G75" s="44"/>
      <c r="H75" s="47"/>
      <c r="I75" s="45"/>
      <c r="J75" s="45"/>
      <c r="K75" s="45"/>
      <c r="L75" s="47"/>
      <c r="M75" s="44"/>
      <c r="N75" s="47"/>
      <c r="O75" s="25" t="str">
        <f>IF(VK[[#This Row],[erein]]="","",SUM(E75:N75))</f>
        <v/>
      </c>
      <c r="P75" s="13" t="e">
        <f>IF(SK[[#This Row],[Summe]]="","",AVERAGE(O75/Q75))</f>
        <v>#VALUE!</v>
      </c>
      <c r="Q75" s="13" t="str">
        <f>IF(VK[[#This Row],[erein]]="","",COUNT(E75:N75))</f>
        <v/>
      </c>
    </row>
    <row r="76" spans="1:17" ht="14.25">
      <c r="A76" s="4"/>
      <c r="B76" s="12"/>
      <c r="E76" s="44"/>
      <c r="F76" s="44"/>
      <c r="G76" s="44"/>
      <c r="H76" s="47"/>
      <c r="I76" s="45"/>
      <c r="J76" s="45"/>
      <c r="K76" s="45"/>
      <c r="L76" s="47"/>
      <c r="M76" s="44"/>
      <c r="N76" s="47"/>
      <c r="O76" s="25" t="str">
        <f>IF(VK[[#This Row],[erein]]="","",SUM(E76:N76))</f>
        <v/>
      </c>
      <c r="P76" s="13" t="e">
        <f>IF(SK[[#This Row],[Summe]]="","",AVERAGE(O76/Q76))</f>
        <v>#VALUE!</v>
      </c>
      <c r="Q76" s="13" t="str">
        <f>IF(VK[[#This Row],[erein]]="","",COUNT(E76:N76))</f>
        <v/>
      </c>
    </row>
    <row r="77" spans="1:17" ht="14.25">
      <c r="A77" s="4"/>
      <c r="B77" s="12"/>
      <c r="E77" s="44"/>
      <c r="F77" s="44"/>
      <c r="G77" s="44"/>
      <c r="H77" s="47"/>
      <c r="I77" s="45"/>
      <c r="J77" s="45"/>
      <c r="K77" s="45"/>
      <c r="L77" s="47"/>
      <c r="M77" s="44"/>
      <c r="N77" s="47"/>
      <c r="O77" s="25" t="str">
        <f>IF(VK[[#This Row],[erein]]="","",SUM(E77:N77))</f>
        <v/>
      </c>
      <c r="P77" s="13" t="e">
        <f>IF(SK[[#This Row],[Summe]]="","",AVERAGE(O77/Q77))</f>
        <v>#VALUE!</v>
      </c>
      <c r="Q77" s="13" t="str">
        <f>IF(VK[[#This Row],[erein]]="","",COUNT(E77:N77))</f>
        <v/>
      </c>
    </row>
    <row r="78" spans="1:17" ht="14.25">
      <c r="A78" s="4"/>
      <c r="B78" s="12"/>
      <c r="E78" s="44"/>
      <c r="F78" s="44"/>
      <c r="G78" s="44"/>
      <c r="H78" s="47"/>
      <c r="I78" s="45"/>
      <c r="J78" s="45"/>
      <c r="K78" s="45"/>
      <c r="L78" s="47"/>
      <c r="M78" s="44"/>
      <c r="N78" s="47"/>
      <c r="O78" s="25" t="str">
        <f>IF(VK[[#This Row],[erein]]="","",SUM(E78:N78))</f>
        <v/>
      </c>
      <c r="P78" s="13" t="e">
        <f>IF(SK[[#This Row],[Summe]]="","",AVERAGE(O78/Q78))</f>
        <v>#VALUE!</v>
      </c>
      <c r="Q78" s="13" t="str">
        <f>IF(VK[[#This Row],[erein]]="","",COUNT(E78:N78))</f>
        <v/>
      </c>
    </row>
    <row r="79" spans="1:17" ht="14.25">
      <c r="A79" s="4"/>
      <c r="B79" s="12"/>
      <c r="E79" s="44"/>
      <c r="F79" s="44"/>
      <c r="G79" s="44"/>
      <c r="H79" s="47"/>
      <c r="I79" s="45"/>
      <c r="J79" s="45"/>
      <c r="K79" s="45"/>
      <c r="L79" s="47"/>
      <c r="M79" s="44"/>
      <c r="N79" s="47"/>
      <c r="O79" s="25" t="str">
        <f>IF(VK[[#This Row],[erein]]="","",SUM(E79:N79))</f>
        <v/>
      </c>
      <c r="P79" s="13" t="e">
        <f>IF(SK[[#This Row],[Summe]]="","",AVERAGE(O79/Q79))</f>
        <v>#VALUE!</v>
      </c>
      <c r="Q79" s="13" t="str">
        <f>IF(VK[[#This Row],[erein]]="","",COUNT(E79:N79))</f>
        <v/>
      </c>
    </row>
    <row r="80" spans="1:17" ht="14.25">
      <c r="A80" s="4"/>
      <c r="B80" s="12"/>
      <c r="E80" s="44"/>
      <c r="F80" s="44"/>
      <c r="G80" s="44"/>
      <c r="H80" s="47"/>
      <c r="I80" s="45"/>
      <c r="J80" s="45"/>
      <c r="K80" s="45"/>
      <c r="L80" s="47"/>
      <c r="M80" s="44"/>
      <c r="N80" s="47"/>
      <c r="O80" s="25" t="str">
        <f>IF(VK[[#This Row],[erein]]="","",SUM(E80:N80))</f>
        <v/>
      </c>
      <c r="P80" s="13" t="e">
        <f>IF(SK[[#This Row],[Summe]]="","",AVERAGE(O80/Q80))</f>
        <v>#VALUE!</v>
      </c>
      <c r="Q80" s="13" t="str">
        <f>IF(VK[[#This Row],[erein]]="","",COUNT(E80:N80))</f>
        <v/>
      </c>
    </row>
    <row r="81" spans="1:17" ht="14.25">
      <c r="A81" s="4"/>
      <c r="B81" s="12"/>
      <c r="E81" s="44"/>
      <c r="F81" s="44"/>
      <c r="G81" s="44"/>
      <c r="H81" s="47"/>
      <c r="I81" s="45"/>
      <c r="J81" s="45"/>
      <c r="K81" s="45"/>
      <c r="L81" s="47"/>
      <c r="M81" s="44"/>
      <c r="N81" s="47"/>
      <c r="O81" s="25" t="str">
        <f>IF(VK[[#This Row],[erein]]="","",SUM(E81:N81))</f>
        <v/>
      </c>
      <c r="P81" s="13" t="e">
        <f>IF(SK[[#This Row],[Summe]]="","",AVERAGE(O81/Q81))</f>
        <v>#VALUE!</v>
      </c>
      <c r="Q81" s="13" t="str">
        <f>IF(VK[[#This Row],[erein]]="","",COUNT(E81:N81))</f>
        <v/>
      </c>
    </row>
    <row r="82" spans="1:17" ht="14.25">
      <c r="A82" s="4"/>
      <c r="B82" s="12"/>
      <c r="E82" s="44"/>
      <c r="F82" s="44"/>
      <c r="G82" s="44"/>
      <c r="H82" s="47"/>
      <c r="I82" s="45"/>
      <c r="J82" s="45"/>
      <c r="K82" s="45"/>
      <c r="L82" s="47"/>
      <c r="M82" s="44"/>
      <c r="N82" s="47"/>
      <c r="O82" s="25" t="str">
        <f>IF(VK[[#This Row],[erein]]="","",SUM(E82:N82))</f>
        <v/>
      </c>
      <c r="P82" s="13" t="e">
        <f>IF(SK[[#This Row],[Summe]]="","",AVERAGE(O82/Q82))</f>
        <v>#VALUE!</v>
      </c>
      <c r="Q82" s="13" t="str">
        <f>IF(VK[[#This Row],[erein]]="","",COUNT(E82:N82))</f>
        <v/>
      </c>
    </row>
    <row r="83" spans="1:17" ht="14.25">
      <c r="A83" s="4"/>
      <c r="B83" s="12"/>
      <c r="E83" s="44"/>
      <c r="F83" s="44"/>
      <c r="G83" s="44"/>
      <c r="H83" s="47"/>
      <c r="I83" s="45"/>
      <c r="J83" s="45"/>
      <c r="K83" s="45"/>
      <c r="L83" s="47"/>
      <c r="M83" s="44"/>
      <c r="N83" s="47"/>
      <c r="O83" s="25" t="str">
        <f>IF(VK[[#This Row],[erein]]="","",SUM(E83:N83))</f>
        <v/>
      </c>
      <c r="P83" s="13" t="e">
        <f>IF(SK[[#This Row],[Summe]]="","",AVERAGE(O83/Q83))</f>
        <v>#VALUE!</v>
      </c>
      <c r="Q83" s="13" t="str">
        <f>IF(VK[[#This Row],[erein]]="","",COUNT(E83:N83))</f>
        <v/>
      </c>
    </row>
    <row r="84" spans="1:17" ht="14.25">
      <c r="A84" s="4"/>
      <c r="B84" s="12"/>
      <c r="E84" s="44"/>
      <c r="F84" s="44"/>
      <c r="G84" s="44"/>
      <c r="H84" s="47"/>
      <c r="I84" s="45"/>
      <c r="J84" s="45"/>
      <c r="K84" s="45"/>
      <c r="L84" s="47"/>
      <c r="M84" s="44"/>
      <c r="N84" s="47"/>
      <c r="O84" s="25" t="str">
        <f>IF(VK[[#This Row],[erein]]="","",SUM(E84:N84))</f>
        <v/>
      </c>
      <c r="P84" s="13" t="e">
        <f>IF(SK[[#This Row],[Summe]]="","",AVERAGE(O84/Q84))</f>
        <v>#VALUE!</v>
      </c>
      <c r="Q84" s="13" t="str">
        <f>IF(VK[[#This Row],[erein]]="","",COUNT(E84:N84))</f>
        <v/>
      </c>
    </row>
    <row r="85" spans="1:17" ht="14.25">
      <c r="A85" s="4"/>
      <c r="B85" s="12"/>
      <c r="E85" s="44"/>
      <c r="F85" s="44"/>
      <c r="G85" s="44"/>
      <c r="H85" s="47"/>
      <c r="I85" s="45"/>
      <c r="J85" s="45"/>
      <c r="K85" s="45"/>
      <c r="L85" s="47"/>
      <c r="M85" s="44"/>
      <c r="N85" s="47"/>
      <c r="O85" s="25" t="str">
        <f>IF(VK[[#This Row],[erein]]="","",SUM(E85:N85))</f>
        <v/>
      </c>
      <c r="P85" s="13" t="e">
        <f>IF(SK[[#This Row],[Summe]]="","",AVERAGE(O85/Q85))</f>
        <v>#VALUE!</v>
      </c>
      <c r="Q85" s="13" t="str">
        <f>IF(VK[[#This Row],[erein]]="","",COUNT(E85:N85))</f>
        <v/>
      </c>
    </row>
    <row r="86" spans="1:17" ht="12.75" hidden="1" customHeight="1">
      <c r="A86" s="4"/>
      <c r="B86" s="12"/>
      <c r="E86" s="44"/>
      <c r="F86" s="44"/>
      <c r="G86" s="44"/>
      <c r="H86" s="47"/>
      <c r="I86" s="45"/>
      <c r="J86" s="45"/>
      <c r="K86" s="45"/>
      <c r="L86" s="47"/>
      <c r="M86" s="44"/>
      <c r="N86" s="47"/>
      <c r="O86" s="25" t="str">
        <f>IF(VK[[#This Row],[erein]]="","",SUM(E86:N86))</f>
        <v/>
      </c>
      <c r="P86" s="13" t="e">
        <f>IF(SK[[#This Row],[Summe]]="","",AVERAGE(O86/Q86))</f>
        <v>#VALUE!</v>
      </c>
      <c r="Q86" s="13" t="str">
        <f>IF(VK[[#This Row],[erein]]="","",COUNT(E86:N86))</f>
        <v/>
      </c>
    </row>
    <row r="87" spans="1:17" ht="14.25">
      <c r="A87" s="4"/>
      <c r="B87" s="12"/>
      <c r="E87" s="44"/>
      <c r="F87" s="44"/>
      <c r="G87" s="44"/>
      <c r="H87" s="47"/>
      <c r="I87" s="45"/>
      <c r="J87" s="45"/>
      <c r="K87" s="45"/>
      <c r="L87" s="47"/>
      <c r="M87" s="44"/>
      <c r="N87" s="47"/>
      <c r="O87" s="25" t="str">
        <f>IF(VK[[#This Row],[erein]]="","",SUM(E87:N87))</f>
        <v/>
      </c>
      <c r="P87" s="13" t="e">
        <f>IF(SK[[#This Row],[Summe]]="","",AVERAGE(O87/Q87))</f>
        <v>#VALUE!</v>
      </c>
      <c r="Q87" s="13" t="str">
        <f>IF(VK[[#This Row],[erein]]="","",COUNT(E87:N87))</f>
        <v/>
      </c>
    </row>
    <row r="88" spans="1:17" ht="14.25">
      <c r="A88" s="4"/>
      <c r="B88" s="12"/>
      <c r="E88" s="44"/>
      <c r="F88" s="44"/>
      <c r="G88" s="44"/>
      <c r="H88" s="47"/>
      <c r="I88" s="45"/>
      <c r="J88" s="45"/>
      <c r="K88" s="45"/>
      <c r="L88" s="47"/>
      <c r="M88" s="44"/>
      <c r="N88" s="47"/>
      <c r="O88" s="25" t="str">
        <f>IF(VK[[#This Row],[erein]]="","",SUM(E88:N88))</f>
        <v/>
      </c>
      <c r="P88" s="13" t="e">
        <f>IF(SK[[#This Row],[Summe]]="","",AVERAGE(O88/Q88))</f>
        <v>#VALUE!</v>
      </c>
      <c r="Q88" s="13" t="str">
        <f>IF(VK[[#This Row],[erein]]="","",COUNT(E88:N88))</f>
        <v/>
      </c>
    </row>
    <row r="89" spans="1:17" ht="14.25">
      <c r="A89" s="4"/>
      <c r="B89" s="12"/>
      <c r="E89" s="44"/>
      <c r="F89" s="44"/>
      <c r="G89" s="44"/>
      <c r="H89" s="47"/>
      <c r="I89" s="45"/>
      <c r="J89" s="45"/>
      <c r="K89" s="45"/>
      <c r="L89" s="47"/>
      <c r="M89" s="44"/>
      <c r="N89" s="47"/>
      <c r="O89" s="25" t="str">
        <f>IF(VK[[#This Row],[erein]]="","",SUM(E89:N89))</f>
        <v/>
      </c>
      <c r="P89" s="13" t="e">
        <f>IF(SK[[#This Row],[Summe]]="","",AVERAGE(O89/Q89))</f>
        <v>#VALUE!</v>
      </c>
      <c r="Q89" s="13" t="str">
        <f>IF(VK[[#This Row],[erein]]="","",COUNT(E89:N89))</f>
        <v/>
      </c>
    </row>
    <row r="90" spans="1:17" ht="14.25">
      <c r="A90" s="4"/>
      <c r="B90" s="12"/>
      <c r="E90" s="44"/>
      <c r="F90" s="44"/>
      <c r="G90" s="44"/>
      <c r="H90" s="47"/>
      <c r="I90" s="45"/>
      <c r="J90" s="45"/>
      <c r="K90" s="45"/>
      <c r="L90" s="47"/>
      <c r="M90" s="44"/>
      <c r="N90" s="47"/>
      <c r="O90" s="25" t="str">
        <f>IF(VK[[#This Row],[erein]]="","",SUM(E90:N90))</f>
        <v/>
      </c>
      <c r="P90" s="13" t="e">
        <f>IF(SK[[#This Row],[Summe]]="","",AVERAGE(O90/Q90))</f>
        <v>#VALUE!</v>
      </c>
      <c r="Q90" s="13" t="str">
        <f>IF(VK[[#This Row],[erein]]="","",COUNT(E90:N90))</f>
        <v/>
      </c>
    </row>
    <row r="91" spans="1:17" ht="14.25">
      <c r="A91" s="4"/>
      <c r="B91" s="12"/>
      <c r="E91" s="44"/>
      <c r="F91" s="44"/>
      <c r="G91" s="44"/>
      <c r="H91" s="47"/>
      <c r="I91" s="45"/>
      <c r="J91" s="45"/>
      <c r="K91" s="45"/>
      <c r="L91" s="47"/>
      <c r="M91" s="44"/>
      <c r="N91" s="47"/>
      <c r="O91" s="25" t="str">
        <f>IF(VK[[#This Row],[erein]]="","",SUM(E91:N91))</f>
        <v/>
      </c>
      <c r="P91" s="13" t="e">
        <f>IF(SK[[#This Row],[Summe]]="","",AVERAGE(O91/Q91))</f>
        <v>#VALUE!</v>
      </c>
      <c r="Q91" s="13" t="str">
        <f>IF(VK[[#This Row],[erein]]="","",COUNT(E91:N91))</f>
        <v/>
      </c>
    </row>
    <row r="92" spans="1:17" ht="14.25">
      <c r="A92" s="4"/>
      <c r="B92" s="12"/>
      <c r="E92" s="44"/>
      <c r="F92" s="44"/>
      <c r="G92" s="44"/>
      <c r="H92" s="47"/>
      <c r="I92" s="45"/>
      <c r="J92" s="45"/>
      <c r="K92" s="45"/>
      <c r="L92" s="47"/>
      <c r="M92" s="44"/>
      <c r="N92" s="47"/>
      <c r="O92" s="25" t="str">
        <f>IF(VK[[#This Row],[erein]]="","",SUM(E92:N92))</f>
        <v/>
      </c>
      <c r="P92" s="13" t="e">
        <f>IF(SK[[#This Row],[Summe]]="","",AVERAGE(O92/Q92))</f>
        <v>#VALUE!</v>
      </c>
      <c r="Q92" s="13" t="str">
        <f>IF(VK[[#This Row],[erein]]="","",COUNT(E92:N92))</f>
        <v/>
      </c>
    </row>
    <row r="93" spans="1:17" ht="14.25">
      <c r="A93" s="4"/>
      <c r="B93" s="12"/>
      <c r="E93" s="44"/>
      <c r="F93" s="44"/>
      <c r="G93" s="44"/>
      <c r="H93" s="47"/>
      <c r="I93" s="45"/>
      <c r="J93" s="45"/>
      <c r="K93" s="45"/>
      <c r="L93" s="47"/>
      <c r="M93" s="44"/>
      <c r="N93" s="47"/>
      <c r="O93" s="25" t="str">
        <f>IF(VK[[#This Row],[erein]]="","",SUM(E93:N93))</f>
        <v/>
      </c>
      <c r="P93" s="13" t="e">
        <f>IF(SK[[#This Row],[Summe]]="","",AVERAGE(O93/Q93))</f>
        <v>#VALUE!</v>
      </c>
      <c r="Q93" s="13" t="str">
        <f>IF(VK[[#This Row],[erein]]="","",COUNT(E93:N93))</f>
        <v/>
      </c>
    </row>
    <row r="94" spans="1:17" ht="14.25">
      <c r="A94" s="4"/>
      <c r="B94" s="12"/>
      <c r="E94" s="44"/>
      <c r="F94" s="44"/>
      <c r="G94" s="44"/>
      <c r="H94" s="47"/>
      <c r="I94" s="45"/>
      <c r="J94" s="45"/>
      <c r="K94" s="45"/>
      <c r="L94" s="47"/>
      <c r="M94" s="44"/>
      <c r="N94" s="47"/>
      <c r="O94" s="25" t="str">
        <f>IF(VK[[#This Row],[erein]]="","",SUM(E94:N94))</f>
        <v/>
      </c>
      <c r="P94" s="13" t="e">
        <f>IF(SK[[#This Row],[Summe]]="","",AVERAGE(O94/Q94))</f>
        <v>#VALUE!</v>
      </c>
      <c r="Q94" s="13" t="str">
        <f>IF(VK[[#This Row],[erein]]="","",COUNT(E94:N94))</f>
        <v/>
      </c>
    </row>
    <row r="95" spans="1:17" ht="14.25">
      <c r="A95" s="4"/>
      <c r="B95" s="12"/>
      <c r="E95" s="44"/>
      <c r="F95" s="44"/>
      <c r="G95" s="44"/>
      <c r="H95" s="47"/>
      <c r="I95" s="45"/>
      <c r="J95" s="45"/>
      <c r="K95" s="45"/>
      <c r="L95" s="47"/>
      <c r="M95" s="44"/>
      <c r="N95" s="47"/>
      <c r="O95" s="25" t="str">
        <f>IF(VK[[#This Row],[erein]]="","",SUM(E95:N95))</f>
        <v/>
      </c>
      <c r="P95" s="13" t="e">
        <f>IF(SK[[#This Row],[Summe]]="","",AVERAGE(O95/Q95))</f>
        <v>#VALUE!</v>
      </c>
      <c r="Q95" s="13" t="str">
        <f>IF(VK[[#This Row],[erein]]="","",COUNT(E95:N95))</f>
        <v/>
      </c>
    </row>
    <row r="96" spans="1:17" ht="14.25">
      <c r="A96" s="4"/>
      <c r="B96" s="12"/>
      <c r="E96" s="44"/>
      <c r="F96" s="44"/>
      <c r="G96" s="44"/>
      <c r="H96" s="47"/>
      <c r="I96" s="45"/>
      <c r="J96" s="45"/>
      <c r="K96" s="45"/>
      <c r="L96" s="47"/>
      <c r="M96" s="44"/>
      <c r="N96" s="47"/>
      <c r="O96" s="25" t="str">
        <f>IF(VK[[#This Row],[erein]]="","",SUM(E96:N96))</f>
        <v/>
      </c>
      <c r="P96" s="13" t="e">
        <f>IF(SK[[#This Row],[Summe]]="","",AVERAGE(O96/Q96))</f>
        <v>#VALUE!</v>
      </c>
      <c r="Q96" s="13" t="str">
        <f>IF(VK[[#This Row],[erein]]="","",COUNT(E96:N96))</f>
        <v/>
      </c>
    </row>
    <row r="97" spans="1:17" ht="14.25">
      <c r="A97" s="4"/>
      <c r="B97" s="12"/>
      <c r="E97" s="44"/>
      <c r="F97" s="44"/>
      <c r="G97" s="44"/>
      <c r="H97" s="47"/>
      <c r="I97" s="45"/>
      <c r="J97" s="45"/>
      <c r="K97" s="45"/>
      <c r="L97" s="47"/>
      <c r="M97" s="44"/>
      <c r="N97" s="47"/>
      <c r="O97" s="25" t="str">
        <f>IF(VK[[#This Row],[erein]]="","",SUM(E97:N97))</f>
        <v/>
      </c>
      <c r="P97" s="13" t="e">
        <f>IF(SK[[#This Row],[Summe]]="","",AVERAGE(O97/Q97))</f>
        <v>#VALUE!</v>
      </c>
      <c r="Q97" s="13" t="str">
        <f>IF(VK[[#This Row],[erein]]="","",COUNT(E97:N97))</f>
        <v/>
      </c>
    </row>
    <row r="98" spans="1:17" ht="14.25">
      <c r="A98" s="4"/>
      <c r="B98" s="12"/>
      <c r="E98" s="44"/>
      <c r="F98" s="44"/>
      <c r="G98" s="44"/>
      <c r="H98" s="47"/>
      <c r="I98" s="45"/>
      <c r="J98" s="45"/>
      <c r="K98" s="45"/>
      <c r="L98" s="47"/>
      <c r="M98" s="44"/>
      <c r="N98" s="47"/>
      <c r="O98" s="25" t="str">
        <f>IF(VK[[#This Row],[erein]]="","",SUM(E98:N98))</f>
        <v/>
      </c>
      <c r="P98" s="13" t="e">
        <f>IF(SK[[#This Row],[Summe]]="","",AVERAGE(O98/Q98))</f>
        <v>#VALUE!</v>
      </c>
      <c r="Q98" s="13" t="str">
        <f>IF(VK[[#This Row],[erein]]="","",COUNT(E98:N98))</f>
        <v/>
      </c>
    </row>
    <row r="99" spans="1:17" ht="14.25">
      <c r="A99" s="4"/>
      <c r="B99" s="12"/>
      <c r="E99" s="44"/>
      <c r="F99" s="44"/>
      <c r="G99" s="44"/>
      <c r="H99" s="47"/>
      <c r="I99" s="45"/>
      <c r="J99" s="45"/>
      <c r="K99" s="45"/>
      <c r="L99" s="47"/>
      <c r="M99" s="44"/>
      <c r="N99" s="47"/>
      <c r="O99" s="25" t="str">
        <f>IF(VK[[#This Row],[erein]]="","",SUM(E99:N99))</f>
        <v/>
      </c>
      <c r="P99" s="13" t="e">
        <f>IF(SK[[#This Row],[Summe]]="","",AVERAGE(O99/Q99))</f>
        <v>#VALUE!</v>
      </c>
      <c r="Q99" s="13" t="str">
        <f>IF(VK[[#This Row],[erein]]="","",COUNT(E99:N99))</f>
        <v/>
      </c>
    </row>
    <row r="100" spans="1:17" ht="14.25">
      <c r="A100" s="4"/>
      <c r="B100" s="12"/>
      <c r="E100" s="44"/>
      <c r="F100" s="44"/>
      <c r="G100" s="44"/>
      <c r="H100" s="47"/>
      <c r="I100" s="45"/>
      <c r="J100" s="45"/>
      <c r="K100" s="45"/>
      <c r="L100" s="47"/>
      <c r="M100" s="44"/>
      <c r="N100" s="47"/>
      <c r="O100" s="25" t="str">
        <f>IF(VK[[#This Row],[erein]]="","",SUM(E100:N100))</f>
        <v/>
      </c>
      <c r="P100" s="13" t="e">
        <f>IF(SK[[#This Row],[Summe]]="","",AVERAGE(O100/Q100))</f>
        <v>#VALUE!</v>
      </c>
      <c r="Q100" s="13" t="str">
        <f>IF(VK[[#This Row],[erein]]="","",COUNT(E100:N100))</f>
        <v/>
      </c>
    </row>
    <row r="101" spans="1:17" ht="14.25">
      <c r="A101" s="4"/>
      <c r="B101" s="12"/>
      <c r="E101" s="44"/>
      <c r="F101" s="44"/>
      <c r="G101" s="44"/>
      <c r="H101" s="47"/>
      <c r="I101" s="45"/>
      <c r="J101" s="45"/>
      <c r="K101" s="45"/>
      <c r="L101" s="47"/>
      <c r="M101" s="44"/>
      <c r="N101" s="47"/>
      <c r="O101" s="25" t="str">
        <f>IF(VK[[#This Row],[erein]]="","",SUM(E101:N101))</f>
        <v/>
      </c>
      <c r="P101" s="13" t="e">
        <f>IF(SK[[#This Row],[Summe]]="","",AVERAGE(O101/Q101))</f>
        <v>#VALUE!</v>
      </c>
      <c r="Q101" s="13" t="str">
        <f>IF(VK[[#This Row],[erein]]="","",COUNT(E101:N101))</f>
        <v/>
      </c>
    </row>
    <row r="102" spans="1:17" ht="14.25">
      <c r="A102" s="4"/>
      <c r="B102" s="12"/>
      <c r="E102" s="44"/>
      <c r="F102" s="44"/>
      <c r="G102" s="44"/>
      <c r="H102" s="47"/>
      <c r="I102" s="45"/>
      <c r="J102" s="45"/>
      <c r="K102" s="45"/>
      <c r="L102" s="47"/>
      <c r="M102" s="44"/>
      <c r="N102" s="47"/>
      <c r="O102" s="25" t="str">
        <f>IF(VK[[#This Row],[erein]]="","",SUM(E102:N102))</f>
        <v/>
      </c>
      <c r="P102" s="13" t="e">
        <f>IF(SK[[#This Row],[Summe]]="","",AVERAGE(O102/Q102))</f>
        <v>#VALUE!</v>
      </c>
      <c r="Q102" s="13" t="str">
        <f>IF(VK[[#This Row],[erein]]="","",COUNT(E102:N102))</f>
        <v/>
      </c>
    </row>
    <row r="103" spans="1:17" ht="14.25">
      <c r="A103" s="4"/>
      <c r="B103" s="12"/>
      <c r="E103" s="44"/>
      <c r="F103" s="44"/>
      <c r="G103" s="44"/>
      <c r="H103" s="47"/>
      <c r="I103" s="45"/>
      <c r="J103" s="45"/>
      <c r="K103" s="45"/>
      <c r="L103" s="47"/>
      <c r="M103" s="44"/>
      <c r="N103" s="47"/>
      <c r="O103" s="25" t="str">
        <f>IF(VK[[#This Row],[erein]]="","",SUM(E103:N103))</f>
        <v/>
      </c>
      <c r="P103" s="13" t="e">
        <f>IF(SK[[#This Row],[Summe]]="","",AVERAGE(O103/Q103))</f>
        <v>#VALUE!</v>
      </c>
      <c r="Q103" s="13" t="str">
        <f>IF(VK[[#This Row],[erein]]="","",COUNT(E103:N103))</f>
        <v/>
      </c>
    </row>
    <row r="104" spans="1:17" ht="14.25">
      <c r="A104" s="4"/>
      <c r="B104" s="12"/>
      <c r="E104" s="44"/>
      <c r="F104" s="44"/>
      <c r="G104" s="44"/>
      <c r="H104" s="47"/>
      <c r="I104" s="45"/>
      <c r="J104" s="45"/>
      <c r="K104" s="45"/>
      <c r="L104" s="47"/>
      <c r="M104" s="44"/>
      <c r="N104" s="47"/>
      <c r="O104" s="25" t="str">
        <f>IF(VK[[#This Row],[erein]]="","",SUM(E104:N104))</f>
        <v/>
      </c>
      <c r="P104" s="13" t="e">
        <f>IF(SK[[#This Row],[Summe]]="","",AVERAGE(O104/Q104))</f>
        <v>#VALUE!</v>
      </c>
      <c r="Q104" s="13" t="str">
        <f>IF(VK[[#This Row],[erein]]="","",COUNT(E104:N104))</f>
        <v/>
      </c>
    </row>
    <row r="105" spans="1:17" ht="14.25">
      <c r="A105" s="4"/>
      <c r="B105" s="12"/>
      <c r="E105" s="44"/>
      <c r="F105" s="44"/>
      <c r="G105" s="44"/>
      <c r="H105" s="47"/>
      <c r="I105" s="45"/>
      <c r="J105" s="45"/>
      <c r="K105" s="45"/>
      <c r="L105" s="47"/>
      <c r="M105" s="44"/>
      <c r="N105" s="47"/>
      <c r="O105" s="25" t="str">
        <f>IF(VK[[#This Row],[erein]]="","",SUM(E105:N105))</f>
        <v/>
      </c>
      <c r="P105" s="13" t="e">
        <f>IF(SK[[#This Row],[Summe]]="","",AVERAGE(O105/Q105))</f>
        <v>#VALUE!</v>
      </c>
      <c r="Q105" s="13" t="str">
        <f>IF(VK[[#This Row],[erein]]="","",COUNT(E105:N105))</f>
        <v/>
      </c>
    </row>
    <row r="106" spans="1:17" ht="14.25">
      <c r="A106" s="4"/>
      <c r="B106" s="12"/>
      <c r="E106" s="44"/>
      <c r="F106" s="44"/>
      <c r="G106" s="44"/>
      <c r="H106" s="47"/>
      <c r="I106" s="45"/>
      <c r="J106" s="45"/>
      <c r="K106" s="45"/>
      <c r="L106" s="47"/>
      <c r="M106" s="44"/>
      <c r="N106" s="47"/>
      <c r="O106" s="25" t="str">
        <f>IF(VK[[#This Row],[erein]]="","",SUM(E106:N106))</f>
        <v/>
      </c>
      <c r="P106" s="13" t="e">
        <f>IF(SK[[#This Row],[Summe]]="","",AVERAGE(O106/Q106))</f>
        <v>#VALUE!</v>
      </c>
      <c r="Q106" s="13" t="str">
        <f>IF(VK[[#This Row],[erein]]="","",COUNT(E106:N106))</f>
        <v/>
      </c>
    </row>
    <row r="107" spans="1:17" ht="14.25">
      <c r="A107" s="4"/>
      <c r="B107" s="12"/>
      <c r="E107" s="44"/>
      <c r="F107" s="44"/>
      <c r="G107" s="44"/>
      <c r="H107" s="47"/>
      <c r="I107" s="45"/>
      <c r="J107" s="45"/>
      <c r="K107" s="45"/>
      <c r="L107" s="47"/>
      <c r="M107" s="44"/>
      <c r="N107" s="47"/>
      <c r="O107" s="25" t="str">
        <f>IF(VK[[#This Row],[erein]]="","",SUM(E107:N107))</f>
        <v/>
      </c>
      <c r="P107" s="13" t="e">
        <f>IF(SK[[#This Row],[Summe]]="","",AVERAGE(O107/Q107))</f>
        <v>#VALUE!</v>
      </c>
      <c r="Q107" s="13" t="str">
        <f>IF(VK[[#This Row],[erein]]="","",COUNT(E107:N107))</f>
        <v/>
      </c>
    </row>
    <row r="108" spans="1:17" ht="14.25">
      <c r="A108" s="4"/>
      <c r="B108" s="12"/>
      <c r="E108" s="44"/>
      <c r="F108" s="44"/>
      <c r="G108" s="44"/>
      <c r="H108" s="47"/>
      <c r="I108" s="45"/>
      <c r="J108" s="45"/>
      <c r="K108" s="45"/>
      <c r="L108" s="47"/>
      <c r="M108" s="44"/>
      <c r="N108" s="47"/>
      <c r="O108" s="25" t="str">
        <f>IF(VK[[#This Row],[erein]]="","",SUM(E108:N108))</f>
        <v/>
      </c>
      <c r="P108" s="13" t="e">
        <f>IF(SK[[#This Row],[Summe]]="","",AVERAGE(O108/Q108))</f>
        <v>#VALUE!</v>
      </c>
      <c r="Q108" s="13" t="str">
        <f>IF(VK[[#This Row],[erein]]="","",COUNT(E108:N108))</f>
        <v/>
      </c>
    </row>
    <row r="109" spans="1:17" ht="14.25">
      <c r="A109" s="4"/>
      <c r="B109" s="12"/>
      <c r="E109" s="44"/>
      <c r="F109" s="44"/>
      <c r="G109" s="44"/>
      <c r="H109" s="47"/>
      <c r="I109" s="45"/>
      <c r="J109" s="45"/>
      <c r="K109" s="45"/>
      <c r="L109" s="47"/>
      <c r="M109" s="44"/>
      <c r="N109" s="47"/>
      <c r="O109" s="25" t="str">
        <f>IF(VK[[#This Row],[erein]]="","",SUM(E109:N109))</f>
        <v/>
      </c>
      <c r="P109" s="13" t="e">
        <f>IF(SK[[#This Row],[Summe]]="","",AVERAGE(O109/Q109))</f>
        <v>#VALUE!</v>
      </c>
      <c r="Q109" s="13" t="str">
        <f>IF(VK[[#This Row],[erein]]="","",COUNT(E109:N109))</f>
        <v/>
      </c>
    </row>
    <row r="110" spans="1:17" ht="14.25">
      <c r="A110" s="4"/>
      <c r="B110" s="12"/>
      <c r="E110" s="44"/>
      <c r="F110" s="44"/>
      <c r="G110" s="44"/>
      <c r="H110" s="47"/>
      <c r="I110" s="45"/>
      <c r="J110" s="45"/>
      <c r="K110" s="45"/>
      <c r="L110" s="47"/>
      <c r="M110" s="44"/>
      <c r="N110" s="47"/>
      <c r="O110" s="25" t="str">
        <f>IF(VK[[#This Row],[erein]]="","",SUM(E110:N110))</f>
        <v/>
      </c>
      <c r="P110" s="13" t="e">
        <f>IF(SK[[#This Row],[Summe]]="","",AVERAGE(O110/Q110))</f>
        <v>#VALUE!</v>
      </c>
      <c r="Q110" s="13" t="str">
        <f>IF(VK[[#This Row],[erein]]="","",COUNT(E110:N110))</f>
        <v/>
      </c>
    </row>
    <row r="111" spans="1:17" ht="14.25">
      <c r="A111" s="4"/>
      <c r="B111" s="12"/>
      <c r="E111" s="44"/>
      <c r="F111" s="44"/>
      <c r="G111" s="44"/>
      <c r="H111" s="47"/>
      <c r="I111" s="45"/>
      <c r="J111" s="45"/>
      <c r="K111" s="45"/>
      <c r="L111" s="47"/>
      <c r="M111" s="44"/>
      <c r="N111" s="47"/>
      <c r="O111" s="25" t="str">
        <f>IF(VK[[#This Row],[erein]]="","",SUM(E111:N111))</f>
        <v/>
      </c>
      <c r="P111" s="13" t="e">
        <f>IF(SK[[#This Row],[Summe]]="","",AVERAGE(O111/Q111))</f>
        <v>#VALUE!</v>
      </c>
      <c r="Q111" s="13" t="str">
        <f>IF(VK[[#This Row],[erein]]="","",COUNT(E111:N111))</f>
        <v/>
      </c>
    </row>
    <row r="112" spans="1:17" ht="14.25">
      <c r="A112" s="4"/>
      <c r="B112" s="12"/>
      <c r="E112" s="44"/>
      <c r="F112" s="44"/>
      <c r="G112" s="44"/>
      <c r="H112" s="47"/>
      <c r="I112" s="45"/>
      <c r="J112" s="45"/>
      <c r="K112" s="45"/>
      <c r="L112" s="47"/>
      <c r="M112" s="44"/>
      <c r="N112" s="47"/>
      <c r="O112" s="25" t="str">
        <f>IF(VK[[#This Row],[erein]]="","",SUM(E112:N112))</f>
        <v/>
      </c>
      <c r="P112" s="13" t="e">
        <f>IF(SK[[#This Row],[Summe]]="","",AVERAGE(O112/Q112))</f>
        <v>#VALUE!</v>
      </c>
      <c r="Q112" s="13" t="str">
        <f>IF(VK[[#This Row],[erein]]="","",COUNT(E112:N112))</f>
        <v/>
      </c>
    </row>
    <row r="113" spans="1:17" ht="14.25">
      <c r="A113" s="4"/>
      <c r="B113" s="12"/>
      <c r="E113" s="44"/>
      <c r="F113" s="44"/>
      <c r="G113" s="44"/>
      <c r="H113" s="47"/>
      <c r="I113" s="45"/>
      <c r="J113" s="45"/>
      <c r="K113" s="45"/>
      <c r="L113" s="47"/>
      <c r="M113" s="44"/>
      <c r="N113" s="47"/>
      <c r="O113" s="25" t="str">
        <f>IF(VK[[#This Row],[erein]]="","",SUM(E113:N113))</f>
        <v/>
      </c>
      <c r="P113" s="13" t="e">
        <f>IF(SK[[#This Row],[Summe]]="","",AVERAGE(O113/Q113))</f>
        <v>#VALUE!</v>
      </c>
      <c r="Q113" s="13" t="str">
        <f>IF(VK[[#This Row],[erein]]="","",COUNT(E113:N113))</f>
        <v/>
      </c>
    </row>
    <row r="114" spans="1:17" ht="14.25">
      <c r="A114" s="4"/>
      <c r="B114" s="12"/>
      <c r="E114" s="44"/>
      <c r="F114" s="44"/>
      <c r="G114" s="44"/>
      <c r="H114" s="47"/>
      <c r="I114" s="45"/>
      <c r="J114" s="45"/>
      <c r="K114" s="45"/>
      <c r="L114" s="47"/>
      <c r="M114" s="44"/>
      <c r="N114" s="47"/>
      <c r="O114" s="25" t="str">
        <f>IF(VK[[#This Row],[erein]]="","",SUM(E114:N114))</f>
        <v/>
      </c>
      <c r="P114" s="13" t="e">
        <f>IF(SK[[#This Row],[Summe]]="","",AVERAGE(O114/Q114))</f>
        <v>#VALUE!</v>
      </c>
      <c r="Q114" s="13" t="str">
        <f>IF(VK[[#This Row],[erein]]="","",COUNT(E114:N114))</f>
        <v/>
      </c>
    </row>
    <row r="115" spans="1:17" ht="14.25">
      <c r="A115" s="4"/>
      <c r="B115" s="12"/>
      <c r="E115" s="44"/>
      <c r="F115" s="44"/>
      <c r="G115" s="44"/>
      <c r="H115" s="47"/>
      <c r="I115" s="45"/>
      <c r="J115" s="45"/>
      <c r="K115" s="45"/>
      <c r="L115" s="47"/>
      <c r="M115" s="44"/>
      <c r="N115" s="47"/>
      <c r="O115" s="25" t="str">
        <f>IF(VK[[#This Row],[erein]]="","",SUM(E115:N115))</f>
        <v/>
      </c>
      <c r="P115" s="13" t="e">
        <f>IF(SK[[#This Row],[Summe]]="","",AVERAGE(O115/Q115))</f>
        <v>#VALUE!</v>
      </c>
      <c r="Q115" s="13" t="str">
        <f>IF(VK[[#This Row],[erein]]="","",COUNT(E115:N115))</f>
        <v/>
      </c>
    </row>
    <row r="116" spans="1:17" ht="14.25">
      <c r="A116" s="4"/>
      <c r="B116" s="12"/>
      <c r="E116" s="44"/>
      <c r="F116" s="44"/>
      <c r="G116" s="44"/>
      <c r="H116" s="47"/>
      <c r="I116" s="45"/>
      <c r="J116" s="45"/>
      <c r="K116" s="45"/>
      <c r="L116" s="47"/>
      <c r="M116" s="44"/>
      <c r="N116" s="47"/>
      <c r="O116" s="25" t="str">
        <f>IF(VK[[#This Row],[erein]]="","",SUM(E116:N116))</f>
        <v/>
      </c>
      <c r="P116" s="13" t="e">
        <f>IF(SK[[#This Row],[Summe]]="","",AVERAGE(O116/Q116))</f>
        <v>#VALUE!</v>
      </c>
      <c r="Q116" s="13" t="str">
        <f>IF(VK[[#This Row],[erein]]="","",COUNT(E116:N116))</f>
        <v/>
      </c>
    </row>
    <row r="117" spans="1:17" ht="14.25">
      <c r="A117" s="4"/>
      <c r="B117" s="12"/>
      <c r="E117" s="44"/>
      <c r="F117" s="44"/>
      <c r="G117" s="44"/>
      <c r="H117" s="47"/>
      <c r="I117" s="45"/>
      <c r="J117" s="45"/>
      <c r="K117" s="45"/>
      <c r="L117" s="47"/>
      <c r="M117" s="44"/>
      <c r="N117" s="47"/>
      <c r="O117" s="25" t="str">
        <f>IF(VK[[#This Row],[erein]]="","",SUM(E117:N117))</f>
        <v/>
      </c>
      <c r="P117" s="13" t="e">
        <f>IF(SK[[#This Row],[Summe]]="","",AVERAGE(O117/Q117))</f>
        <v>#VALUE!</v>
      </c>
      <c r="Q117" s="13" t="str">
        <f>IF(VK[[#This Row],[erein]]="","",COUNT(E117:N117))</f>
        <v/>
      </c>
    </row>
    <row r="118" spans="1:17" ht="14.25">
      <c r="A118" s="4"/>
      <c r="B118" s="12"/>
      <c r="E118" s="44"/>
      <c r="F118" s="44"/>
      <c r="G118" s="44"/>
      <c r="H118" s="47"/>
      <c r="I118" s="45"/>
      <c r="J118" s="45"/>
      <c r="K118" s="45"/>
      <c r="L118" s="47"/>
      <c r="M118" s="44"/>
      <c r="N118" s="47"/>
      <c r="O118" s="25" t="str">
        <f>IF(VK[[#This Row],[erein]]="","",SUM(E118:N118))</f>
        <v/>
      </c>
      <c r="P118" s="13" t="e">
        <f>IF(SK[[#This Row],[Summe]]="","",AVERAGE(O118/Q118))</f>
        <v>#VALUE!</v>
      </c>
      <c r="Q118" s="13" t="str">
        <f>IF(VK[[#This Row],[erein]]="","",COUNT(E118:N118))</f>
        <v/>
      </c>
    </row>
    <row r="119" spans="1:17" ht="14.25">
      <c r="A119" s="4"/>
      <c r="B119" s="12"/>
      <c r="E119" s="44"/>
      <c r="F119" s="44"/>
      <c r="G119" s="44"/>
      <c r="H119" s="47"/>
      <c r="I119" s="45"/>
      <c r="J119" s="45"/>
      <c r="K119" s="45"/>
      <c r="L119" s="47"/>
      <c r="M119" s="44"/>
      <c r="N119" s="47"/>
      <c r="O119" s="25" t="str">
        <f>IF(VK[[#This Row],[erein]]="","",SUM(E119:N119))</f>
        <v/>
      </c>
      <c r="P119" s="13" t="e">
        <f>IF(SK[[#This Row],[Summe]]="","",AVERAGE(O119/Q119))</f>
        <v>#VALUE!</v>
      </c>
      <c r="Q119" s="13" t="str">
        <f>IF(VK[[#This Row],[erein]]="","",COUNT(E119:N119))</f>
        <v/>
      </c>
    </row>
    <row r="120" spans="1:17" ht="14.25">
      <c r="A120" s="4"/>
      <c r="B120" s="12"/>
      <c r="E120" s="44"/>
      <c r="F120" s="44"/>
      <c r="G120" s="44"/>
      <c r="H120" s="47"/>
      <c r="I120" s="45"/>
      <c r="J120" s="45"/>
      <c r="K120" s="45"/>
      <c r="L120" s="47"/>
      <c r="M120" s="44"/>
      <c r="N120" s="47"/>
      <c r="O120" s="25" t="str">
        <f>IF(VK[[#This Row],[erein]]="","",SUM(E120:N120))</f>
        <v/>
      </c>
      <c r="P120" s="13" t="e">
        <f>IF(SK[[#This Row],[Summe]]="","",AVERAGE(O120/Q120))</f>
        <v>#VALUE!</v>
      </c>
      <c r="Q120" s="13" t="str">
        <f>IF(VK[[#This Row],[erein]]="","",COUNT(E120:N120))</f>
        <v/>
      </c>
    </row>
    <row r="121" spans="1:17" ht="14.25">
      <c r="A121" s="4"/>
      <c r="B121" s="12"/>
      <c r="E121" s="44"/>
      <c r="F121" s="44"/>
      <c r="G121" s="44"/>
      <c r="H121" s="47"/>
      <c r="I121" s="45"/>
      <c r="J121" s="45"/>
      <c r="K121" s="45"/>
      <c r="L121" s="47"/>
      <c r="M121" s="44"/>
      <c r="N121" s="47"/>
      <c r="O121" s="25" t="str">
        <f>IF(VK[[#This Row],[erein]]="","",SUM(E121:N121))</f>
        <v/>
      </c>
      <c r="P121" s="13" t="e">
        <f>IF(SK[[#This Row],[Summe]]="","",AVERAGE(O121/Q121))</f>
        <v>#VALUE!</v>
      </c>
      <c r="Q121" s="13" t="str">
        <f>IF(VK[[#This Row],[erein]]="","",COUNT(E121:N121))</f>
        <v/>
      </c>
    </row>
    <row r="122" spans="1:17" ht="14.25">
      <c r="A122" s="4"/>
      <c r="B122" s="12"/>
      <c r="E122" s="44"/>
      <c r="F122" s="44"/>
      <c r="G122" s="44"/>
      <c r="H122" s="47"/>
      <c r="I122" s="45"/>
      <c r="J122" s="45"/>
      <c r="K122" s="45"/>
      <c r="L122" s="47"/>
      <c r="M122" s="44"/>
      <c r="N122" s="47"/>
      <c r="O122" s="25" t="str">
        <f>IF(VK[[#This Row],[erein]]="","",SUM(E122:N122))</f>
        <v/>
      </c>
      <c r="P122" s="13" t="e">
        <f>IF(SK[[#This Row],[Summe]]="","",AVERAGE(O122/Q122))</f>
        <v>#VALUE!</v>
      </c>
      <c r="Q122" s="13" t="str">
        <f>IF(VK[[#This Row],[erein]]="","",COUNT(E122:N122))</f>
        <v/>
      </c>
    </row>
    <row r="123" spans="1:17" ht="14.25">
      <c r="A123" s="4"/>
      <c r="B123" s="12"/>
      <c r="E123" s="44"/>
      <c r="F123" s="44"/>
      <c r="G123" s="44"/>
      <c r="H123" s="47"/>
      <c r="I123" s="45"/>
      <c r="J123" s="45"/>
      <c r="K123" s="45"/>
      <c r="L123" s="47"/>
      <c r="M123" s="44"/>
      <c r="N123" s="47"/>
      <c r="O123" s="25" t="str">
        <f>IF(VK[[#This Row],[erein]]="","",SUM(E123:N123))</f>
        <v/>
      </c>
      <c r="P123" s="13" t="e">
        <f>IF(SK[[#This Row],[Summe]]="","",AVERAGE(O123/Q123))</f>
        <v>#VALUE!</v>
      </c>
      <c r="Q123" s="13" t="str">
        <f>IF(VK[[#This Row],[erein]]="","",COUNT(E123:N123))</f>
        <v/>
      </c>
    </row>
    <row r="124" spans="1:17" ht="14.25">
      <c r="A124" s="4"/>
      <c r="B124" s="12"/>
      <c r="E124" s="44"/>
      <c r="F124" s="44"/>
      <c r="G124" s="44"/>
      <c r="H124" s="47"/>
      <c r="I124" s="45"/>
      <c r="J124" s="45"/>
      <c r="K124" s="45"/>
      <c r="L124" s="47"/>
      <c r="M124" s="44"/>
      <c r="N124" s="47"/>
      <c r="O124" s="25" t="str">
        <f>IF(VK[[#This Row],[erein]]="","",SUM(E124:N124))</f>
        <v/>
      </c>
      <c r="P124" s="13" t="e">
        <f>IF(SK[[#This Row],[Summe]]="","",AVERAGE(O124/Q124))</f>
        <v>#VALUE!</v>
      </c>
      <c r="Q124" s="13" t="str">
        <f>IF(VK[[#This Row],[erein]]="","",COUNT(E124:N124))</f>
        <v/>
      </c>
    </row>
    <row r="125" spans="1:17" ht="14.25">
      <c r="A125" s="4"/>
      <c r="B125" s="12"/>
      <c r="E125" s="44"/>
      <c r="F125" s="44"/>
      <c r="G125" s="44"/>
      <c r="H125" s="47"/>
      <c r="I125" s="45"/>
      <c r="J125" s="45"/>
      <c r="K125" s="45"/>
      <c r="L125" s="47"/>
      <c r="M125" s="44"/>
      <c r="N125" s="47"/>
      <c r="O125" s="25" t="str">
        <f>IF(VK[[#This Row],[erein]]="","",SUM(E125:N125))</f>
        <v/>
      </c>
      <c r="P125" s="13" t="e">
        <f>IF(SK[[#This Row],[Summe]]="","",AVERAGE(O125/Q125))</f>
        <v>#VALUE!</v>
      </c>
      <c r="Q125" s="13" t="str">
        <f>IF(VK[[#This Row],[erein]]="","",COUNT(E125:N125))</f>
        <v/>
      </c>
    </row>
    <row r="126" spans="1:17" ht="14.25">
      <c r="A126" s="4"/>
      <c r="B126" s="12"/>
      <c r="E126" s="44"/>
      <c r="F126" s="44"/>
      <c r="G126" s="44"/>
      <c r="H126" s="47"/>
      <c r="I126" s="45"/>
      <c r="J126" s="45"/>
      <c r="K126" s="45"/>
      <c r="L126" s="47"/>
      <c r="M126" s="44"/>
      <c r="N126" s="47"/>
      <c r="O126" s="25" t="str">
        <f>IF(VK[[#This Row],[erein]]="","",SUM(E126:N126))</f>
        <v/>
      </c>
      <c r="P126" s="13" t="e">
        <f>IF(SK[[#This Row],[Summe]]="","",AVERAGE(O126/Q126))</f>
        <v>#VALUE!</v>
      </c>
      <c r="Q126" s="13" t="str">
        <f>IF(VK[[#This Row],[erein]]="","",COUNT(E126:N126))</f>
        <v/>
      </c>
    </row>
    <row r="127" spans="1:17" ht="14.25">
      <c r="A127" s="4"/>
      <c r="B127" s="12"/>
      <c r="E127" s="44"/>
      <c r="F127" s="44"/>
      <c r="G127" s="44"/>
      <c r="H127" s="47"/>
      <c r="I127" s="45"/>
      <c r="J127" s="45"/>
      <c r="K127" s="45"/>
      <c r="L127" s="47"/>
      <c r="M127" s="44"/>
      <c r="N127" s="47"/>
      <c r="O127" s="25" t="str">
        <f>IF(VK[[#This Row],[erein]]="","",SUM(E127:N127))</f>
        <v/>
      </c>
      <c r="P127" s="13" t="e">
        <f>IF(SK[[#This Row],[Summe]]="","",AVERAGE(O127/Q127))</f>
        <v>#VALUE!</v>
      </c>
      <c r="Q127" s="13" t="str">
        <f>IF(VK[[#This Row],[erein]]="","",COUNT(E127:N127))</f>
        <v/>
      </c>
    </row>
    <row r="128" spans="1:17" ht="14.25">
      <c r="A128" s="4"/>
      <c r="B128" s="12"/>
      <c r="E128" s="44"/>
      <c r="F128" s="44"/>
      <c r="G128" s="44"/>
      <c r="H128" s="47"/>
      <c r="I128" s="45"/>
      <c r="J128" s="45"/>
      <c r="K128" s="45"/>
      <c r="L128" s="47"/>
      <c r="M128" s="44"/>
      <c r="N128" s="47"/>
      <c r="O128" s="25" t="str">
        <f>IF(VK[[#This Row],[erein]]="","",SUM(E128:N128))</f>
        <v/>
      </c>
      <c r="P128" s="13" t="e">
        <f>IF(SK[[#This Row],[Summe]]="","",AVERAGE(O128/Q128))</f>
        <v>#VALUE!</v>
      </c>
      <c r="Q128" s="13" t="str">
        <f>IF(VK[[#This Row],[erein]]="","",COUNT(E128:N128))</f>
        <v/>
      </c>
    </row>
    <row r="129" spans="1:17" ht="14.25">
      <c r="A129" s="4"/>
      <c r="B129" s="12"/>
      <c r="E129" s="44"/>
      <c r="F129" s="44"/>
      <c r="G129" s="44"/>
      <c r="H129" s="47"/>
      <c r="I129" s="45"/>
      <c r="J129" s="45"/>
      <c r="K129" s="45"/>
      <c r="L129" s="47"/>
      <c r="M129" s="44"/>
      <c r="N129" s="47"/>
      <c r="O129" s="25" t="str">
        <f>IF(VK[[#This Row],[erein]]="","",SUM(E129:N129))</f>
        <v/>
      </c>
      <c r="P129" s="13" t="e">
        <f>IF(SK[[#This Row],[Summe]]="","",AVERAGE(O129/Q129))</f>
        <v>#VALUE!</v>
      </c>
      <c r="Q129" s="13" t="str">
        <f>IF(VK[[#This Row],[erein]]="","",COUNT(E129:N129))</f>
        <v/>
      </c>
    </row>
    <row r="130" spans="1:17" ht="14.25">
      <c r="A130" s="4"/>
      <c r="B130" s="12"/>
      <c r="E130" s="44"/>
      <c r="F130" s="44"/>
      <c r="G130" s="44"/>
      <c r="H130" s="47"/>
      <c r="I130" s="45"/>
      <c r="J130" s="45"/>
      <c r="K130" s="45"/>
      <c r="L130" s="47"/>
      <c r="M130" s="44"/>
      <c r="N130" s="47"/>
      <c r="O130" s="25" t="str">
        <f>IF(VK[[#This Row],[erein]]="","",SUM(E130:N130))</f>
        <v/>
      </c>
      <c r="P130" s="13" t="e">
        <f>IF(SK[[#This Row],[Summe]]="","",AVERAGE(O130/Q130))</f>
        <v>#VALUE!</v>
      </c>
      <c r="Q130" s="13" t="str">
        <f>IF(VK[[#This Row],[erein]]="","",COUNT(E130:N130))</f>
        <v/>
      </c>
    </row>
    <row r="131" spans="1:17" ht="14.25">
      <c r="A131" s="4"/>
      <c r="B131" s="12"/>
      <c r="E131" s="44"/>
      <c r="F131" s="44"/>
      <c r="G131" s="44"/>
      <c r="H131" s="47"/>
      <c r="I131" s="45"/>
      <c r="J131" s="45"/>
      <c r="K131" s="45"/>
      <c r="L131" s="47"/>
      <c r="M131" s="44"/>
      <c r="N131" s="47"/>
      <c r="O131" s="25" t="str">
        <f>IF(VK[[#This Row],[erein]]="","",SUM(E131:N131))</f>
        <v/>
      </c>
      <c r="P131" s="13" t="e">
        <f>IF(SK[[#This Row],[Summe]]="","",AVERAGE(O131/Q131))</f>
        <v>#VALUE!</v>
      </c>
      <c r="Q131" s="13" t="str">
        <f>IF(VK[[#This Row],[erein]]="","",COUNT(E131:N131))</f>
        <v/>
      </c>
    </row>
    <row r="132" spans="1:17" ht="14.25">
      <c r="A132" s="4"/>
      <c r="B132" s="12"/>
      <c r="E132" s="44"/>
      <c r="F132" s="44"/>
      <c r="G132" s="44"/>
      <c r="H132" s="47"/>
      <c r="I132" s="45"/>
      <c r="J132" s="45"/>
      <c r="K132" s="45"/>
      <c r="L132" s="47"/>
      <c r="M132" s="44"/>
      <c r="N132" s="47"/>
      <c r="O132" s="25" t="str">
        <f>IF(VK[[#This Row],[erein]]="","",SUM(E132:N132))</f>
        <v/>
      </c>
      <c r="P132" s="13" t="e">
        <f>IF(SK[[#This Row],[Summe]]="","",AVERAGE(O132/Q132))</f>
        <v>#VALUE!</v>
      </c>
      <c r="Q132" s="13" t="str">
        <f>IF(VK[[#This Row],[erein]]="","",COUNT(E132:N132))</f>
        <v/>
      </c>
    </row>
    <row r="133" spans="1:17" ht="14.25">
      <c r="A133" s="4"/>
      <c r="B133" s="12"/>
      <c r="E133" s="44"/>
      <c r="F133" s="44"/>
      <c r="G133" s="44"/>
      <c r="H133" s="47"/>
      <c r="I133" s="45"/>
      <c r="J133" s="45"/>
      <c r="K133" s="45"/>
      <c r="L133" s="47"/>
      <c r="M133" s="44"/>
      <c r="N133" s="47"/>
      <c r="O133" s="25" t="str">
        <f>IF(VK[[#This Row],[erein]]="","",SUM(E133:N133))</f>
        <v/>
      </c>
      <c r="P133" s="13" t="e">
        <f>IF(SK[[#This Row],[Summe]]="","",AVERAGE(O133/Q133))</f>
        <v>#VALUE!</v>
      </c>
      <c r="Q133" s="13" t="str">
        <f>IF(VK[[#This Row],[erein]]="","",COUNT(E133:N133))</f>
        <v/>
      </c>
    </row>
    <row r="134" spans="1:17" ht="14.25">
      <c r="A134" s="4"/>
      <c r="B134" s="12"/>
      <c r="E134" s="44"/>
      <c r="F134" s="44"/>
      <c r="G134" s="44"/>
      <c r="H134" s="47"/>
      <c r="I134" s="45"/>
      <c r="J134" s="45"/>
      <c r="K134" s="45"/>
      <c r="L134" s="47"/>
      <c r="M134" s="44"/>
      <c r="N134" s="47"/>
      <c r="O134" s="25" t="str">
        <f>IF(VK[[#This Row],[erein]]="","",SUM(E134:N134))</f>
        <v/>
      </c>
      <c r="P134" s="13" t="e">
        <f>IF(SK[[#This Row],[Summe]]="","",AVERAGE(O134/Q134))</f>
        <v>#VALUE!</v>
      </c>
      <c r="Q134" s="13" t="str">
        <f>IF(VK[[#This Row],[erein]]="","",COUNT(E134:N134))</f>
        <v/>
      </c>
    </row>
    <row r="135" spans="1:17" ht="14.25">
      <c r="A135" s="4"/>
      <c r="B135" s="12"/>
      <c r="E135" s="44"/>
      <c r="F135" s="44"/>
      <c r="G135" s="44"/>
      <c r="H135" s="47"/>
      <c r="I135" s="45"/>
      <c r="J135" s="45"/>
      <c r="K135" s="45"/>
      <c r="L135" s="47"/>
      <c r="M135" s="44"/>
      <c r="N135" s="47"/>
      <c r="O135" s="25" t="str">
        <f>IF(VK[[#This Row],[erein]]="","",SUM(E135:N135))</f>
        <v/>
      </c>
      <c r="P135" s="13" t="e">
        <f>IF(SK[[#This Row],[Summe]]="","",AVERAGE(O135/Q135))</f>
        <v>#VALUE!</v>
      </c>
      <c r="Q135" s="13" t="str">
        <f>IF(VK[[#This Row],[erein]]="","",COUNT(E135:N135))</f>
        <v/>
      </c>
    </row>
    <row r="136" spans="1:17" ht="14.25">
      <c r="A136" s="4"/>
      <c r="B136" s="12"/>
      <c r="E136" s="44"/>
      <c r="F136" s="44"/>
      <c r="G136" s="44"/>
      <c r="H136" s="47"/>
      <c r="I136" s="45"/>
      <c r="J136" s="45"/>
      <c r="K136" s="45"/>
      <c r="L136" s="47"/>
      <c r="M136" s="44"/>
      <c r="N136" s="47"/>
      <c r="O136" s="25" t="str">
        <f>IF(VK[[#This Row],[erein]]="","",SUM(E136:N136))</f>
        <v/>
      </c>
      <c r="P136" s="13" t="e">
        <f>IF(SK[[#This Row],[Summe]]="","",AVERAGE(O136/Q136))</f>
        <v>#VALUE!</v>
      </c>
      <c r="Q136" s="13" t="str">
        <f>IF(VK[[#This Row],[erein]]="","",COUNT(E136:N136))</f>
        <v/>
      </c>
    </row>
    <row r="137" spans="1:17" ht="14.25">
      <c r="A137" s="4"/>
      <c r="B137" s="12"/>
      <c r="E137" s="44"/>
      <c r="F137" s="44"/>
      <c r="G137" s="44"/>
      <c r="H137" s="47"/>
      <c r="I137" s="45"/>
      <c r="J137" s="45"/>
      <c r="K137" s="45"/>
      <c r="L137" s="47"/>
      <c r="M137" s="44"/>
      <c r="N137" s="47"/>
      <c r="O137" s="25" t="str">
        <f>IF(VK[[#This Row],[erein]]="","",SUM(E137:N137))</f>
        <v/>
      </c>
      <c r="P137" s="13" t="e">
        <f>IF(SK[[#This Row],[Summe]]="","",AVERAGE(O137/Q137))</f>
        <v>#VALUE!</v>
      </c>
      <c r="Q137" s="13" t="str">
        <f>IF(VK[[#This Row],[erein]]="","",COUNT(E137:N137))</f>
        <v/>
      </c>
    </row>
    <row r="138" spans="1:17" ht="14.25">
      <c r="A138" s="4"/>
      <c r="B138" s="12"/>
      <c r="E138" s="44"/>
      <c r="F138" s="44"/>
      <c r="G138" s="44"/>
      <c r="H138" s="47"/>
      <c r="I138" s="45"/>
      <c r="J138" s="45"/>
      <c r="K138" s="45"/>
      <c r="L138" s="47"/>
      <c r="M138" s="44"/>
      <c r="N138" s="47"/>
      <c r="O138" s="25" t="str">
        <f>IF(VK[[#This Row],[erein]]="","",SUM(E138:N138))</f>
        <v/>
      </c>
      <c r="P138" s="13" t="e">
        <f>IF(SK[[#This Row],[Summe]]="","",AVERAGE(O138/Q138))</f>
        <v>#VALUE!</v>
      </c>
      <c r="Q138" s="13" t="str">
        <f>IF(VK[[#This Row],[erein]]="","",COUNT(E138:N138))</f>
        <v/>
      </c>
    </row>
    <row r="139" spans="1:17" ht="14.25">
      <c r="A139" s="4"/>
      <c r="B139" s="12"/>
      <c r="E139" s="44"/>
      <c r="F139" s="44"/>
      <c r="G139" s="44"/>
      <c r="H139" s="47"/>
      <c r="I139" s="45"/>
      <c r="J139" s="45"/>
      <c r="K139" s="45"/>
      <c r="L139" s="47"/>
      <c r="M139" s="44"/>
      <c r="N139" s="47"/>
      <c r="O139" s="25" t="str">
        <f>IF(VK[[#This Row],[erein]]="","",SUM(E139:N139))</f>
        <v/>
      </c>
      <c r="P139" s="13" t="e">
        <f>IF(SK[[#This Row],[Summe]]="","",AVERAGE(O139/Q139))</f>
        <v>#VALUE!</v>
      </c>
      <c r="Q139" s="13" t="str">
        <f>IF(VK[[#This Row],[erein]]="","",COUNT(E139:N139))</f>
        <v/>
      </c>
    </row>
    <row r="140" spans="1:17" ht="14.25">
      <c r="A140" s="4"/>
      <c r="B140" s="12"/>
      <c r="E140" s="44"/>
      <c r="F140" s="44"/>
      <c r="G140" s="44"/>
      <c r="H140" s="47"/>
      <c r="I140" s="45"/>
      <c r="J140" s="45"/>
      <c r="K140" s="45"/>
      <c r="L140" s="47"/>
      <c r="M140" s="44"/>
      <c r="N140" s="47"/>
      <c r="O140" s="25" t="str">
        <f>IF(VK[[#This Row],[erein]]="","",SUM(E140:N140))</f>
        <v/>
      </c>
      <c r="P140" s="13" t="e">
        <f>IF(SK[[#This Row],[Summe]]="","",AVERAGE(O140/Q140))</f>
        <v>#VALUE!</v>
      </c>
      <c r="Q140" s="13" t="str">
        <f>IF(VK[[#This Row],[erein]]="","",COUNT(E140:N140))</f>
        <v/>
      </c>
    </row>
    <row r="141" spans="1:17" ht="14.25">
      <c r="A141" s="4"/>
      <c r="B141" s="12"/>
      <c r="E141" s="44"/>
      <c r="F141" s="44"/>
      <c r="G141" s="44"/>
      <c r="H141" s="47"/>
      <c r="I141" s="45"/>
      <c r="J141" s="45"/>
      <c r="K141" s="45"/>
      <c r="L141" s="47"/>
      <c r="M141" s="44"/>
      <c r="N141" s="47"/>
      <c r="O141" s="25" t="str">
        <f>IF(VK[[#This Row],[erein]]="","",SUM(E141:N141))</f>
        <v/>
      </c>
      <c r="P141" s="13" t="e">
        <f>IF(SK[[#This Row],[Summe]]="","",AVERAGE(O141/Q141))</f>
        <v>#VALUE!</v>
      </c>
      <c r="Q141" s="13" t="str">
        <f>IF(VK[[#This Row],[erein]]="","",COUNT(E141:N141))</f>
        <v/>
      </c>
    </row>
    <row r="142" spans="1:17" ht="14.25">
      <c r="A142" s="4"/>
      <c r="B142" s="12"/>
      <c r="E142" s="44"/>
      <c r="F142" s="44"/>
      <c r="G142" s="44"/>
      <c r="H142" s="47"/>
      <c r="I142" s="45"/>
      <c r="J142" s="45"/>
      <c r="K142" s="45"/>
      <c r="L142" s="47"/>
      <c r="M142" s="44"/>
      <c r="N142" s="47"/>
      <c r="O142" s="25" t="str">
        <f>IF(VK[[#This Row],[erein]]="","",SUM(E142:N142))</f>
        <v/>
      </c>
      <c r="P142" s="13" t="e">
        <f>IF(SK[[#This Row],[Summe]]="","",AVERAGE(O142/Q142))</f>
        <v>#VALUE!</v>
      </c>
      <c r="Q142" s="13" t="str">
        <f>IF(VK[[#This Row],[erein]]="","",COUNT(E142:N142))</f>
        <v/>
      </c>
    </row>
    <row r="143" spans="1:17" ht="14.25">
      <c r="A143" s="4"/>
      <c r="B143" s="12"/>
      <c r="E143" s="44"/>
      <c r="F143" s="44"/>
      <c r="G143" s="44"/>
      <c r="H143" s="47"/>
      <c r="I143" s="45"/>
      <c r="J143" s="45"/>
      <c r="K143" s="45"/>
      <c r="L143" s="47"/>
      <c r="M143" s="44"/>
      <c r="N143" s="47"/>
      <c r="O143" s="25" t="str">
        <f>IF(VK[[#This Row],[erein]]="","",SUM(E143:N143))</f>
        <v/>
      </c>
      <c r="P143" s="13" t="e">
        <f>IF(SK[[#This Row],[Summe]]="","",AVERAGE(O143/Q143))</f>
        <v>#VALUE!</v>
      </c>
      <c r="Q143" s="13" t="str">
        <f>IF(VK[[#This Row],[erein]]="","",COUNT(E143:N143))</f>
        <v/>
      </c>
    </row>
    <row r="144" spans="1:17" ht="14.25">
      <c r="A144" s="4"/>
      <c r="B144" s="12"/>
      <c r="E144" s="44"/>
      <c r="F144" s="44"/>
      <c r="G144" s="44"/>
      <c r="H144" s="47"/>
      <c r="I144" s="45"/>
      <c r="J144" s="45"/>
      <c r="K144" s="45"/>
      <c r="L144" s="47"/>
      <c r="M144" s="44"/>
      <c r="N144" s="47"/>
      <c r="O144" s="25" t="str">
        <f>IF(VK[[#This Row],[erein]]="","",SUM(E144:N144))</f>
        <v/>
      </c>
      <c r="P144" s="13" t="e">
        <f>IF(SK[[#This Row],[Summe]]="","",AVERAGE(O144/Q144))</f>
        <v>#VALUE!</v>
      </c>
      <c r="Q144" s="13" t="str">
        <f>IF(VK[[#This Row],[erein]]="","",COUNT(E144:N144))</f>
        <v/>
      </c>
    </row>
    <row r="145" spans="1:17" ht="14.25">
      <c r="A145" s="4"/>
      <c r="B145" s="12"/>
      <c r="E145" s="44"/>
      <c r="F145" s="44"/>
      <c r="G145" s="44"/>
      <c r="H145" s="47"/>
      <c r="I145" s="45"/>
      <c r="J145" s="45"/>
      <c r="K145" s="45"/>
      <c r="L145" s="47"/>
      <c r="M145" s="44"/>
      <c r="N145" s="47"/>
      <c r="O145" s="25" t="str">
        <f>IF(VK[[#This Row],[erein]]="","",SUM(E145:N145))</f>
        <v/>
      </c>
      <c r="P145" s="13" t="e">
        <f>IF(SK[[#This Row],[Summe]]="","",AVERAGE(O145/Q145))</f>
        <v>#VALUE!</v>
      </c>
      <c r="Q145" s="13" t="str">
        <f>IF(VK[[#This Row],[erein]]="","",COUNT(E145:N145))</f>
        <v/>
      </c>
    </row>
    <row r="146" spans="1:17" ht="14.25">
      <c r="A146" s="4"/>
      <c r="B146" s="12"/>
      <c r="E146" s="44"/>
      <c r="F146" s="44"/>
      <c r="G146" s="44"/>
      <c r="H146" s="47"/>
      <c r="I146" s="45"/>
      <c r="J146" s="45"/>
      <c r="K146" s="45"/>
      <c r="L146" s="47"/>
      <c r="M146" s="44"/>
      <c r="N146" s="47"/>
      <c r="O146" s="25" t="str">
        <f>IF(VK[[#This Row],[erein]]="","",SUM(E146:N146))</f>
        <v/>
      </c>
      <c r="P146" s="13" t="e">
        <f>IF(SK[[#This Row],[Summe]]="","",AVERAGE(O146/Q146))</f>
        <v>#VALUE!</v>
      </c>
      <c r="Q146" s="13" t="str">
        <f>IF(VK[[#This Row],[erein]]="","",COUNT(E146:N146))</f>
        <v/>
      </c>
    </row>
    <row r="147" spans="1:17" ht="14.25">
      <c r="A147" s="4"/>
      <c r="B147" s="12"/>
      <c r="E147" s="44"/>
      <c r="F147" s="44"/>
      <c r="G147" s="44"/>
      <c r="H147" s="47"/>
      <c r="I147" s="45"/>
      <c r="J147" s="45"/>
      <c r="K147" s="45"/>
      <c r="L147" s="47"/>
      <c r="M147" s="44"/>
      <c r="N147" s="47"/>
      <c r="O147" s="25" t="str">
        <f>IF(VK[[#This Row],[erein]]="","",SUM(E147:N147))</f>
        <v/>
      </c>
      <c r="P147" s="13" t="e">
        <f>IF(SK[[#This Row],[Summe]]="","",AVERAGE(O147/Q147))</f>
        <v>#VALUE!</v>
      </c>
      <c r="Q147" s="13" t="str">
        <f>IF(VK[[#This Row],[erein]]="","",COUNT(E147:N147))</f>
        <v/>
      </c>
    </row>
    <row r="148" spans="1:17" ht="14.25">
      <c r="A148" s="4"/>
      <c r="B148" s="12"/>
      <c r="E148" s="44"/>
      <c r="F148" s="44"/>
      <c r="G148" s="44"/>
      <c r="H148" s="47"/>
      <c r="I148" s="45"/>
      <c r="J148" s="45"/>
      <c r="K148" s="45"/>
      <c r="L148" s="47"/>
      <c r="M148" s="44"/>
      <c r="N148" s="47"/>
      <c r="O148" s="25" t="str">
        <f>IF(VK[[#This Row],[erein]]="","",SUM(E148:N148))</f>
        <v/>
      </c>
      <c r="P148" s="13" t="e">
        <f>IF(SK[[#This Row],[Summe]]="","",AVERAGE(O148/Q148))</f>
        <v>#VALUE!</v>
      </c>
      <c r="Q148" s="13" t="str">
        <f>IF(VK[[#This Row],[erein]]="","",COUNT(E148:N148))</f>
        <v/>
      </c>
    </row>
    <row r="149" spans="1:17" ht="14.25">
      <c r="A149" s="4"/>
      <c r="B149" s="12"/>
      <c r="E149" s="44"/>
      <c r="F149" s="44"/>
      <c r="G149" s="44"/>
      <c r="H149" s="47"/>
      <c r="I149" s="45"/>
      <c r="J149" s="45"/>
      <c r="K149" s="45"/>
      <c r="L149" s="47"/>
      <c r="M149" s="44"/>
      <c r="N149" s="47"/>
      <c r="O149" s="25" t="str">
        <f>IF(VK[[#This Row],[erein]]="","",SUM(E149:N149))</f>
        <v/>
      </c>
      <c r="P149" s="13" t="e">
        <f>IF(SK[[#This Row],[Summe]]="","",AVERAGE(O149/Q149))</f>
        <v>#VALUE!</v>
      </c>
      <c r="Q149" s="13" t="str">
        <f>IF(VK[[#This Row],[erein]]="","",COUNT(E149:N149))</f>
        <v/>
      </c>
    </row>
    <row r="150" spans="1:17" ht="14.25">
      <c r="A150" s="4"/>
      <c r="B150" s="12"/>
      <c r="E150" s="44"/>
      <c r="F150" s="44"/>
      <c r="G150" s="44"/>
      <c r="H150" s="47"/>
      <c r="I150" s="45"/>
      <c r="J150" s="45"/>
      <c r="K150" s="45"/>
      <c r="L150" s="47"/>
      <c r="M150" s="44"/>
      <c r="N150" s="47"/>
      <c r="O150" s="25" t="str">
        <f>IF(VK[[#This Row],[erein]]="","",SUM(E150:N150))</f>
        <v/>
      </c>
      <c r="P150" s="13" t="e">
        <f>IF(SK[[#This Row],[Summe]]="","",AVERAGE(O150/Q150))</f>
        <v>#VALUE!</v>
      </c>
      <c r="Q150" s="13" t="str">
        <f>IF(VK[[#This Row],[erein]]="","",COUNT(E150:N150))</f>
        <v/>
      </c>
    </row>
    <row r="151" spans="1:17" ht="14.25">
      <c r="A151" s="4"/>
      <c r="B151" s="12"/>
      <c r="E151" s="44"/>
      <c r="F151" s="44"/>
      <c r="G151" s="44"/>
      <c r="H151" s="47"/>
      <c r="I151" s="45"/>
      <c r="J151" s="45"/>
      <c r="K151" s="45"/>
      <c r="L151" s="47"/>
      <c r="M151" s="44"/>
      <c r="N151" s="47"/>
      <c r="O151" s="25" t="str">
        <f>IF(VK[[#This Row],[erein]]="","",SUM(E151:N151))</f>
        <v/>
      </c>
      <c r="P151" s="13" t="e">
        <f>IF(SK[[#This Row],[Summe]]="","",AVERAGE(O151/Q151))</f>
        <v>#VALUE!</v>
      </c>
      <c r="Q151" s="13" t="str">
        <f>IF(VK[[#This Row],[erein]]="","",COUNT(E151:N151))</f>
        <v/>
      </c>
    </row>
    <row r="152" spans="1:17" ht="14.25">
      <c r="A152" s="4"/>
      <c r="B152" s="12"/>
      <c r="E152" s="44"/>
      <c r="F152" s="44"/>
      <c r="G152" s="44"/>
      <c r="H152" s="47"/>
      <c r="I152" s="45"/>
      <c r="J152" s="45"/>
      <c r="K152" s="45"/>
      <c r="L152" s="47"/>
      <c r="M152" s="44"/>
      <c r="N152" s="47"/>
      <c r="O152" s="25" t="str">
        <f>IF(VK[[#This Row],[erein]]="","",SUM(E152:N152))</f>
        <v/>
      </c>
      <c r="P152" s="13" t="e">
        <f>IF(SK[[#This Row],[Summe]]="","",AVERAGE(O152/Q152))</f>
        <v>#VALUE!</v>
      </c>
      <c r="Q152" s="13" t="str">
        <f>IF(VK[[#This Row],[erein]]="","",COUNT(E152:N152))</f>
        <v/>
      </c>
    </row>
    <row r="153" spans="1:17" ht="14.25">
      <c r="A153" s="4"/>
      <c r="B153" s="12"/>
      <c r="E153" s="44"/>
      <c r="F153" s="44"/>
      <c r="G153" s="44"/>
      <c r="H153" s="47"/>
      <c r="I153" s="45"/>
      <c r="J153" s="45"/>
      <c r="K153" s="45"/>
      <c r="L153" s="47"/>
      <c r="M153" s="44"/>
      <c r="N153" s="47"/>
      <c r="O153" s="25" t="str">
        <f>IF(VK[[#This Row],[erein]]="","",SUM(E153:N153))</f>
        <v/>
      </c>
      <c r="P153" s="13" t="e">
        <f>IF(SK[[#This Row],[Summe]]="","",AVERAGE(O153/Q153))</f>
        <v>#VALUE!</v>
      </c>
      <c r="Q153" s="13" t="str">
        <f>IF(VK[[#This Row],[erein]]="","",COUNT(E153:N153))</f>
        <v/>
      </c>
    </row>
    <row r="154" spans="1:17" ht="14.25">
      <c r="A154" s="4"/>
      <c r="B154" s="12"/>
      <c r="E154" s="44"/>
      <c r="F154" s="44"/>
      <c r="G154" s="44"/>
      <c r="H154" s="47"/>
      <c r="I154" s="45"/>
      <c r="J154" s="45"/>
      <c r="K154" s="45"/>
      <c r="L154" s="47"/>
      <c r="M154" s="44"/>
      <c r="N154" s="47"/>
      <c r="O154" s="25" t="str">
        <f>IF(VK[[#This Row],[erein]]="","",SUM(E154:N154))</f>
        <v/>
      </c>
      <c r="P154" s="13" t="e">
        <f>IF(SK[[#This Row],[Summe]]="","",AVERAGE(O154/Q154))</f>
        <v>#VALUE!</v>
      </c>
      <c r="Q154" s="13" t="str">
        <f>IF(VK[[#This Row],[erein]]="","",COUNT(E154:N154))</f>
        <v/>
      </c>
    </row>
    <row r="155" spans="1:17" ht="14.25">
      <c r="A155" s="4"/>
      <c r="B155" s="12"/>
      <c r="E155" s="44"/>
      <c r="F155" s="44"/>
      <c r="G155" s="44"/>
      <c r="H155" s="47"/>
      <c r="I155" s="45"/>
      <c r="J155" s="45"/>
      <c r="K155" s="45"/>
      <c r="L155" s="47"/>
      <c r="M155" s="44"/>
      <c r="N155" s="47"/>
      <c r="O155" s="25" t="str">
        <f>IF(VK[[#This Row],[erein]]="","",SUM(E155:N155))</f>
        <v/>
      </c>
      <c r="P155" s="13" t="e">
        <f>IF(SK[[#This Row],[Summe]]="","",AVERAGE(O155/Q155))</f>
        <v>#VALUE!</v>
      </c>
      <c r="Q155" s="13" t="str">
        <f>IF(VK[[#This Row],[erein]]="","",COUNT(E155:N155))</f>
        <v/>
      </c>
    </row>
    <row r="156" spans="1:17" ht="14.25">
      <c r="A156" s="4"/>
      <c r="B156" s="12"/>
      <c r="E156" s="44"/>
      <c r="F156" s="44"/>
      <c r="G156" s="44"/>
      <c r="H156" s="47"/>
      <c r="I156" s="45"/>
      <c r="J156" s="45"/>
      <c r="K156" s="45"/>
      <c r="L156" s="47"/>
      <c r="M156" s="44"/>
      <c r="N156" s="47"/>
      <c r="O156" s="25" t="str">
        <f>IF(VK[[#This Row],[erein]]="","",SUM(E156:N156))</f>
        <v/>
      </c>
      <c r="P156" s="13" t="e">
        <f>IF(SK[[#This Row],[Summe]]="","",AVERAGE(O156/Q156))</f>
        <v>#VALUE!</v>
      </c>
      <c r="Q156" s="13" t="str">
        <f>IF(VK[[#This Row],[erein]]="","",COUNT(E156:N156))</f>
        <v/>
      </c>
    </row>
    <row r="157" spans="1:17" ht="14.25">
      <c r="A157" s="4"/>
      <c r="B157" s="12"/>
      <c r="E157" s="44"/>
      <c r="F157" s="44"/>
      <c r="G157" s="44"/>
      <c r="H157" s="47"/>
      <c r="I157" s="45"/>
      <c r="J157" s="45"/>
      <c r="K157" s="45"/>
      <c r="L157" s="47"/>
      <c r="M157" s="44"/>
      <c r="N157" s="47"/>
      <c r="O157" s="25" t="str">
        <f>IF(VK[[#This Row],[erein]]="","",SUM(E157:N157))</f>
        <v/>
      </c>
      <c r="P157" s="13" t="e">
        <f>IF(SK[[#This Row],[Summe]]="","",AVERAGE(O157/Q157))</f>
        <v>#VALUE!</v>
      </c>
      <c r="Q157" s="13" t="str">
        <f>IF(VK[[#This Row],[erein]]="","",COUNT(E157:N157))</f>
        <v/>
      </c>
    </row>
    <row r="158" spans="1:17" ht="14.25">
      <c r="A158" s="4"/>
      <c r="B158" s="12"/>
      <c r="E158" s="44"/>
      <c r="F158" s="44"/>
      <c r="G158" s="44"/>
      <c r="H158" s="47"/>
      <c r="I158" s="45"/>
      <c r="J158" s="45"/>
      <c r="K158" s="45"/>
      <c r="L158" s="47"/>
      <c r="M158" s="44"/>
      <c r="N158" s="47"/>
      <c r="O158" s="25" t="str">
        <f>IF(VK[[#This Row],[erein]]="","",SUM(E158:N158))</f>
        <v/>
      </c>
      <c r="P158" s="13" t="e">
        <f>IF(SK[[#This Row],[Summe]]="","",AVERAGE(O158/Q158))</f>
        <v>#VALUE!</v>
      </c>
      <c r="Q158" s="13" t="str">
        <f>IF(VK[[#This Row],[erein]]="","",COUNT(E158:N158))</f>
        <v/>
      </c>
    </row>
    <row r="159" spans="1:17" ht="14.25">
      <c r="A159" s="4"/>
      <c r="B159" s="12"/>
      <c r="E159" s="44"/>
      <c r="F159" s="44"/>
      <c r="G159" s="44"/>
      <c r="H159" s="47"/>
      <c r="I159" s="45"/>
      <c r="J159" s="45"/>
      <c r="K159" s="45"/>
      <c r="L159" s="47"/>
      <c r="M159" s="44"/>
      <c r="N159" s="47"/>
      <c r="O159" s="25" t="str">
        <f>IF(VK[[#This Row],[erein]]="","",SUM(E159:N159))</f>
        <v/>
      </c>
      <c r="P159" s="13" t="e">
        <f>IF(SK[[#This Row],[Summe]]="","",AVERAGE(O159/Q159))</f>
        <v>#VALUE!</v>
      </c>
      <c r="Q159" s="13" t="str">
        <f>IF(VK[[#This Row],[erein]]="","",COUNT(E159:N159))</f>
        <v/>
      </c>
    </row>
    <row r="160" spans="1:17" ht="14.25">
      <c r="A160" s="4"/>
      <c r="B160" s="12"/>
      <c r="E160" s="44"/>
      <c r="F160" s="44"/>
      <c r="G160" s="44"/>
      <c r="H160" s="47"/>
      <c r="I160" s="45"/>
      <c r="J160" s="45"/>
      <c r="K160" s="45"/>
      <c r="L160" s="47"/>
      <c r="M160" s="44"/>
      <c r="N160" s="47"/>
      <c r="O160" s="25" t="str">
        <f>IF(VK[[#This Row],[erein]]="","",SUM(E160:N160))</f>
        <v/>
      </c>
      <c r="P160" s="13" t="e">
        <f>IF(SK[[#This Row],[Summe]]="","",AVERAGE(O160/Q160))</f>
        <v>#VALUE!</v>
      </c>
      <c r="Q160" s="13" t="str">
        <f>IF(VK[[#This Row],[erein]]="","",COUNT(E160:N160))</f>
        <v/>
      </c>
    </row>
    <row r="161" spans="1:17" ht="14.25">
      <c r="A161" s="4"/>
      <c r="B161" s="12"/>
      <c r="E161" s="44"/>
      <c r="F161" s="44"/>
      <c r="G161" s="44"/>
      <c r="H161" s="47"/>
      <c r="I161" s="45"/>
      <c r="J161" s="45"/>
      <c r="K161" s="45"/>
      <c r="L161" s="47"/>
      <c r="M161" s="44"/>
      <c r="N161" s="47"/>
      <c r="O161" s="25" t="str">
        <f>IF(VK[[#This Row],[erein]]="","",SUM(E161:N161))</f>
        <v/>
      </c>
      <c r="P161" s="13" t="e">
        <f>IF(SK[[#This Row],[Summe]]="","",AVERAGE(O161/Q161))</f>
        <v>#VALUE!</v>
      </c>
      <c r="Q161" s="13" t="str">
        <f>IF(VK[[#This Row],[erein]]="","",COUNT(E161:N161))</f>
        <v/>
      </c>
    </row>
    <row r="162" spans="1:17" ht="14.25">
      <c r="A162" s="4"/>
      <c r="B162" s="12"/>
      <c r="E162" s="44"/>
      <c r="F162" s="44"/>
      <c r="G162" s="44"/>
      <c r="H162" s="47"/>
      <c r="I162" s="45"/>
      <c r="J162" s="45"/>
      <c r="K162" s="45"/>
      <c r="L162" s="47"/>
      <c r="M162" s="44"/>
      <c r="N162" s="47"/>
      <c r="O162" s="25" t="str">
        <f>IF(VK[[#This Row],[erein]]="","",SUM(E162:N162))</f>
        <v/>
      </c>
      <c r="P162" s="13" t="e">
        <f>IF(SK[[#This Row],[Summe]]="","",AVERAGE(O162/Q162))</f>
        <v>#VALUE!</v>
      </c>
      <c r="Q162" s="13" t="str">
        <f>IF(VK[[#This Row],[erein]]="","",COUNT(E162:N162))</f>
        <v/>
      </c>
    </row>
    <row r="163" spans="1:17" ht="14.25">
      <c r="A163" s="4"/>
      <c r="B163" s="12"/>
      <c r="E163" s="44"/>
      <c r="F163" s="44"/>
      <c r="G163" s="44"/>
      <c r="H163" s="47"/>
      <c r="I163" s="45"/>
      <c r="J163" s="45"/>
      <c r="K163" s="45"/>
      <c r="L163" s="47"/>
      <c r="M163" s="44"/>
      <c r="N163" s="47"/>
      <c r="O163" s="25" t="str">
        <f>IF(VK[[#This Row],[erein]]="","",SUM(E163:N163))</f>
        <v/>
      </c>
      <c r="P163" s="13" t="e">
        <f>IF(SK[[#This Row],[Summe]]="","",AVERAGE(O163/Q163))</f>
        <v>#VALUE!</v>
      </c>
      <c r="Q163" s="13" t="str">
        <f>IF(VK[[#This Row],[erein]]="","",COUNT(E163:N163))</f>
        <v/>
      </c>
    </row>
    <row r="164" spans="1:17" ht="14.25">
      <c r="A164" s="4"/>
      <c r="B164" s="12"/>
      <c r="E164" s="44"/>
      <c r="F164" s="44"/>
      <c r="G164" s="44"/>
      <c r="H164" s="47"/>
      <c r="I164" s="45"/>
      <c r="J164" s="45"/>
      <c r="K164" s="45"/>
      <c r="L164" s="47"/>
      <c r="M164" s="44"/>
      <c r="N164" s="47"/>
      <c r="O164" s="25" t="str">
        <f>IF(VK[[#This Row],[erein]]="","",SUM(E164:N164))</f>
        <v/>
      </c>
      <c r="P164" s="13" t="e">
        <f>IF(SK[[#This Row],[Summe]]="","",AVERAGE(O164/Q164))</f>
        <v>#VALUE!</v>
      </c>
      <c r="Q164" s="13" t="str">
        <f>IF(VK[[#This Row],[erein]]="","",COUNT(E164:N164))</f>
        <v/>
      </c>
    </row>
    <row r="165" spans="1:17" ht="14.25">
      <c r="A165" s="4"/>
      <c r="B165" s="12"/>
      <c r="E165" s="44"/>
      <c r="F165" s="44"/>
      <c r="G165" s="44"/>
      <c r="H165" s="47"/>
      <c r="I165" s="45"/>
      <c r="J165" s="45"/>
      <c r="K165" s="45"/>
      <c r="L165" s="47"/>
      <c r="M165" s="44"/>
      <c r="N165" s="47"/>
      <c r="O165" s="25" t="str">
        <f>IF(VK[[#This Row],[erein]]="","",SUM(E165:N165))</f>
        <v/>
      </c>
      <c r="P165" s="13" t="e">
        <f>IF(SK[[#This Row],[Summe]]="","",AVERAGE(O165/Q165))</f>
        <v>#VALUE!</v>
      </c>
      <c r="Q165" s="13" t="str">
        <f>IF(VK[[#This Row],[erein]]="","",COUNT(E165:N165))</f>
        <v/>
      </c>
    </row>
    <row r="166" spans="1:17" ht="14.25">
      <c r="A166" s="4"/>
      <c r="B166" s="12"/>
      <c r="E166" s="44"/>
      <c r="F166" s="44"/>
      <c r="G166" s="44"/>
      <c r="H166" s="47"/>
      <c r="I166" s="45"/>
      <c r="J166" s="45"/>
      <c r="K166" s="45"/>
      <c r="L166" s="47"/>
      <c r="M166" s="44"/>
      <c r="N166" s="47"/>
      <c r="O166" s="25" t="str">
        <f>IF(VK[[#This Row],[erein]]="","",SUM(E166:N166))</f>
        <v/>
      </c>
      <c r="P166" s="13" t="e">
        <f>IF(SK[[#This Row],[Summe]]="","",AVERAGE(O166/Q166))</f>
        <v>#VALUE!</v>
      </c>
      <c r="Q166" s="13" t="str">
        <f>IF(VK[[#This Row],[erein]]="","",COUNT(E166:N166))</f>
        <v/>
      </c>
    </row>
    <row r="167" spans="1:17" ht="14.25">
      <c r="A167" s="4"/>
      <c r="B167" s="12"/>
      <c r="E167" s="44"/>
      <c r="F167" s="44"/>
      <c r="G167" s="44"/>
      <c r="H167" s="47"/>
      <c r="I167" s="45"/>
      <c r="J167" s="45"/>
      <c r="K167" s="45"/>
      <c r="L167" s="47"/>
      <c r="M167" s="44"/>
      <c r="N167" s="47"/>
      <c r="O167" s="25" t="str">
        <f>IF(VK[[#This Row],[erein]]="","",SUM(E167:N167))</f>
        <v/>
      </c>
      <c r="P167" s="13" t="e">
        <f>IF(SK[[#This Row],[Summe]]="","",AVERAGE(O167/Q167))</f>
        <v>#VALUE!</v>
      </c>
      <c r="Q167" s="13" t="str">
        <f>IF(VK[[#This Row],[erein]]="","",COUNT(E167:N167))</f>
        <v/>
      </c>
    </row>
    <row r="168" spans="1:17" ht="14.25">
      <c r="A168" s="4"/>
      <c r="B168" s="12"/>
      <c r="E168" s="44"/>
      <c r="F168" s="44"/>
      <c r="G168" s="44"/>
      <c r="H168" s="47"/>
      <c r="I168" s="45"/>
      <c r="J168" s="45"/>
      <c r="K168" s="45"/>
      <c r="L168" s="47"/>
      <c r="M168" s="44"/>
      <c r="N168" s="47"/>
      <c r="O168" s="25" t="str">
        <f>IF(VK[[#This Row],[erein]]="","",SUM(E168:N168))</f>
        <v/>
      </c>
      <c r="P168" s="13" t="e">
        <f>IF(SK[[#This Row],[Summe]]="","",AVERAGE(O168/Q168))</f>
        <v>#VALUE!</v>
      </c>
      <c r="Q168" s="13" t="str">
        <f>IF(VK[[#This Row],[erein]]="","",COUNT(E168:N168))</f>
        <v/>
      </c>
    </row>
    <row r="169" spans="1:17" ht="14.25">
      <c r="A169" s="4"/>
      <c r="B169" s="12"/>
      <c r="E169" s="44"/>
      <c r="F169" s="44"/>
      <c r="G169" s="44"/>
      <c r="H169" s="47"/>
      <c r="I169" s="45"/>
      <c r="J169" s="45"/>
      <c r="K169" s="45"/>
      <c r="L169" s="47"/>
      <c r="M169" s="44"/>
      <c r="N169" s="47"/>
      <c r="O169" s="25" t="str">
        <f>IF(VK[[#This Row],[erein]]="","",SUM(E169:N169))</f>
        <v/>
      </c>
      <c r="P169" s="13" t="e">
        <f>IF(SK[[#This Row],[Summe]]="","",AVERAGE(O169/Q169))</f>
        <v>#VALUE!</v>
      </c>
      <c r="Q169" s="13" t="str">
        <f>IF(VK[[#This Row],[erein]]="","",COUNT(E169:N169))</f>
        <v/>
      </c>
    </row>
    <row r="170" spans="1:17" ht="14.25">
      <c r="A170" s="4"/>
      <c r="B170" s="12"/>
      <c r="E170" s="44"/>
      <c r="F170" s="44"/>
      <c r="G170" s="44"/>
      <c r="H170" s="47"/>
      <c r="I170" s="45"/>
      <c r="J170" s="45"/>
      <c r="K170" s="45"/>
      <c r="L170" s="47"/>
      <c r="M170" s="44"/>
      <c r="N170" s="47"/>
      <c r="O170" s="25" t="str">
        <f>IF(VK[[#This Row],[erein]]="","",SUM(E170:N170))</f>
        <v/>
      </c>
      <c r="P170" s="13" t="e">
        <f>IF(SK[[#This Row],[Summe]]="","",AVERAGE(O170/Q170))</f>
        <v>#VALUE!</v>
      </c>
      <c r="Q170" s="13" t="str">
        <f>IF(VK[[#This Row],[erein]]="","",COUNT(E170:N170))</f>
        <v/>
      </c>
    </row>
    <row r="171" spans="1:17" ht="14.25">
      <c r="A171" s="4"/>
      <c r="B171" s="12"/>
      <c r="E171" s="44"/>
      <c r="F171" s="44"/>
      <c r="G171" s="44"/>
      <c r="H171" s="47"/>
      <c r="I171" s="45"/>
      <c r="J171" s="45"/>
      <c r="K171" s="45"/>
      <c r="L171" s="47"/>
      <c r="M171" s="44"/>
      <c r="N171" s="47"/>
      <c r="O171" s="25" t="str">
        <f>IF(VK[[#This Row],[erein]]="","",SUM(E171:N171))</f>
        <v/>
      </c>
      <c r="P171" s="13" t="e">
        <f>IF(SK[[#This Row],[Summe]]="","",AVERAGE(O171/Q171))</f>
        <v>#VALUE!</v>
      </c>
      <c r="Q171" s="13" t="str">
        <f>IF(VK[[#This Row],[erein]]="","",COUNT(E171:N171))</f>
        <v/>
      </c>
    </row>
    <row r="172" spans="1:17" ht="14.25">
      <c r="A172" s="4"/>
      <c r="B172" s="12"/>
      <c r="E172" s="44"/>
      <c r="F172" s="44"/>
      <c r="G172" s="44"/>
      <c r="H172" s="47"/>
      <c r="I172" s="45"/>
      <c r="J172" s="45"/>
      <c r="K172" s="45"/>
      <c r="L172" s="47"/>
      <c r="M172" s="44"/>
      <c r="N172" s="47"/>
      <c r="O172" s="25" t="str">
        <f>IF(VK[[#This Row],[erein]]="","",SUM(E172:N172))</f>
        <v/>
      </c>
      <c r="P172" s="13" t="e">
        <f>IF(SK[[#This Row],[Summe]]="","",AVERAGE(O172/Q172))</f>
        <v>#VALUE!</v>
      </c>
      <c r="Q172" s="13" t="str">
        <f>IF(VK[[#This Row],[erein]]="","",COUNT(E172:N172))</f>
        <v/>
      </c>
    </row>
    <row r="173" spans="1:17" ht="14.25">
      <c r="A173" s="4"/>
      <c r="B173" s="12"/>
      <c r="E173" s="44"/>
      <c r="F173" s="44"/>
      <c r="G173" s="44"/>
      <c r="H173" s="47"/>
      <c r="I173" s="45"/>
      <c r="J173" s="45"/>
      <c r="K173" s="45"/>
      <c r="L173" s="47"/>
      <c r="M173" s="44"/>
      <c r="N173" s="47"/>
      <c r="O173" s="25" t="str">
        <f>IF(VK[[#This Row],[erein]]="","",SUM(E173:N173))</f>
        <v/>
      </c>
      <c r="P173" s="13" t="e">
        <f>IF(SK[[#This Row],[Summe]]="","",AVERAGE(O173/Q173))</f>
        <v>#VALUE!</v>
      </c>
      <c r="Q173" s="13" t="str">
        <f>IF(VK[[#This Row],[erein]]="","",COUNT(E173:N173))</f>
        <v/>
      </c>
    </row>
    <row r="174" spans="1:17" ht="14.25">
      <c r="A174" s="4"/>
      <c r="B174" s="12"/>
      <c r="E174" s="44"/>
      <c r="F174" s="44"/>
      <c r="G174" s="44"/>
      <c r="H174" s="47"/>
      <c r="I174" s="45"/>
      <c r="J174" s="45"/>
      <c r="K174" s="45"/>
      <c r="L174" s="47"/>
      <c r="M174" s="44"/>
      <c r="N174" s="47"/>
      <c r="O174" s="25" t="str">
        <f>IF(VK[[#This Row],[erein]]="","",SUM(E174:N174))</f>
        <v/>
      </c>
      <c r="P174" s="13" t="e">
        <f>IF(SK[[#This Row],[Summe]]="","",AVERAGE(O174/Q174))</f>
        <v>#VALUE!</v>
      </c>
      <c r="Q174" s="13" t="str">
        <f>IF(VK[[#This Row],[erein]]="","",COUNT(E174:N174))</f>
        <v/>
      </c>
    </row>
    <row r="175" spans="1:17" ht="14.25">
      <c r="A175" s="4"/>
      <c r="B175" s="12"/>
      <c r="E175" s="44"/>
      <c r="F175" s="44"/>
      <c r="G175" s="44"/>
      <c r="H175" s="47"/>
      <c r="I175" s="45"/>
      <c r="J175" s="45"/>
      <c r="K175" s="45"/>
      <c r="L175" s="47"/>
      <c r="M175" s="44"/>
      <c r="N175" s="47"/>
      <c r="O175" s="25" t="str">
        <f>IF(VK[[#This Row],[erein]]="","",SUM(E175:N175))</f>
        <v/>
      </c>
      <c r="P175" s="13" t="e">
        <f>IF(SK[[#This Row],[Summe]]="","",AVERAGE(O175/Q175))</f>
        <v>#VALUE!</v>
      </c>
      <c r="Q175" s="13" t="str">
        <f>IF(VK[[#This Row],[erein]]="","",COUNT(E175:N175))</f>
        <v/>
      </c>
    </row>
    <row r="176" spans="1:17" ht="14.25">
      <c r="A176" s="4"/>
      <c r="B176" s="12"/>
      <c r="E176" s="44"/>
      <c r="F176" s="44"/>
      <c r="G176" s="44"/>
      <c r="H176" s="47"/>
      <c r="I176" s="45"/>
      <c r="J176" s="45"/>
      <c r="K176" s="45"/>
      <c r="L176" s="47"/>
      <c r="M176" s="44"/>
      <c r="N176" s="47"/>
      <c r="O176" s="25" t="str">
        <f>IF(VK[[#This Row],[erein]]="","",SUM(E176:N176))</f>
        <v/>
      </c>
      <c r="P176" s="13" t="e">
        <f>IF(SK[[#This Row],[Summe]]="","",AVERAGE(O176/Q176))</f>
        <v>#VALUE!</v>
      </c>
      <c r="Q176" s="13" t="str">
        <f>IF(VK[[#This Row],[erein]]="","",COUNT(E176:N176))</f>
        <v/>
      </c>
    </row>
    <row r="177" spans="1:17" ht="14.25">
      <c r="A177" s="4"/>
      <c r="B177" s="12"/>
      <c r="E177" s="44"/>
      <c r="F177" s="44"/>
      <c r="G177" s="44"/>
      <c r="H177" s="47"/>
      <c r="I177" s="45"/>
      <c r="J177" s="45"/>
      <c r="K177" s="45"/>
      <c r="L177" s="47"/>
      <c r="M177" s="44"/>
      <c r="N177" s="47"/>
      <c r="O177" s="25" t="str">
        <f>IF(VK[[#This Row],[erein]]="","",SUM(E177:N177))</f>
        <v/>
      </c>
      <c r="P177" s="13" t="e">
        <f>IF(SK[[#This Row],[Summe]]="","",AVERAGE(O177/Q177))</f>
        <v>#VALUE!</v>
      </c>
      <c r="Q177" s="13" t="str">
        <f>IF(VK[[#This Row],[erein]]="","",COUNT(E177:N177))</f>
        <v/>
      </c>
    </row>
    <row r="178" spans="1:17" ht="14.25">
      <c r="A178" s="4"/>
      <c r="B178" s="12"/>
      <c r="E178" s="44"/>
      <c r="F178" s="44"/>
      <c r="G178" s="44"/>
      <c r="H178" s="47"/>
      <c r="I178" s="45"/>
      <c r="J178" s="45"/>
      <c r="K178" s="45"/>
      <c r="L178" s="47"/>
      <c r="M178" s="44"/>
      <c r="N178" s="47"/>
      <c r="O178" s="25" t="str">
        <f>IF(VK[[#This Row],[erein]]="","",SUM(E178:N178))</f>
        <v/>
      </c>
      <c r="P178" s="13" t="e">
        <f>IF(SK[[#This Row],[Summe]]="","",AVERAGE(O178/Q178))</f>
        <v>#VALUE!</v>
      </c>
      <c r="Q178" s="13" t="str">
        <f>IF(VK[[#This Row],[erein]]="","",COUNT(E178:N178))</f>
        <v/>
      </c>
    </row>
    <row r="179" spans="1:17" ht="14.25">
      <c r="A179" s="4"/>
      <c r="B179" s="12"/>
      <c r="E179" s="44"/>
      <c r="F179" s="44"/>
      <c r="G179" s="44"/>
      <c r="H179" s="47"/>
      <c r="I179" s="45"/>
      <c r="J179" s="45"/>
      <c r="K179" s="45"/>
      <c r="L179" s="47"/>
      <c r="M179" s="44"/>
      <c r="N179" s="47"/>
      <c r="O179" s="25" t="str">
        <f>IF(VK[[#This Row],[erein]]="","",SUM(E179:N179))</f>
        <v/>
      </c>
      <c r="P179" s="13" t="e">
        <f>IF(SK[[#This Row],[Summe]]="","",AVERAGE(O179/Q179))</f>
        <v>#VALUE!</v>
      </c>
      <c r="Q179" s="13" t="str">
        <f>IF(VK[[#This Row],[erein]]="","",COUNT(E179:N179))</f>
        <v/>
      </c>
    </row>
    <row r="180" spans="1:17" ht="14.25">
      <c r="A180" s="4"/>
      <c r="B180" s="12"/>
      <c r="E180" s="44"/>
      <c r="F180" s="44"/>
      <c r="G180" s="44"/>
      <c r="H180" s="47"/>
      <c r="I180" s="45"/>
      <c r="J180" s="45"/>
      <c r="K180" s="45"/>
      <c r="L180" s="47"/>
      <c r="M180" s="44"/>
      <c r="N180" s="47"/>
      <c r="O180" s="25" t="str">
        <f>IF(VK[[#This Row],[erein]]="","",SUM(E180:N180))</f>
        <v/>
      </c>
      <c r="P180" s="13" t="e">
        <f>IF(SK[[#This Row],[Summe]]="","",AVERAGE(O180/Q180))</f>
        <v>#VALUE!</v>
      </c>
      <c r="Q180" s="13" t="str">
        <f>IF(VK[[#This Row],[erein]]="","",COUNT(E180:N180))</f>
        <v/>
      </c>
    </row>
    <row r="181" spans="1:17" ht="14.25">
      <c r="A181" s="4"/>
      <c r="B181" s="12"/>
      <c r="E181" s="44"/>
      <c r="F181" s="44"/>
      <c r="G181" s="44"/>
      <c r="H181" s="47"/>
      <c r="I181" s="45"/>
      <c r="J181" s="45"/>
      <c r="K181" s="45"/>
      <c r="L181" s="47"/>
      <c r="M181" s="44"/>
      <c r="N181" s="47"/>
      <c r="O181" s="25" t="str">
        <f>IF(VK[[#This Row],[erein]]="","",SUM(E181:N181))</f>
        <v/>
      </c>
      <c r="P181" s="13" t="e">
        <f>IF(SK[[#This Row],[Summe]]="","",AVERAGE(O181/Q181))</f>
        <v>#VALUE!</v>
      </c>
      <c r="Q181" s="13" t="str">
        <f>IF(VK[[#This Row],[erein]]="","",COUNT(E181:N181))</f>
        <v/>
      </c>
    </row>
    <row r="182" spans="1:17" ht="14.25">
      <c r="A182" s="4"/>
      <c r="B182" s="12"/>
      <c r="E182" s="44"/>
      <c r="F182" s="44"/>
      <c r="G182" s="44"/>
      <c r="H182" s="47"/>
      <c r="I182" s="45"/>
      <c r="J182" s="45"/>
      <c r="K182" s="45"/>
      <c r="L182" s="47"/>
      <c r="M182" s="44"/>
      <c r="N182" s="47"/>
      <c r="O182" s="25" t="str">
        <f>IF(VK[[#This Row],[erein]]="","",SUM(E182:N182))</f>
        <v/>
      </c>
      <c r="P182" s="13" t="e">
        <f>IF(SK[[#This Row],[Summe]]="","",AVERAGE(O182/Q182))</f>
        <v>#VALUE!</v>
      </c>
      <c r="Q182" s="13" t="str">
        <f>IF(VK[[#This Row],[erein]]="","",COUNT(E182:N182))</f>
        <v/>
      </c>
    </row>
    <row r="183" spans="1:17" ht="14.25">
      <c r="A183" s="4"/>
      <c r="B183" s="12"/>
      <c r="E183" s="44"/>
      <c r="F183" s="44"/>
      <c r="G183" s="44"/>
      <c r="H183" s="47"/>
      <c r="I183" s="45"/>
      <c r="J183" s="45"/>
      <c r="K183" s="45"/>
      <c r="L183" s="47"/>
      <c r="M183" s="44"/>
      <c r="N183" s="47"/>
      <c r="O183" s="25" t="str">
        <f>IF(VK[[#This Row],[erein]]="","",SUM(E183:N183))</f>
        <v/>
      </c>
      <c r="P183" s="13" t="e">
        <f>IF(SK[[#This Row],[Summe]]="","",AVERAGE(O183/Q183))</f>
        <v>#VALUE!</v>
      </c>
      <c r="Q183" s="13" t="str">
        <f>IF(VK[[#This Row],[erein]]="","",COUNT(E183:N183))</f>
        <v/>
      </c>
    </row>
    <row r="184" spans="1:17" ht="14.25">
      <c r="A184" s="4"/>
      <c r="B184" s="12"/>
      <c r="E184" s="44"/>
      <c r="F184" s="44"/>
      <c r="G184" s="44"/>
      <c r="H184" s="47"/>
      <c r="I184" s="45"/>
      <c r="J184" s="45"/>
      <c r="K184" s="45"/>
      <c r="L184" s="47"/>
      <c r="M184" s="44"/>
      <c r="N184" s="47"/>
      <c r="O184" s="25" t="str">
        <f>IF(VK[[#This Row],[erein]]="","",SUM(E184:N184))</f>
        <v/>
      </c>
      <c r="P184" s="13" t="e">
        <f>IF(SK[[#This Row],[Summe]]="","",AVERAGE(O184/Q184))</f>
        <v>#VALUE!</v>
      </c>
      <c r="Q184" s="13" t="str">
        <f>IF(VK[[#This Row],[erein]]="","",COUNT(E184:N184))</f>
        <v/>
      </c>
    </row>
    <row r="185" spans="1:17" ht="14.25">
      <c r="A185" s="4"/>
      <c r="B185" s="12"/>
      <c r="E185" s="44"/>
      <c r="F185" s="44"/>
      <c r="G185" s="44"/>
      <c r="H185" s="47"/>
      <c r="I185" s="45"/>
      <c r="J185" s="45"/>
      <c r="K185" s="45"/>
      <c r="L185" s="47"/>
      <c r="M185" s="44"/>
      <c r="N185" s="47"/>
      <c r="O185" s="25" t="str">
        <f>IF(VK[[#This Row],[erein]]="","",SUM(E185:N185))</f>
        <v/>
      </c>
      <c r="P185" s="13" t="e">
        <f>IF(SK[[#This Row],[Summe]]="","",AVERAGE(O185/Q185))</f>
        <v>#VALUE!</v>
      </c>
      <c r="Q185" s="13" t="str">
        <f>IF(VK[[#This Row],[erein]]="","",COUNT(E185:N185))</f>
        <v/>
      </c>
    </row>
    <row r="186" spans="1:17" ht="14.25">
      <c r="A186" s="4"/>
      <c r="B186" s="12"/>
      <c r="E186" s="44"/>
      <c r="F186" s="44"/>
      <c r="G186" s="44"/>
      <c r="H186" s="47"/>
      <c r="I186" s="45"/>
      <c r="J186" s="45"/>
      <c r="K186" s="45"/>
      <c r="L186" s="47"/>
      <c r="M186" s="44"/>
      <c r="N186" s="47"/>
      <c r="O186" s="25" t="str">
        <f>IF(VK[[#This Row],[erein]]="","",SUM(E186:N186))</f>
        <v/>
      </c>
      <c r="P186" s="13" t="e">
        <f>IF(SK[[#This Row],[Summe]]="","",AVERAGE(O186/Q186))</f>
        <v>#VALUE!</v>
      </c>
      <c r="Q186" s="13" t="str">
        <f>IF(VK[[#This Row],[erein]]="","",COUNT(E186:N186))</f>
        <v/>
      </c>
    </row>
    <row r="187" spans="1:17" ht="14.25">
      <c r="A187" s="4"/>
      <c r="B187" s="12"/>
      <c r="E187" s="44"/>
      <c r="F187" s="44"/>
      <c r="G187" s="44"/>
      <c r="H187" s="47"/>
      <c r="I187" s="45"/>
      <c r="J187" s="45"/>
      <c r="K187" s="45"/>
      <c r="L187" s="47"/>
      <c r="M187" s="44"/>
      <c r="N187" s="47"/>
      <c r="O187" s="25" t="str">
        <f>IF(VK[[#This Row],[erein]]="","",SUM(E187:N187))</f>
        <v/>
      </c>
      <c r="P187" s="13" t="e">
        <f>IF(SK[[#This Row],[Summe]]="","",AVERAGE(O187/Q187))</f>
        <v>#VALUE!</v>
      </c>
      <c r="Q187" s="13" t="str">
        <f>IF(VK[[#This Row],[erein]]="","",COUNT(E187:N187))</f>
        <v/>
      </c>
    </row>
    <row r="188" spans="1:17" ht="14.25">
      <c r="A188" s="4"/>
      <c r="B188" s="12"/>
      <c r="E188" s="44"/>
      <c r="F188" s="44"/>
      <c r="G188" s="44"/>
      <c r="H188" s="47"/>
      <c r="I188" s="45"/>
      <c r="J188" s="45"/>
      <c r="K188" s="45"/>
      <c r="L188" s="47"/>
      <c r="M188" s="44"/>
      <c r="N188" s="47"/>
      <c r="O188" s="25" t="str">
        <f>IF(VK[[#This Row],[erein]]="","",SUM(E188:N188))</f>
        <v/>
      </c>
      <c r="P188" s="13" t="e">
        <f>IF(SK[[#This Row],[Summe]]="","",AVERAGE(O188/Q188))</f>
        <v>#VALUE!</v>
      </c>
      <c r="Q188" s="13" t="str">
        <f>IF(VK[[#This Row],[erein]]="","",COUNT(E188:N188))</f>
        <v/>
      </c>
    </row>
    <row r="189" spans="1:17" ht="14.25">
      <c r="A189" s="4"/>
      <c r="B189" s="12"/>
      <c r="E189" s="44"/>
      <c r="F189" s="44"/>
      <c r="G189" s="44"/>
      <c r="H189" s="47"/>
      <c r="I189" s="45"/>
      <c r="J189" s="45"/>
      <c r="K189" s="45"/>
      <c r="L189" s="47"/>
      <c r="M189" s="44"/>
      <c r="N189" s="47"/>
      <c r="O189" s="25" t="str">
        <f>IF(VK[[#This Row],[erein]]="","",SUM(E189:N189))</f>
        <v/>
      </c>
      <c r="P189" s="13" t="e">
        <f>IF(SK[[#This Row],[Summe]]="","",AVERAGE(O189/Q189))</f>
        <v>#VALUE!</v>
      </c>
      <c r="Q189" s="13" t="str">
        <f>IF(VK[[#This Row],[erein]]="","",COUNT(E189:N189))</f>
        <v/>
      </c>
    </row>
    <row r="190" spans="1:17" ht="14.25">
      <c r="A190" s="4"/>
      <c r="B190" s="12"/>
      <c r="E190" s="44"/>
      <c r="F190" s="44"/>
      <c r="G190" s="44"/>
      <c r="H190" s="47"/>
      <c r="I190" s="45"/>
      <c r="J190" s="45"/>
      <c r="K190" s="45"/>
      <c r="L190" s="47"/>
      <c r="M190" s="44"/>
      <c r="N190" s="47"/>
      <c r="O190" s="25" t="str">
        <f>IF(VK[[#This Row],[erein]]="","",SUM(E190:N190))</f>
        <v/>
      </c>
      <c r="P190" s="13" t="e">
        <f>IF(SK[[#This Row],[Summe]]="","",AVERAGE(O190/Q190))</f>
        <v>#VALUE!</v>
      </c>
      <c r="Q190" s="13" t="str">
        <f>IF(VK[[#This Row],[erein]]="","",COUNT(E190:N190))</f>
        <v/>
      </c>
    </row>
    <row r="191" spans="1:17" ht="14.25">
      <c r="A191" s="4"/>
      <c r="B191" s="12"/>
      <c r="E191" s="44"/>
      <c r="F191" s="44"/>
      <c r="G191" s="44"/>
      <c r="H191" s="47"/>
      <c r="I191" s="45"/>
      <c r="J191" s="45"/>
      <c r="K191" s="45"/>
      <c r="L191" s="47"/>
      <c r="M191" s="44"/>
      <c r="N191" s="47"/>
      <c r="O191" s="25" t="str">
        <f>IF(VK[[#This Row],[erein]]="","",SUM(E191:N191))</f>
        <v/>
      </c>
      <c r="P191" s="13" t="e">
        <f>IF(SK[[#This Row],[Summe]]="","",AVERAGE(O191/Q191))</f>
        <v>#VALUE!</v>
      </c>
      <c r="Q191" s="13" t="str">
        <f>IF(VK[[#This Row],[erein]]="","",COUNT(E191:N191))</f>
        <v/>
      </c>
    </row>
    <row r="192" spans="1:17" ht="14.25">
      <c r="A192" s="4"/>
      <c r="B192" s="12"/>
      <c r="E192" s="44"/>
      <c r="F192" s="44"/>
      <c r="G192" s="44"/>
      <c r="H192" s="47"/>
      <c r="I192" s="45"/>
      <c r="J192" s="45"/>
      <c r="K192" s="45"/>
      <c r="L192" s="47"/>
      <c r="M192" s="44"/>
      <c r="N192" s="47"/>
      <c r="O192" s="25" t="str">
        <f>IF(VK[[#This Row],[erein]]="","",SUM(E192:N192))</f>
        <v/>
      </c>
      <c r="P192" s="13" t="e">
        <f>IF(SK[[#This Row],[Summe]]="","",AVERAGE(O192/Q192))</f>
        <v>#VALUE!</v>
      </c>
      <c r="Q192" s="13" t="str">
        <f>IF(VK[[#This Row],[erein]]="","",COUNT(E192:N192))</f>
        <v/>
      </c>
    </row>
    <row r="193" spans="1:17" ht="14.25">
      <c r="A193" s="4"/>
      <c r="B193" s="12"/>
      <c r="E193" s="44"/>
      <c r="F193" s="44"/>
      <c r="G193" s="44"/>
      <c r="H193" s="47"/>
      <c r="I193" s="45"/>
      <c r="J193" s="45"/>
      <c r="K193" s="45"/>
      <c r="L193" s="47"/>
      <c r="M193" s="44"/>
      <c r="N193" s="47"/>
      <c r="O193" s="25" t="str">
        <f>IF(VK[[#This Row],[erein]]="","",SUM(E193:N193))</f>
        <v/>
      </c>
      <c r="P193" s="13" t="e">
        <f>IF(SK[[#This Row],[Summe]]="","",AVERAGE(O193/Q193))</f>
        <v>#VALUE!</v>
      </c>
      <c r="Q193" s="13" t="str">
        <f>IF(VK[[#This Row],[erein]]="","",COUNT(E193:N193))</f>
        <v/>
      </c>
    </row>
    <row r="194" spans="1:17" ht="14.25">
      <c r="A194" s="4"/>
      <c r="B194" s="12"/>
      <c r="E194" s="44"/>
      <c r="F194" s="44"/>
      <c r="G194" s="44"/>
      <c r="H194" s="47"/>
      <c r="I194" s="45"/>
      <c r="J194" s="45"/>
      <c r="K194" s="45"/>
      <c r="L194" s="47"/>
      <c r="M194" s="44"/>
      <c r="N194" s="47"/>
      <c r="O194" s="25" t="str">
        <f>IF(VK[[#This Row],[erein]]="","",SUM(E194:N194))</f>
        <v/>
      </c>
      <c r="P194" s="13" t="e">
        <f>IF(SK[[#This Row],[Summe]]="","",AVERAGE(O194/Q194))</f>
        <v>#VALUE!</v>
      </c>
      <c r="Q194" s="13" t="str">
        <f>IF(VK[[#This Row],[erein]]="","",COUNT(E194:N194))</f>
        <v/>
      </c>
    </row>
    <row r="195" spans="1:17" ht="14.25">
      <c r="A195" s="4"/>
      <c r="B195" s="12"/>
      <c r="E195" s="44"/>
      <c r="F195" s="44"/>
      <c r="G195" s="44"/>
      <c r="H195" s="47"/>
      <c r="I195" s="45"/>
      <c r="J195" s="45"/>
      <c r="K195" s="45"/>
      <c r="L195" s="47"/>
      <c r="M195" s="44"/>
      <c r="N195" s="47"/>
      <c r="O195" s="25" t="str">
        <f>IF(VK[[#This Row],[erein]]="","",SUM(E195:N195))</f>
        <v/>
      </c>
      <c r="P195" s="13" t="e">
        <f>IF(SK[[#This Row],[Summe]]="","",AVERAGE(O195/Q195))</f>
        <v>#VALUE!</v>
      </c>
      <c r="Q195" s="13" t="str">
        <f>IF(VK[[#This Row],[erein]]="","",COUNT(E195:N195))</f>
        <v/>
      </c>
    </row>
    <row r="196" spans="1:17" ht="14.25">
      <c r="A196" s="4"/>
      <c r="B196" s="12"/>
      <c r="E196" s="44"/>
      <c r="F196" s="44"/>
      <c r="G196" s="44"/>
      <c r="H196" s="47"/>
      <c r="I196" s="45"/>
      <c r="J196" s="45"/>
      <c r="K196" s="45"/>
      <c r="L196" s="47"/>
      <c r="M196" s="44"/>
      <c r="N196" s="47"/>
      <c r="O196" s="25" t="str">
        <f>IF(VK[[#This Row],[erein]]="","",SUM(E196:N196))</f>
        <v/>
      </c>
      <c r="P196" s="13" t="e">
        <f>IF(SK[[#This Row],[Summe]]="","",AVERAGE(O196/Q196))</f>
        <v>#VALUE!</v>
      </c>
      <c r="Q196" s="13" t="str">
        <f>IF(VK[[#This Row],[erein]]="","",COUNT(E196:N196))</f>
        <v/>
      </c>
    </row>
    <row r="197" spans="1:17" ht="14.25">
      <c r="A197" s="4"/>
      <c r="B197" s="12"/>
      <c r="E197" s="44"/>
      <c r="F197" s="44"/>
      <c r="G197" s="44"/>
      <c r="H197" s="47"/>
      <c r="I197" s="45"/>
      <c r="J197" s="45"/>
      <c r="K197" s="45"/>
      <c r="L197" s="47"/>
      <c r="M197" s="44"/>
      <c r="N197" s="47"/>
      <c r="O197" s="25" t="str">
        <f>IF(VK[[#This Row],[erein]]="","",SUM(E197:N197))</f>
        <v/>
      </c>
      <c r="P197" s="13" t="e">
        <f>IF(SK[[#This Row],[Summe]]="","",AVERAGE(O197/Q197))</f>
        <v>#VALUE!</v>
      </c>
      <c r="Q197" s="13" t="str">
        <f>IF(VK[[#This Row],[erein]]="","",COUNT(E197:N197))</f>
        <v/>
      </c>
    </row>
    <row r="198" spans="1:17" ht="14.25">
      <c r="A198" s="4"/>
      <c r="B198" s="12"/>
      <c r="E198" s="44"/>
      <c r="F198" s="44"/>
      <c r="G198" s="44"/>
      <c r="H198" s="47"/>
      <c r="I198" s="45"/>
      <c r="J198" s="45"/>
      <c r="K198" s="45"/>
      <c r="L198" s="47"/>
      <c r="M198" s="44"/>
      <c r="N198" s="47"/>
      <c r="O198" s="25" t="str">
        <f>IF(VK[[#This Row],[erein]]="","",SUM(E198:N198))</f>
        <v/>
      </c>
      <c r="P198" s="13" t="e">
        <f>IF(SK[[#This Row],[Summe]]="","",AVERAGE(O198/Q198))</f>
        <v>#VALUE!</v>
      </c>
      <c r="Q198" s="13" t="str">
        <f>IF(VK[[#This Row],[erein]]="","",COUNT(E198:N198))</f>
        <v/>
      </c>
    </row>
    <row r="199" spans="1:17" ht="14.25">
      <c r="A199" s="4"/>
      <c r="B199" s="12"/>
      <c r="E199" s="44"/>
      <c r="F199" s="44"/>
      <c r="G199" s="44"/>
      <c r="H199" s="47"/>
      <c r="I199" s="45"/>
      <c r="J199" s="45"/>
      <c r="K199" s="45"/>
      <c r="L199" s="47"/>
      <c r="M199" s="44"/>
      <c r="N199" s="47"/>
      <c r="O199" s="25" t="str">
        <f>IF(VK[[#This Row],[erein]]="","",SUM(E199:N199))</f>
        <v/>
      </c>
      <c r="P199" s="13" t="e">
        <f>IF(SK[[#This Row],[Summe]]="","",AVERAGE(O199/Q199))</f>
        <v>#VALUE!</v>
      </c>
      <c r="Q199" s="13" t="str">
        <f>IF(VK[[#This Row],[erein]]="","",COUNT(E199:N199))</f>
        <v/>
      </c>
    </row>
    <row r="200" spans="1:17" ht="14.25">
      <c r="A200" s="4"/>
      <c r="B200" s="12"/>
      <c r="E200" s="44"/>
      <c r="F200" s="44"/>
      <c r="G200" s="44"/>
      <c r="H200" s="47"/>
      <c r="I200" s="45"/>
      <c r="J200" s="45"/>
      <c r="K200" s="45"/>
      <c r="L200" s="47"/>
      <c r="M200" s="44"/>
      <c r="N200" s="47"/>
      <c r="O200" s="25" t="str">
        <f>IF(VK[[#This Row],[erein]]="","",SUM(E200:N200))</f>
        <v/>
      </c>
      <c r="P200" s="13" t="e">
        <f>IF(SK[[#This Row],[Summe]]="","",AVERAGE(O200/Q200))</f>
        <v>#VALUE!</v>
      </c>
      <c r="Q200" s="13" t="str">
        <f>IF(VK[[#This Row],[erein]]="","",COUNT(E200:N200))</f>
        <v/>
      </c>
    </row>
    <row r="201" spans="1:17" ht="14.25">
      <c r="A201" s="4"/>
      <c r="B201" s="12"/>
      <c r="E201" s="44"/>
      <c r="F201" s="44"/>
      <c r="G201" s="44"/>
      <c r="H201" s="47"/>
      <c r="I201" s="45"/>
      <c r="J201" s="45"/>
      <c r="K201" s="45"/>
      <c r="L201" s="47"/>
      <c r="M201" s="44"/>
      <c r="N201" s="47"/>
      <c r="O201" s="25" t="str">
        <f>IF(VK[[#This Row],[erein]]="","",SUM(E201:N201))</f>
        <v/>
      </c>
      <c r="P201" s="13" t="e">
        <f>IF(SK[[#This Row],[Summe]]="","",AVERAGE(O201/Q201))</f>
        <v>#VALUE!</v>
      </c>
      <c r="Q201" s="13" t="str">
        <f>IF(VK[[#This Row],[erein]]="","",COUNT(E201:N201))</f>
        <v/>
      </c>
    </row>
    <row r="202" spans="1:17" ht="14.25">
      <c r="A202" s="4"/>
      <c r="B202" s="12"/>
      <c r="E202" s="44"/>
      <c r="F202" s="44"/>
      <c r="G202" s="44"/>
      <c r="H202" s="47"/>
      <c r="I202" s="45"/>
      <c r="J202" s="45"/>
      <c r="K202" s="45"/>
      <c r="L202" s="47"/>
      <c r="M202" s="44"/>
      <c r="N202" s="47"/>
      <c r="O202" s="25" t="str">
        <f>IF(VK[[#This Row],[erein]]="","",SUM(E202:N202))</f>
        <v/>
      </c>
      <c r="P202" s="13" t="e">
        <f>IF(SK[[#This Row],[Summe]]="","",AVERAGE(O202/Q202))</f>
        <v>#VALUE!</v>
      </c>
      <c r="Q202" s="13" t="str">
        <f>IF(VK[[#This Row],[erein]]="","",COUNT(E202:N202))</f>
        <v/>
      </c>
    </row>
    <row r="203" spans="1:17" ht="14.25">
      <c r="A203" s="4"/>
      <c r="B203" s="12"/>
      <c r="E203" s="44"/>
      <c r="F203" s="44"/>
      <c r="G203" s="44"/>
      <c r="H203" s="47"/>
      <c r="I203" s="45"/>
      <c r="J203" s="45"/>
      <c r="K203" s="45"/>
      <c r="L203" s="47"/>
      <c r="M203" s="44"/>
      <c r="N203" s="47"/>
      <c r="O203" s="25" t="str">
        <f>IF(VK[[#This Row],[erein]]="","",SUM(E203:N203))</f>
        <v/>
      </c>
      <c r="P203" s="13" t="e">
        <f>IF(SK[[#This Row],[Summe]]="","",AVERAGE(O203/Q203))</f>
        <v>#VALUE!</v>
      </c>
      <c r="Q203" s="13" t="str">
        <f>IF(VK[[#This Row],[erein]]="","",COUNT(E203:N203))</f>
        <v/>
      </c>
    </row>
    <row r="204" spans="1:17" ht="14.25">
      <c r="A204" s="4"/>
      <c r="B204" s="12"/>
      <c r="E204" s="44"/>
      <c r="F204" s="44"/>
      <c r="G204" s="44"/>
      <c r="H204" s="47"/>
      <c r="I204" s="45"/>
      <c r="J204" s="45"/>
      <c r="K204" s="45"/>
      <c r="L204" s="47"/>
      <c r="M204" s="44"/>
      <c r="N204" s="47"/>
      <c r="O204" s="25" t="str">
        <f>IF(VK[[#This Row],[erein]]="","",SUM(E204:N204))</f>
        <v/>
      </c>
      <c r="P204" s="13" t="e">
        <f>IF(SK[[#This Row],[Summe]]="","",AVERAGE(O204/Q204))</f>
        <v>#VALUE!</v>
      </c>
      <c r="Q204" s="13" t="str">
        <f>IF(VK[[#This Row],[erein]]="","",COUNT(E204:N204))</f>
        <v/>
      </c>
    </row>
    <row r="205" spans="1:17" ht="14.25">
      <c r="A205" s="4"/>
      <c r="B205" s="12"/>
      <c r="E205" s="44"/>
      <c r="F205" s="44"/>
      <c r="G205" s="44"/>
      <c r="H205" s="47"/>
      <c r="I205" s="45"/>
      <c r="J205" s="45"/>
      <c r="K205" s="45"/>
      <c r="L205" s="47"/>
      <c r="M205" s="44"/>
      <c r="N205" s="47"/>
      <c r="O205" s="25" t="str">
        <f>IF(VK[[#This Row],[erein]]="","",SUM(E205:N205))</f>
        <v/>
      </c>
      <c r="P205" s="13" t="e">
        <f>IF(SK[[#This Row],[Summe]]="","",AVERAGE(O205/Q205))</f>
        <v>#VALUE!</v>
      </c>
      <c r="Q205" s="13" t="str">
        <f>IF(VK[[#This Row],[erein]]="","",COUNT(E205:N205))</f>
        <v/>
      </c>
    </row>
    <row r="206" spans="1:17" ht="14.25">
      <c r="A206" s="4"/>
      <c r="B206" s="12"/>
      <c r="E206" s="44"/>
      <c r="F206" s="44"/>
      <c r="G206" s="44"/>
      <c r="H206" s="47"/>
      <c r="I206" s="45"/>
      <c r="J206" s="45"/>
      <c r="K206" s="45"/>
      <c r="L206" s="47"/>
      <c r="M206" s="44"/>
      <c r="N206" s="47"/>
      <c r="O206" s="25" t="str">
        <f>IF(VK[[#This Row],[erein]]="","",SUM(E206:N206))</f>
        <v/>
      </c>
      <c r="P206" s="13" t="e">
        <f>IF(SK[[#This Row],[Summe]]="","",AVERAGE(O206/Q206))</f>
        <v>#VALUE!</v>
      </c>
      <c r="Q206" s="13" t="str">
        <f>IF(VK[[#This Row],[erein]]="","",COUNT(E206:N206))</f>
        <v/>
      </c>
    </row>
    <row r="207" spans="1:17" ht="14.25">
      <c r="A207" s="4"/>
      <c r="B207" s="12"/>
      <c r="E207" s="44"/>
      <c r="F207" s="44"/>
      <c r="G207" s="44"/>
      <c r="H207" s="47"/>
      <c r="I207" s="45"/>
      <c r="J207" s="45"/>
      <c r="K207" s="45"/>
      <c r="L207" s="47"/>
      <c r="M207" s="44"/>
      <c r="N207" s="47"/>
      <c r="O207" s="25" t="str">
        <f>IF(VK[[#This Row],[erein]]="","",SUM(E207:N207))</f>
        <v/>
      </c>
      <c r="P207" s="13" t="e">
        <f>IF(SK[[#This Row],[Summe]]="","",AVERAGE(O207/Q207))</f>
        <v>#VALUE!</v>
      </c>
      <c r="Q207" s="13" t="str">
        <f>IF(VK[[#This Row],[erein]]="","",COUNT(E207:N207))</f>
        <v/>
      </c>
    </row>
    <row r="208" spans="1:17" ht="14.25">
      <c r="A208" s="4"/>
      <c r="B208" s="12"/>
      <c r="E208" s="44"/>
      <c r="F208" s="44"/>
      <c r="G208" s="44"/>
      <c r="H208" s="47"/>
      <c r="I208" s="45"/>
      <c r="J208" s="45"/>
      <c r="K208" s="45"/>
      <c r="L208" s="47"/>
      <c r="M208" s="44"/>
      <c r="N208" s="47"/>
      <c r="O208" s="25" t="str">
        <f>IF(VK[[#This Row],[erein]]="","",SUM(E208:N208))</f>
        <v/>
      </c>
      <c r="P208" s="13" t="e">
        <f>IF(SK[[#This Row],[Summe]]="","",AVERAGE(O208/Q208))</f>
        <v>#VALUE!</v>
      </c>
      <c r="Q208" s="13" t="str">
        <f>IF(VK[[#This Row],[erein]]="","",COUNT(E208:N208))</f>
        <v/>
      </c>
    </row>
    <row r="209" spans="1:17" ht="14.25">
      <c r="A209" s="4"/>
      <c r="B209" s="12"/>
      <c r="E209" s="44"/>
      <c r="F209" s="44"/>
      <c r="G209" s="44"/>
      <c r="H209" s="47"/>
      <c r="I209" s="45"/>
      <c r="J209" s="45"/>
      <c r="K209" s="45"/>
      <c r="L209" s="47"/>
      <c r="M209" s="44"/>
      <c r="N209" s="47"/>
      <c r="O209" s="25" t="str">
        <f>IF(VK[[#This Row],[erein]]="","",SUM(E209:N209))</f>
        <v/>
      </c>
      <c r="P209" s="13" t="e">
        <f>IF(SK[[#This Row],[Summe]]="","",AVERAGE(O209/Q209))</f>
        <v>#VALUE!</v>
      </c>
      <c r="Q209" s="13" t="str">
        <f>IF(VK[[#This Row],[erein]]="","",COUNT(E209:N209))</f>
        <v/>
      </c>
    </row>
    <row r="210" spans="1:17" ht="14.25">
      <c r="A210" s="4"/>
      <c r="B210" s="12"/>
      <c r="E210" s="44"/>
      <c r="F210" s="44"/>
      <c r="G210" s="44"/>
      <c r="H210" s="47"/>
      <c r="I210" s="45"/>
      <c r="J210" s="45"/>
      <c r="K210" s="45"/>
      <c r="L210" s="47"/>
      <c r="M210" s="44"/>
      <c r="N210" s="47"/>
      <c r="O210" s="25" t="str">
        <f>IF(VK[[#This Row],[erein]]="","",SUM(E210:N210))</f>
        <v/>
      </c>
      <c r="P210" s="13" t="e">
        <f>IF(SK[[#This Row],[Summe]]="","",AVERAGE(O210/Q210))</f>
        <v>#VALUE!</v>
      </c>
      <c r="Q210" s="13" t="str">
        <f>IF(VK[[#This Row],[erein]]="","",COUNT(E210:N210))</f>
        <v/>
      </c>
    </row>
    <row r="211" spans="1:17" ht="14.25">
      <c r="A211" s="4"/>
      <c r="B211" s="12"/>
      <c r="E211" s="44"/>
      <c r="F211" s="44"/>
      <c r="G211" s="44"/>
      <c r="H211" s="47"/>
      <c r="I211" s="45"/>
      <c r="J211" s="45"/>
      <c r="K211" s="45"/>
      <c r="L211" s="47"/>
      <c r="M211" s="44"/>
      <c r="N211" s="47"/>
      <c r="O211" s="25" t="str">
        <f>IF(VK[[#This Row],[erein]]="","",SUM(E211:N211))</f>
        <v/>
      </c>
      <c r="P211" s="13" t="e">
        <f>IF(SK[[#This Row],[Summe]]="","",AVERAGE(O211/Q211))</f>
        <v>#VALUE!</v>
      </c>
      <c r="Q211" s="13" t="str">
        <f>IF(VK[[#This Row],[erein]]="","",COUNT(E211:N211))</f>
        <v/>
      </c>
    </row>
    <row r="212" spans="1:17" ht="14.25">
      <c r="A212" s="4"/>
      <c r="B212" s="12"/>
      <c r="E212" s="44"/>
      <c r="F212" s="44"/>
      <c r="G212" s="44"/>
      <c r="H212" s="47"/>
      <c r="I212" s="45"/>
      <c r="J212" s="45"/>
      <c r="K212" s="45"/>
      <c r="L212" s="47"/>
      <c r="M212" s="44"/>
      <c r="N212" s="47"/>
      <c r="O212" s="25" t="str">
        <f>IF(VK[[#This Row],[erein]]="","",SUM(E212:N212))</f>
        <v/>
      </c>
      <c r="P212" s="13" t="e">
        <f>IF(SK[[#This Row],[Summe]]="","",AVERAGE(O212/Q212))</f>
        <v>#VALUE!</v>
      </c>
      <c r="Q212" s="13" t="str">
        <f>IF(VK[[#This Row],[erein]]="","",COUNT(E212:N212))</f>
        <v/>
      </c>
    </row>
    <row r="213" spans="1:17" ht="14.25">
      <c r="A213" s="4"/>
      <c r="B213" s="12"/>
      <c r="E213" s="44"/>
      <c r="F213" s="44"/>
      <c r="G213" s="44"/>
      <c r="H213" s="47"/>
      <c r="I213" s="45"/>
      <c r="J213" s="45"/>
      <c r="K213" s="45"/>
      <c r="L213" s="47"/>
      <c r="M213" s="44"/>
      <c r="N213" s="47"/>
      <c r="O213" s="25" t="str">
        <f>IF(VK[[#This Row],[erein]]="","",SUM(E213:N213))</f>
        <v/>
      </c>
      <c r="P213" s="13" t="e">
        <f>IF(SK[[#This Row],[Summe]]="","",AVERAGE(O213/Q213))</f>
        <v>#VALUE!</v>
      </c>
      <c r="Q213" s="13" t="str">
        <f>IF(VK[[#This Row],[erein]]="","",COUNT(E213:N213))</f>
        <v/>
      </c>
    </row>
    <row r="214" spans="1:17" ht="14.25">
      <c r="A214" s="4"/>
      <c r="B214" s="12"/>
      <c r="E214" s="44"/>
      <c r="F214" s="44"/>
      <c r="G214" s="44"/>
      <c r="H214" s="47"/>
      <c r="I214" s="45"/>
      <c r="J214" s="45"/>
      <c r="K214" s="45"/>
      <c r="L214" s="47"/>
      <c r="M214" s="44"/>
      <c r="N214" s="47"/>
      <c r="O214" s="25" t="str">
        <f>IF(VK[[#This Row],[erein]]="","",SUM(E214:N214))</f>
        <v/>
      </c>
      <c r="P214" s="13" t="e">
        <f>IF(SK[[#This Row],[Summe]]="","",AVERAGE(O214/Q214))</f>
        <v>#VALUE!</v>
      </c>
      <c r="Q214" s="13" t="str">
        <f>IF(VK[[#This Row],[erein]]="","",COUNT(E214:N214))</f>
        <v/>
      </c>
    </row>
    <row r="215" spans="1:17" ht="14.25">
      <c r="A215" s="4"/>
      <c r="B215" s="12"/>
      <c r="E215" s="44"/>
      <c r="F215" s="44"/>
      <c r="G215" s="44"/>
      <c r="H215" s="47"/>
      <c r="I215" s="45"/>
      <c r="J215" s="45"/>
      <c r="K215" s="45"/>
      <c r="L215" s="47"/>
      <c r="M215" s="44"/>
      <c r="N215" s="47"/>
      <c r="O215" s="25" t="str">
        <f>IF(VK[[#This Row],[erein]]="","",SUM(E215:N215))</f>
        <v/>
      </c>
      <c r="P215" s="13" t="e">
        <f>IF(SK[[#This Row],[Summe]]="","",AVERAGE(O215/Q215))</f>
        <v>#VALUE!</v>
      </c>
      <c r="Q215" s="13" t="str">
        <f>IF(VK[[#This Row],[erein]]="","",COUNT(E215:N215))</f>
        <v/>
      </c>
    </row>
    <row r="216" spans="1:17" ht="14.25">
      <c r="A216" s="4"/>
      <c r="B216" s="12"/>
      <c r="E216" s="44"/>
      <c r="F216" s="44"/>
      <c r="G216" s="44"/>
      <c r="H216" s="47"/>
      <c r="I216" s="45"/>
      <c r="J216" s="45"/>
      <c r="K216" s="45"/>
      <c r="L216" s="47"/>
      <c r="M216" s="44"/>
      <c r="N216" s="47"/>
      <c r="O216" s="25" t="str">
        <f>IF(VK[[#This Row],[erein]]="","",SUM(E216:N216))</f>
        <v/>
      </c>
      <c r="P216" s="13" t="e">
        <f>IF(SK[[#This Row],[Summe]]="","",AVERAGE(O216/Q216))</f>
        <v>#VALUE!</v>
      </c>
      <c r="Q216" s="13" t="str">
        <f>IF(VK[[#This Row],[erein]]="","",COUNT(E216:N216))</f>
        <v/>
      </c>
    </row>
    <row r="217" spans="1:17" ht="14.25">
      <c r="A217" s="4"/>
      <c r="B217" s="12"/>
      <c r="E217" s="44"/>
      <c r="F217" s="44"/>
      <c r="G217" s="44"/>
      <c r="H217" s="47"/>
      <c r="I217" s="45"/>
      <c r="J217" s="45"/>
      <c r="K217" s="45"/>
      <c r="L217" s="47"/>
      <c r="M217" s="44"/>
      <c r="N217" s="47"/>
      <c r="O217" s="25" t="str">
        <f>IF(VK[[#This Row],[erein]]="","",SUM(E217:N217))</f>
        <v/>
      </c>
      <c r="P217" s="13" t="e">
        <f>IF(SK[[#This Row],[Summe]]="","",AVERAGE(O217/Q217))</f>
        <v>#VALUE!</v>
      </c>
      <c r="Q217" s="13" t="str">
        <f>IF(VK[[#This Row],[erein]]="","",COUNT(E217:N217))</f>
        <v/>
      </c>
    </row>
    <row r="218" spans="1:17" ht="14.25">
      <c r="A218" s="4"/>
      <c r="B218" s="12"/>
      <c r="E218" s="44"/>
      <c r="F218" s="44"/>
      <c r="G218" s="44"/>
      <c r="H218" s="47"/>
      <c r="I218" s="45"/>
      <c r="J218" s="45"/>
      <c r="K218" s="45"/>
      <c r="L218" s="47"/>
      <c r="M218" s="44"/>
      <c r="N218" s="47"/>
      <c r="O218" s="25" t="str">
        <f>IF(VK[[#This Row],[erein]]="","",SUM(E218:N218))</f>
        <v/>
      </c>
      <c r="P218" s="13" t="e">
        <f>IF(SK[[#This Row],[Summe]]="","",AVERAGE(O218/Q218))</f>
        <v>#VALUE!</v>
      </c>
      <c r="Q218" s="13" t="str">
        <f>IF(VK[[#This Row],[erein]]="","",COUNT(E218:N218))</f>
        <v/>
      </c>
    </row>
    <row r="219" spans="1:17" ht="14.25">
      <c r="A219" s="4"/>
      <c r="B219" s="12"/>
      <c r="E219" s="44"/>
      <c r="F219" s="44"/>
      <c r="G219" s="44"/>
      <c r="H219" s="47"/>
      <c r="I219" s="45"/>
      <c r="J219" s="45"/>
      <c r="K219" s="45"/>
      <c r="L219" s="47"/>
      <c r="M219" s="44"/>
      <c r="N219" s="47"/>
      <c r="O219" s="25" t="str">
        <f>IF(VK[[#This Row],[erein]]="","",SUM(E219:N219))</f>
        <v/>
      </c>
      <c r="P219" s="13" t="e">
        <f>IF(SK[[#This Row],[Summe]]="","",AVERAGE(O219/Q219))</f>
        <v>#VALUE!</v>
      </c>
      <c r="Q219" s="13" t="str">
        <f>IF(VK[[#This Row],[erein]]="","",COUNT(E219:N219))</f>
        <v/>
      </c>
    </row>
    <row r="220" spans="1:17" ht="14.25">
      <c r="A220" s="4"/>
      <c r="B220" s="12"/>
      <c r="E220" s="44"/>
      <c r="F220" s="44"/>
      <c r="G220" s="44"/>
      <c r="H220" s="47"/>
      <c r="I220" s="45"/>
      <c r="J220" s="45"/>
      <c r="K220" s="45"/>
      <c r="L220" s="47"/>
      <c r="M220" s="44"/>
      <c r="N220" s="47"/>
      <c r="O220" s="25" t="str">
        <f>IF(VK[[#This Row],[erein]]="","",SUM(E220:N220))</f>
        <v/>
      </c>
      <c r="P220" s="13" t="e">
        <f>IF(SK[[#This Row],[Summe]]="","",AVERAGE(O220/Q220))</f>
        <v>#VALUE!</v>
      </c>
      <c r="Q220" s="13" t="str">
        <f>IF(VK[[#This Row],[erein]]="","",COUNT(E220:N220))</f>
        <v/>
      </c>
    </row>
    <row r="221" spans="1:17" ht="14.25">
      <c r="A221" s="4"/>
      <c r="B221" s="12"/>
      <c r="E221" s="44"/>
      <c r="F221" s="44"/>
      <c r="G221" s="44"/>
      <c r="H221" s="47"/>
      <c r="I221" s="45"/>
      <c r="J221" s="45"/>
      <c r="K221" s="45"/>
      <c r="L221" s="47"/>
      <c r="M221" s="44"/>
      <c r="N221" s="47"/>
      <c r="O221" s="25" t="str">
        <f>IF(VK[[#This Row],[erein]]="","",SUM(E221:N221))</f>
        <v/>
      </c>
      <c r="P221" s="13" t="e">
        <f>IF(SK[[#This Row],[Summe]]="","",AVERAGE(O221/Q221))</f>
        <v>#VALUE!</v>
      </c>
      <c r="Q221" s="13" t="str">
        <f>IF(VK[[#This Row],[erein]]="","",COUNT(E221:N221))</f>
        <v/>
      </c>
    </row>
    <row r="222" spans="1:17" ht="14.25">
      <c r="A222" s="4"/>
      <c r="B222" s="12"/>
      <c r="E222" s="44"/>
      <c r="F222" s="44"/>
      <c r="G222" s="44"/>
      <c r="H222" s="47"/>
      <c r="I222" s="45"/>
      <c r="J222" s="45"/>
      <c r="K222" s="45"/>
      <c r="L222" s="47"/>
      <c r="M222" s="44"/>
      <c r="N222" s="47"/>
      <c r="O222" s="25" t="str">
        <f>IF(VK[[#This Row],[erein]]="","",SUM(E222:N222))</f>
        <v/>
      </c>
      <c r="P222" s="13" t="e">
        <f>IF(SK[[#This Row],[Summe]]="","",AVERAGE(O222/Q222))</f>
        <v>#VALUE!</v>
      </c>
      <c r="Q222" s="13" t="str">
        <f>IF(VK[[#This Row],[erein]]="","",COUNT(E222:N222))</f>
        <v/>
      </c>
    </row>
    <row r="223" spans="1:17" ht="14.25">
      <c r="A223" s="4"/>
      <c r="B223" s="12"/>
      <c r="E223" s="44"/>
      <c r="F223" s="44"/>
      <c r="G223" s="44"/>
      <c r="H223" s="47"/>
      <c r="I223" s="45"/>
      <c r="J223" s="45"/>
      <c r="K223" s="45"/>
      <c r="L223" s="47"/>
      <c r="M223" s="44"/>
      <c r="N223" s="47"/>
      <c r="O223" s="25" t="str">
        <f>IF(VK[[#This Row],[erein]]="","",SUM(E223:N223))</f>
        <v/>
      </c>
      <c r="P223" s="13" t="e">
        <f>IF(SK[[#This Row],[Summe]]="","",AVERAGE(O223/Q223))</f>
        <v>#VALUE!</v>
      </c>
      <c r="Q223" s="13" t="str">
        <f>IF(VK[[#This Row],[erein]]="","",COUNT(E223:N223))</f>
        <v/>
      </c>
    </row>
    <row r="224" spans="1:17" ht="14.25">
      <c r="A224" s="4"/>
      <c r="B224" s="12"/>
      <c r="E224" s="44"/>
      <c r="F224" s="44"/>
      <c r="G224" s="44"/>
      <c r="H224" s="47"/>
      <c r="I224" s="45"/>
      <c r="J224" s="45"/>
      <c r="K224" s="45"/>
      <c r="L224" s="47"/>
      <c r="M224" s="44"/>
      <c r="N224" s="47"/>
      <c r="O224" s="25" t="str">
        <f>IF(VK[[#This Row],[erein]]="","",SUM(E224:N224))</f>
        <v/>
      </c>
      <c r="P224" s="13" t="e">
        <f>IF(SK[[#This Row],[Summe]]="","",AVERAGE(O224/Q224))</f>
        <v>#VALUE!</v>
      </c>
      <c r="Q224" s="13" t="str">
        <f>IF(VK[[#This Row],[erein]]="","",COUNT(E224:N224))</f>
        <v/>
      </c>
    </row>
    <row r="225" spans="1:17" ht="14.25">
      <c r="A225" s="4"/>
      <c r="B225" s="12"/>
      <c r="E225" s="44"/>
      <c r="F225" s="44"/>
      <c r="G225" s="44"/>
      <c r="H225" s="47"/>
      <c r="I225" s="45"/>
      <c r="J225" s="45"/>
      <c r="K225" s="45"/>
      <c r="L225" s="47"/>
      <c r="M225" s="44"/>
      <c r="N225" s="47"/>
      <c r="O225" s="25" t="str">
        <f>IF(VK[[#This Row],[erein]]="","",SUM(E225:N225))</f>
        <v/>
      </c>
      <c r="P225" s="13" t="e">
        <f>IF(SK[[#This Row],[Summe]]="","",AVERAGE(O225/Q225))</f>
        <v>#VALUE!</v>
      </c>
      <c r="Q225" s="13" t="str">
        <f>IF(VK[[#This Row],[erein]]="","",COUNT(E225:N225))</f>
        <v/>
      </c>
    </row>
    <row r="226" spans="1:17" ht="14.25">
      <c r="A226" s="4"/>
      <c r="B226" s="12"/>
      <c r="E226" s="44"/>
      <c r="F226" s="44"/>
      <c r="G226" s="44"/>
      <c r="H226" s="47"/>
      <c r="I226" s="45"/>
      <c r="J226" s="45"/>
      <c r="K226" s="45"/>
      <c r="L226" s="47"/>
      <c r="M226" s="44"/>
      <c r="N226" s="47"/>
      <c r="O226" s="25" t="str">
        <f>IF(VK[[#This Row],[erein]]="","",SUM(E226:N226))</f>
        <v/>
      </c>
      <c r="P226" s="13" t="e">
        <f>IF(SK[[#This Row],[Summe]]="","",AVERAGE(O226/Q226))</f>
        <v>#VALUE!</v>
      </c>
      <c r="Q226" s="13" t="str">
        <f>IF(VK[[#This Row],[erein]]="","",COUNT(E226:N226))</f>
        <v/>
      </c>
    </row>
    <row r="227" spans="1:17" ht="14.25">
      <c r="A227" s="4"/>
      <c r="B227" s="12"/>
      <c r="E227" s="44"/>
      <c r="F227" s="44"/>
      <c r="G227" s="44"/>
      <c r="H227" s="47"/>
      <c r="I227" s="45"/>
      <c r="J227" s="45"/>
      <c r="K227" s="45"/>
      <c r="L227" s="47"/>
      <c r="M227" s="44"/>
      <c r="N227" s="47"/>
      <c r="O227" s="25" t="str">
        <f>IF(VK[[#This Row],[erein]]="","",SUM(E227:N227))</f>
        <v/>
      </c>
      <c r="P227" s="13" t="e">
        <f>IF(SK[[#This Row],[Summe]]="","",AVERAGE(O227/Q227))</f>
        <v>#VALUE!</v>
      </c>
      <c r="Q227" s="13" t="str">
        <f>IF(VK[[#This Row],[erein]]="","",COUNT(E227:N227))</f>
        <v/>
      </c>
    </row>
    <row r="228" spans="1:17" ht="14.25">
      <c r="A228" s="4"/>
      <c r="B228" s="12"/>
      <c r="E228" s="44"/>
      <c r="F228" s="44"/>
      <c r="G228" s="44"/>
      <c r="H228" s="47"/>
      <c r="I228" s="45"/>
      <c r="J228" s="45"/>
      <c r="K228" s="45"/>
      <c r="L228" s="47"/>
      <c r="M228" s="44"/>
      <c r="N228" s="47"/>
      <c r="O228" s="25" t="str">
        <f>IF(VK[[#This Row],[erein]]="","",SUM(E228:N228))</f>
        <v/>
      </c>
      <c r="P228" s="13" t="e">
        <f>IF(SK[[#This Row],[Summe]]="","",AVERAGE(O228/Q228))</f>
        <v>#VALUE!</v>
      </c>
      <c r="Q228" s="13" t="str">
        <f>IF(VK[[#This Row],[erein]]="","",COUNT(E228:N228))</f>
        <v/>
      </c>
    </row>
    <row r="229" spans="1:17" ht="14.25">
      <c r="A229" s="4"/>
      <c r="B229" s="12"/>
      <c r="E229" s="44"/>
      <c r="F229" s="44"/>
      <c r="G229" s="44"/>
      <c r="H229" s="47"/>
      <c r="I229" s="45"/>
      <c r="J229" s="45"/>
      <c r="K229" s="45"/>
      <c r="L229" s="47"/>
      <c r="M229" s="44"/>
      <c r="N229" s="47"/>
      <c r="O229" s="25" t="str">
        <f>IF(VK[[#This Row],[erein]]="","",SUM(E229:N229))</f>
        <v/>
      </c>
      <c r="P229" s="13" t="e">
        <f>IF(SK[[#This Row],[Summe]]="","",AVERAGE(O229/Q229))</f>
        <v>#VALUE!</v>
      </c>
      <c r="Q229" s="13" t="str">
        <f>IF(VK[[#This Row],[erein]]="","",COUNT(E229:N229))</f>
        <v/>
      </c>
    </row>
    <row r="230" spans="1:17" ht="14.25">
      <c r="A230" s="4"/>
      <c r="B230" s="12"/>
      <c r="E230" s="44"/>
      <c r="F230" s="44"/>
      <c r="G230" s="44"/>
      <c r="H230" s="47"/>
      <c r="I230" s="45"/>
      <c r="J230" s="45"/>
      <c r="K230" s="45"/>
      <c r="L230" s="47"/>
      <c r="M230" s="44"/>
      <c r="N230" s="47"/>
      <c r="O230" s="25" t="str">
        <f>IF(VK[[#This Row],[erein]]="","",SUM(E230:N230))</f>
        <v/>
      </c>
      <c r="P230" s="13" t="e">
        <f>IF(SK[[#This Row],[Summe]]="","",AVERAGE(O230/Q230))</f>
        <v>#VALUE!</v>
      </c>
      <c r="Q230" s="13" t="str">
        <f>IF(VK[[#This Row],[erein]]="","",COUNT(E230:N230))</f>
        <v/>
      </c>
    </row>
    <row r="231" spans="1:17" ht="14.25">
      <c r="A231" s="4"/>
      <c r="B231" s="12"/>
      <c r="E231" s="44"/>
      <c r="F231" s="44"/>
      <c r="G231" s="44"/>
      <c r="H231" s="47"/>
      <c r="I231" s="45"/>
      <c r="J231" s="45"/>
      <c r="K231" s="45"/>
      <c r="L231" s="47"/>
      <c r="M231" s="44"/>
      <c r="N231" s="47"/>
      <c r="O231" s="25" t="str">
        <f>IF(VK[[#This Row],[erein]]="","",SUM(E231:N231))</f>
        <v/>
      </c>
      <c r="P231" s="13" t="e">
        <f>IF(SK[[#This Row],[Summe]]="","",AVERAGE(O231/Q231))</f>
        <v>#VALUE!</v>
      </c>
      <c r="Q231" s="13" t="str">
        <f>IF(VK[[#This Row],[erein]]="","",COUNT(E231:N231))</f>
        <v/>
      </c>
    </row>
    <row r="232" spans="1:17" ht="14.25">
      <c r="A232" s="4"/>
      <c r="B232" s="12"/>
      <c r="E232" s="44"/>
      <c r="F232" s="44"/>
      <c r="G232" s="44"/>
      <c r="H232" s="47"/>
      <c r="I232" s="45"/>
      <c r="J232" s="45"/>
      <c r="K232" s="45"/>
      <c r="L232" s="47"/>
      <c r="M232" s="44"/>
      <c r="N232" s="47"/>
      <c r="O232" s="25" t="str">
        <f>IF(VK[[#This Row],[erein]]="","",SUM(E232:N232))</f>
        <v/>
      </c>
      <c r="P232" s="13" t="e">
        <f>IF(SK[[#This Row],[Summe]]="","",AVERAGE(O232/Q232))</f>
        <v>#VALUE!</v>
      </c>
      <c r="Q232" s="13" t="str">
        <f>IF(VK[[#This Row],[erein]]="","",COUNT(E232:N232))</f>
        <v/>
      </c>
    </row>
    <row r="233" spans="1:17" ht="14.25">
      <c r="A233" s="4"/>
      <c r="B233" s="12"/>
      <c r="E233" s="44"/>
      <c r="F233" s="44"/>
      <c r="G233" s="44"/>
      <c r="H233" s="47"/>
      <c r="I233" s="45"/>
      <c r="J233" s="45"/>
      <c r="K233" s="45"/>
      <c r="L233" s="47"/>
      <c r="M233" s="44"/>
      <c r="N233" s="47"/>
      <c r="O233" s="25" t="str">
        <f>IF(VK[[#This Row],[erein]]="","",SUM(E233:N233))</f>
        <v/>
      </c>
      <c r="P233" s="13" t="e">
        <f>IF(SK[[#This Row],[Summe]]="","",AVERAGE(O233/Q233))</f>
        <v>#VALUE!</v>
      </c>
      <c r="Q233" s="13" t="str">
        <f>IF(VK[[#This Row],[erein]]="","",COUNT(E233:N233))</f>
        <v/>
      </c>
    </row>
    <row r="234" spans="1:17" ht="14.25">
      <c r="A234" s="4"/>
      <c r="B234" s="12"/>
      <c r="E234" s="44"/>
      <c r="F234" s="44"/>
      <c r="G234" s="44"/>
      <c r="H234" s="47"/>
      <c r="I234" s="45"/>
      <c r="J234" s="45"/>
      <c r="K234" s="45"/>
      <c r="L234" s="47"/>
      <c r="M234" s="44"/>
      <c r="N234" s="47"/>
      <c r="O234" s="25" t="str">
        <f>IF(VK[[#This Row],[erein]]="","",SUM(E234:N234))</f>
        <v/>
      </c>
      <c r="P234" s="13" t="e">
        <f>IF(SK[[#This Row],[Summe]]="","",AVERAGE(O234/Q234))</f>
        <v>#VALUE!</v>
      </c>
      <c r="Q234" s="13" t="str">
        <f>IF(VK[[#This Row],[erein]]="","",COUNT(E234:N234))</f>
        <v/>
      </c>
    </row>
    <row r="235" spans="1:17" ht="14.25">
      <c r="A235" s="4"/>
      <c r="B235" s="12"/>
      <c r="E235" s="44"/>
      <c r="F235" s="44"/>
      <c r="G235" s="44"/>
      <c r="H235" s="47"/>
      <c r="I235" s="45"/>
      <c r="J235" s="45"/>
      <c r="K235" s="45"/>
      <c r="L235" s="47"/>
      <c r="M235" s="44"/>
      <c r="N235" s="47"/>
      <c r="O235" s="25" t="str">
        <f>IF(VK[[#This Row],[erein]]="","",SUM(E235:N235))</f>
        <v/>
      </c>
      <c r="P235" s="13" t="e">
        <f>IF(SK[[#This Row],[Summe]]="","",AVERAGE(O235/Q235))</f>
        <v>#VALUE!</v>
      </c>
      <c r="Q235" s="13" t="str">
        <f>IF(VK[[#This Row],[erein]]="","",COUNT(E235:N235))</f>
        <v/>
      </c>
    </row>
    <row r="236" spans="1:17" ht="14.25">
      <c r="A236" s="4"/>
      <c r="B236" s="12"/>
      <c r="E236" s="44"/>
      <c r="F236" s="44"/>
      <c r="G236" s="44"/>
      <c r="H236" s="47"/>
      <c r="I236" s="45"/>
      <c r="J236" s="45"/>
      <c r="K236" s="45"/>
      <c r="L236" s="47"/>
      <c r="M236" s="44"/>
      <c r="N236" s="47"/>
      <c r="O236" s="25" t="str">
        <f>IF(VK[[#This Row],[erein]]="","",SUM(E236:N236))</f>
        <v/>
      </c>
      <c r="P236" s="13" t="e">
        <f>IF(SK[[#This Row],[Summe]]="","",AVERAGE(O236/Q236))</f>
        <v>#VALUE!</v>
      </c>
      <c r="Q236" s="13" t="str">
        <f>IF(VK[[#This Row],[erein]]="","",COUNT(E236:N236))</f>
        <v/>
      </c>
    </row>
    <row r="237" spans="1:17" ht="14.25">
      <c r="A237" s="4"/>
      <c r="B237" s="12"/>
      <c r="E237" s="44"/>
      <c r="F237" s="44"/>
      <c r="G237" s="44"/>
      <c r="H237" s="47"/>
      <c r="I237" s="45"/>
      <c r="J237" s="45"/>
      <c r="K237" s="45"/>
      <c r="L237" s="47"/>
      <c r="M237" s="44"/>
      <c r="N237" s="47"/>
      <c r="O237" s="25" t="str">
        <f>IF(VK[[#This Row],[erein]]="","",SUM(E237:N237))</f>
        <v/>
      </c>
      <c r="P237" s="13" t="e">
        <f>IF(SK[[#This Row],[Summe]]="","",AVERAGE(O237/Q237))</f>
        <v>#VALUE!</v>
      </c>
      <c r="Q237" s="13" t="str">
        <f>IF(VK[[#This Row],[erein]]="","",COUNT(E237:N237))</f>
        <v/>
      </c>
    </row>
    <row r="238" spans="1:17" ht="14.25">
      <c r="A238" s="4"/>
      <c r="B238" s="12"/>
      <c r="E238" s="44"/>
      <c r="F238" s="44"/>
      <c r="G238" s="44"/>
      <c r="H238" s="47"/>
      <c r="I238" s="45"/>
      <c r="J238" s="45"/>
      <c r="K238" s="45"/>
      <c r="L238" s="47"/>
      <c r="M238" s="44"/>
      <c r="N238" s="47"/>
      <c r="O238" s="25" t="str">
        <f>IF(VK[[#This Row],[erein]]="","",SUM(E238:N238))</f>
        <v/>
      </c>
      <c r="P238" s="13" t="e">
        <f>IF(SK[[#This Row],[Summe]]="","",AVERAGE(O238/Q238))</f>
        <v>#VALUE!</v>
      </c>
      <c r="Q238" s="13" t="str">
        <f>IF(VK[[#This Row],[erein]]="","",COUNT(E238:N238))</f>
        <v/>
      </c>
    </row>
    <row r="239" spans="1:17" ht="14.25">
      <c r="A239" s="4"/>
      <c r="B239" s="12"/>
      <c r="E239" s="44"/>
      <c r="F239" s="44"/>
      <c r="G239" s="44"/>
      <c r="H239" s="47"/>
      <c r="I239" s="45"/>
      <c r="J239" s="45"/>
      <c r="K239" s="45"/>
      <c r="L239" s="47"/>
      <c r="M239" s="44"/>
      <c r="N239" s="47"/>
      <c r="O239" s="25" t="str">
        <f>IF(VK[[#This Row],[erein]]="","",SUM(E239:N239))</f>
        <v/>
      </c>
      <c r="P239" s="13" t="e">
        <f>IF(SK[[#This Row],[Summe]]="","",AVERAGE(O239/Q239))</f>
        <v>#VALUE!</v>
      </c>
      <c r="Q239" s="13" t="str">
        <f>IF(VK[[#This Row],[erein]]="","",COUNT(E239:N239))</f>
        <v/>
      </c>
    </row>
    <row r="240" spans="1:17" ht="14.25">
      <c r="A240" s="4"/>
      <c r="B240" s="12"/>
      <c r="E240" s="44"/>
      <c r="F240" s="44"/>
      <c r="G240" s="44"/>
      <c r="H240" s="47"/>
      <c r="I240" s="45"/>
      <c r="J240" s="45"/>
      <c r="K240" s="45"/>
      <c r="L240" s="47"/>
      <c r="M240" s="44"/>
      <c r="N240" s="47"/>
      <c r="O240" s="25" t="str">
        <f>IF(VK[[#This Row],[erein]]="","",SUM(E240:N240))</f>
        <v/>
      </c>
      <c r="P240" s="13" t="e">
        <f>IF(SK[[#This Row],[Summe]]="","",AVERAGE(O240/Q240))</f>
        <v>#VALUE!</v>
      </c>
      <c r="Q240" s="13" t="str">
        <f>IF(VK[[#This Row],[erein]]="","",COUNT(E240:N240))</f>
        <v/>
      </c>
    </row>
    <row r="241" spans="1:17" ht="14.25">
      <c r="A241" s="4"/>
      <c r="B241" s="12"/>
      <c r="E241" s="44"/>
      <c r="F241" s="44"/>
      <c r="G241" s="44"/>
      <c r="H241" s="47"/>
      <c r="I241" s="45"/>
      <c r="J241" s="45"/>
      <c r="K241" s="45"/>
      <c r="L241" s="47"/>
      <c r="M241" s="44"/>
      <c r="N241" s="47"/>
      <c r="O241" s="25" t="str">
        <f>IF(VK[[#This Row],[erein]]="","",SUM(E241:N241))</f>
        <v/>
      </c>
      <c r="P241" s="13" t="e">
        <f>IF(SK[[#This Row],[Summe]]="","",AVERAGE(O241/Q241))</f>
        <v>#VALUE!</v>
      </c>
      <c r="Q241" s="13" t="str">
        <f>IF(VK[[#This Row],[erein]]="","",COUNT(E241:N241))</f>
        <v/>
      </c>
    </row>
    <row r="242" spans="1:17" ht="14.25">
      <c r="A242" s="4"/>
      <c r="B242" s="12"/>
      <c r="E242" s="44"/>
      <c r="F242" s="44"/>
      <c r="G242" s="44"/>
      <c r="H242" s="47"/>
      <c r="I242" s="45"/>
      <c r="J242" s="45"/>
      <c r="K242" s="45"/>
      <c r="L242" s="47"/>
      <c r="M242" s="44"/>
      <c r="N242" s="47"/>
      <c r="O242" s="25" t="str">
        <f>IF(VK[[#This Row],[erein]]="","",SUM(E242:N242))</f>
        <v/>
      </c>
      <c r="P242" s="13" t="e">
        <f>IF(SK[[#This Row],[Summe]]="","",AVERAGE(O242/Q242))</f>
        <v>#VALUE!</v>
      </c>
      <c r="Q242" s="13" t="str">
        <f>IF(VK[[#This Row],[erein]]="","",COUNT(E242:N242))</f>
        <v/>
      </c>
    </row>
    <row r="243" spans="1:17" ht="14.25">
      <c r="A243" s="4"/>
      <c r="B243" s="12"/>
      <c r="E243" s="44"/>
      <c r="F243" s="44"/>
      <c r="G243" s="44"/>
      <c r="H243" s="47"/>
      <c r="I243" s="45"/>
      <c r="J243" s="45"/>
      <c r="K243" s="45"/>
      <c r="L243" s="47"/>
      <c r="M243" s="44"/>
      <c r="N243" s="47"/>
      <c r="O243" s="25" t="str">
        <f>IF(VK[[#This Row],[erein]]="","",SUM(E243:N243))</f>
        <v/>
      </c>
      <c r="P243" s="13" t="e">
        <f>IF(SK[[#This Row],[Summe]]="","",AVERAGE(O243/Q243))</f>
        <v>#VALUE!</v>
      </c>
      <c r="Q243" s="13" t="str">
        <f>IF(VK[[#This Row],[erein]]="","",COUNT(E243:N243))</f>
        <v/>
      </c>
    </row>
    <row r="244" spans="1:17" ht="14.25">
      <c r="A244" s="4"/>
      <c r="B244" s="12"/>
      <c r="E244" s="44"/>
      <c r="F244" s="44"/>
      <c r="G244" s="44"/>
      <c r="H244" s="47"/>
      <c r="I244" s="45"/>
      <c r="J244" s="45"/>
      <c r="K244" s="45"/>
      <c r="L244" s="47"/>
      <c r="M244" s="44"/>
      <c r="N244" s="47"/>
      <c r="O244" s="25" t="str">
        <f>IF(VK[[#This Row],[erein]]="","",SUM(E244:N244))</f>
        <v/>
      </c>
      <c r="P244" s="13" t="e">
        <f>IF(SK[[#This Row],[Summe]]="","",AVERAGE(O244/Q244))</f>
        <v>#VALUE!</v>
      </c>
      <c r="Q244" s="13" t="str">
        <f>IF(VK[[#This Row],[erein]]="","",COUNT(E244:N244))</f>
        <v/>
      </c>
    </row>
    <row r="245" spans="1:17" ht="14.25">
      <c r="A245" s="4"/>
      <c r="B245" s="12"/>
      <c r="E245" s="44"/>
      <c r="F245" s="44"/>
      <c r="G245" s="44"/>
      <c r="H245" s="47"/>
      <c r="I245" s="45"/>
      <c r="J245" s="45"/>
      <c r="K245" s="45"/>
      <c r="L245" s="47"/>
      <c r="M245" s="44"/>
      <c r="N245" s="47"/>
      <c r="O245" s="25" t="str">
        <f>IF(VK[[#This Row],[erein]]="","",SUM(E245:N245))</f>
        <v/>
      </c>
      <c r="P245" s="13" t="e">
        <f>IF(SK[[#This Row],[Summe]]="","",AVERAGE(O245/Q245))</f>
        <v>#VALUE!</v>
      </c>
      <c r="Q245" s="13" t="str">
        <f>IF(VK[[#This Row],[erein]]="","",COUNT(E245:N245))</f>
        <v/>
      </c>
    </row>
    <row r="246" spans="1:17" ht="14.25">
      <c r="A246" s="4"/>
      <c r="B246" s="12"/>
      <c r="E246" s="44"/>
      <c r="F246" s="44"/>
      <c r="G246" s="44"/>
      <c r="H246" s="47"/>
      <c r="I246" s="45"/>
      <c r="J246" s="45"/>
      <c r="K246" s="45"/>
      <c r="L246" s="47"/>
      <c r="M246" s="44"/>
      <c r="N246" s="47"/>
      <c r="O246" s="25" t="str">
        <f>IF(VK[[#This Row],[erein]]="","",SUM(E246:N246))</f>
        <v/>
      </c>
      <c r="P246" s="13" t="e">
        <f>IF(SK[[#This Row],[Summe]]="","",AVERAGE(O246/Q246))</f>
        <v>#VALUE!</v>
      </c>
      <c r="Q246" s="13" t="str">
        <f>IF(VK[[#This Row],[erein]]="","",COUNT(E246:N246))</f>
        <v/>
      </c>
    </row>
    <row r="247" spans="1:17" ht="14.25">
      <c r="A247" s="4"/>
      <c r="B247" s="12"/>
      <c r="E247" s="44"/>
      <c r="F247" s="44"/>
      <c r="G247" s="44"/>
      <c r="H247" s="47"/>
      <c r="I247" s="45"/>
      <c r="J247" s="45"/>
      <c r="K247" s="45"/>
      <c r="L247" s="47"/>
      <c r="M247" s="44"/>
      <c r="N247" s="47"/>
      <c r="O247" s="25" t="str">
        <f>IF(VK[[#This Row],[erein]]="","",SUM(E247:N247))</f>
        <v/>
      </c>
      <c r="P247" s="13" t="e">
        <f>IF(SK[[#This Row],[Summe]]="","",AVERAGE(O247/Q247))</f>
        <v>#VALUE!</v>
      </c>
      <c r="Q247" s="13" t="str">
        <f>IF(VK[[#This Row],[erein]]="","",COUNT(E247:N247))</f>
        <v/>
      </c>
    </row>
    <row r="248" spans="1:17" ht="14.25">
      <c r="A248" s="4"/>
      <c r="B248" s="12"/>
      <c r="E248" s="44"/>
      <c r="F248" s="44"/>
      <c r="G248" s="44"/>
      <c r="H248" s="47"/>
      <c r="I248" s="45"/>
      <c r="J248" s="45"/>
      <c r="K248" s="45"/>
      <c r="L248" s="47"/>
      <c r="M248" s="44"/>
      <c r="N248" s="47"/>
      <c r="O248" s="25" t="str">
        <f>IF(VK[[#This Row],[erein]]="","",SUM(E248:N248))</f>
        <v/>
      </c>
      <c r="P248" s="13" t="e">
        <f>IF(SK[[#This Row],[Summe]]="","",AVERAGE(O248/Q248))</f>
        <v>#VALUE!</v>
      </c>
      <c r="Q248" s="13" t="str">
        <f>IF(VK[[#This Row],[erein]]="","",COUNT(E248:N248))</f>
        <v/>
      </c>
    </row>
    <row r="249" spans="1:17" ht="14.25">
      <c r="A249" s="4"/>
      <c r="B249" s="12"/>
      <c r="E249" s="44"/>
      <c r="F249" s="44"/>
      <c r="G249" s="44"/>
      <c r="H249" s="47"/>
      <c r="I249" s="45"/>
      <c r="J249" s="45"/>
      <c r="K249" s="45"/>
      <c r="L249" s="47"/>
      <c r="M249" s="44"/>
      <c r="N249" s="47"/>
      <c r="O249" s="25" t="str">
        <f>IF(VK[[#This Row],[erein]]="","",SUM(E249:N249))</f>
        <v/>
      </c>
      <c r="P249" s="13" t="e">
        <f>IF(SK[[#This Row],[Summe]]="","",AVERAGE(O249/Q249))</f>
        <v>#VALUE!</v>
      </c>
      <c r="Q249" s="13" t="str">
        <f>IF(VK[[#This Row],[erein]]="","",COUNT(E249:N249))</f>
        <v/>
      </c>
    </row>
    <row r="250" spans="1:17" ht="14.25">
      <c r="A250" s="4"/>
      <c r="B250" s="12"/>
      <c r="E250" s="44"/>
      <c r="F250" s="44"/>
      <c r="G250" s="44"/>
      <c r="H250" s="47"/>
      <c r="I250" s="45"/>
      <c r="J250" s="45"/>
      <c r="K250" s="45"/>
      <c r="L250" s="47"/>
      <c r="M250" s="44"/>
      <c r="N250" s="47"/>
      <c r="O250" s="25" t="str">
        <f>IF(VK[[#This Row],[erein]]="","",SUM(E250:N250))</f>
        <v/>
      </c>
      <c r="P250" s="13" t="e">
        <f>IF(SK[[#This Row],[Summe]]="","",AVERAGE(O250/Q250))</f>
        <v>#VALUE!</v>
      </c>
      <c r="Q250" s="13" t="str">
        <f>IF(VK[[#This Row],[erein]]="","",COUNT(E250:N250))</f>
        <v/>
      </c>
    </row>
  </sheetData>
  <pageMargins left="0.74791666666666667" right="0.74791666666666667" top="0.98402777777777783" bottom="0.98402777777777783" header="0.51180555555555562" footer="0.51180555555555562"/>
  <pageSetup paperSize="9" firstPageNumber="0" orientation="portrait" horizontalDpi="300" verticalDpi="300" r:id="rId1"/>
  <headerFooter alignWithMargins="0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B6DD9-D29D-42B1-9EFF-1228ABCE5B0A}">
  <sheetPr codeName="Tabelle7">
    <tabColor rgb="FFFFC000"/>
    <pageSetUpPr fitToPage="1"/>
  </sheetPr>
  <dimension ref="A1:HE2168"/>
  <sheetViews>
    <sheetView topLeftCell="CI1" zoomScale="85" zoomScaleNormal="85" workbookViewId="0">
      <selection activeCell="FS3" sqref="FS3:FX291"/>
    </sheetView>
  </sheetViews>
  <sheetFormatPr baseColWidth="10" defaultRowHeight="12.75" outlineLevelCol="1"/>
  <cols>
    <col min="1" max="1" width="29.140625" hidden="1" customWidth="1" outlineLevel="1"/>
    <col min="2" max="2" width="10" style="22" hidden="1" customWidth="1" outlineLevel="1"/>
    <col min="3" max="3" width="13.140625" style="22" hidden="1" customWidth="1" outlineLevel="1"/>
    <col min="4" max="4" width="11.7109375" style="22" hidden="1" customWidth="1" outlineLevel="1"/>
    <col min="5" max="5" width="23" hidden="1" customWidth="1" outlineLevel="1"/>
    <col min="6" max="6" width="11.42578125" customWidth="1" collapsed="1"/>
    <col min="7" max="7" width="4.5703125" style="50" customWidth="1" outlineLevel="1"/>
    <col min="8" max="9" width="15.28515625" style="22" customWidth="1" outlineLevel="1"/>
    <col min="10" max="13" width="11.42578125" style="22" customWidth="1" outlineLevel="1"/>
    <col min="14" max="15" width="15.28515625" style="22" customWidth="1" outlineLevel="1"/>
    <col min="16" max="16" width="2.5703125" style="50" customWidth="1" outlineLevel="1"/>
    <col min="18" max="21" width="0" hidden="1" customWidth="1"/>
    <col min="23" max="23" width="31" style="22" hidden="1" customWidth="1" outlineLevel="1"/>
    <col min="24" max="24" width="11.7109375" style="22" hidden="1" customWidth="1" outlineLevel="1"/>
    <col min="25" max="25" width="13.7109375" style="22" hidden="1" customWidth="1" outlineLevel="1"/>
    <col min="26" max="26" width="9.5703125" style="22" hidden="1" customWidth="1" outlineLevel="1"/>
    <col min="27" max="27" width="10.85546875" style="22" hidden="1" customWidth="1" outlineLevel="1"/>
    <col min="28" max="28" width="8.42578125" style="22" hidden="1" customWidth="1" outlineLevel="1"/>
    <col min="29" max="29" width="11.5703125" collapsed="1"/>
    <col min="30" max="30" width="31" customWidth="1" outlineLevel="1"/>
    <col min="31" max="35" width="11.42578125" customWidth="1" outlineLevel="1"/>
    <col min="37" max="37" width="32.140625" customWidth="1" outlineLevel="1"/>
    <col min="38" max="38" width="12.140625" customWidth="1" outlineLevel="1"/>
    <col min="39" max="39" width="13.42578125" customWidth="1" outlineLevel="1"/>
    <col min="40" max="40" width="10.28515625" customWidth="1" outlineLevel="1"/>
    <col min="41" max="41" width="11.5703125" customWidth="1" outlineLevel="1"/>
    <col min="42" max="42" width="9" customWidth="1" outlineLevel="1"/>
    <col min="44" max="44" width="31" customWidth="1" outlineLevel="1"/>
    <col min="45" max="45" width="11.42578125" customWidth="1" outlineLevel="1"/>
    <col min="46" max="46" width="13.7109375" customWidth="1" outlineLevel="1"/>
    <col min="47" max="47" width="9.5703125" customWidth="1" outlineLevel="1"/>
    <col min="48" max="48" width="10.42578125" customWidth="1" outlineLevel="1"/>
    <col min="49" max="49" width="8" customWidth="1" outlineLevel="1"/>
    <col min="51" max="51" width="23.5703125" customWidth="1" outlineLevel="1"/>
    <col min="52" max="52" width="11.42578125" customWidth="1" outlineLevel="1"/>
    <col min="53" max="53" width="17.85546875" customWidth="1" outlineLevel="1"/>
    <col min="54" max="54" width="11.42578125" style="22" customWidth="1" outlineLevel="1"/>
    <col min="55" max="56" width="11.42578125" customWidth="1" outlineLevel="1"/>
    <col min="58" max="58" width="21.85546875" customWidth="1" outlineLevel="1"/>
    <col min="59" max="59" width="11" customWidth="1" outlineLevel="1"/>
    <col min="60" max="60" width="17" customWidth="1" outlineLevel="1"/>
    <col min="61" max="61" width="9" customWidth="1" outlineLevel="1"/>
    <col min="62" max="62" width="10.5703125" customWidth="1" outlineLevel="1"/>
    <col min="63" max="63" width="8.28515625" customWidth="1" outlineLevel="1"/>
    <col min="65" max="65" width="22" bestFit="1" customWidth="1" outlineLevel="1"/>
    <col min="66" max="66" width="11.7109375" bestFit="1" customWidth="1" outlineLevel="1"/>
    <col min="67" max="67" width="12.42578125" bestFit="1" customWidth="1" outlineLevel="1"/>
    <col min="68" max="68" width="9.7109375" bestFit="1" customWidth="1" outlineLevel="1"/>
    <col min="69" max="69" width="11.28515625" bestFit="1" customWidth="1" outlineLevel="1"/>
    <col min="70" max="70" width="8.85546875" bestFit="1" customWidth="1" outlineLevel="1"/>
    <col min="72" max="77" width="11.42578125" customWidth="1" outlineLevel="1"/>
    <col min="79" max="84" width="11.42578125" customWidth="1" outlineLevel="1"/>
    <col min="86" max="91" width="11.42578125" customWidth="1" outlineLevel="1"/>
    <col min="93" max="98" width="11.42578125" customWidth="1" outlineLevel="1"/>
    <col min="100" max="100" width="23.85546875" style="84" hidden="1" customWidth="1" outlineLevel="1"/>
    <col min="101" max="101" width="6.42578125" style="22" hidden="1" customWidth="1" outlineLevel="1"/>
    <col min="102" max="102" width="7.28515625" style="22" hidden="1" customWidth="1" outlineLevel="1"/>
    <col min="103" max="105" width="6.42578125" style="22" hidden="1" customWidth="1" outlineLevel="1"/>
    <col min="106" max="106" width="0" hidden="1" customWidth="1" collapsed="1"/>
    <col min="107" max="107" width="23.85546875" hidden="1" customWidth="1" outlineLevel="1"/>
    <col min="108" max="110" width="7.140625" hidden="1" customWidth="1" outlineLevel="1"/>
    <col min="111" max="111" width="0" hidden="1" customWidth="1" collapsed="1"/>
    <col min="112" max="112" width="23.85546875" hidden="1" customWidth="1" outlineLevel="1"/>
    <col min="113" max="115" width="7.140625" hidden="1" customWidth="1" outlineLevel="1"/>
    <col min="116" max="116" width="0" hidden="1" customWidth="1" collapsed="1"/>
    <col min="117" max="117" width="23.85546875" hidden="1" customWidth="1" outlineLevel="1"/>
    <col min="118" max="120" width="7.140625" hidden="1" customWidth="1" outlineLevel="1"/>
    <col min="121" max="121" width="0" hidden="1" customWidth="1" collapsed="1"/>
    <col min="122" max="122" width="23.85546875" hidden="1" customWidth="1" outlineLevel="1"/>
    <col min="123" max="123" width="6.5703125" hidden="1" customWidth="1" outlineLevel="1"/>
    <col min="124" max="124" width="7.28515625" hidden="1" customWidth="1" outlineLevel="1"/>
    <col min="125" max="125" width="6.5703125" hidden="1" customWidth="1" outlineLevel="1"/>
    <col min="126" max="126" width="0" hidden="1" customWidth="1" collapsed="1"/>
    <col min="127" max="127" width="23.85546875" hidden="1" customWidth="1" outlineLevel="1"/>
    <col min="128" max="130" width="6.85546875" hidden="1" customWidth="1" outlineLevel="1"/>
    <col min="131" max="131" width="0" hidden="1" customWidth="1" collapsed="1"/>
    <col min="132" max="132" width="23.85546875" hidden="1" customWidth="1" outlineLevel="1"/>
    <col min="133" max="135" width="7.5703125" hidden="1" customWidth="1" outlineLevel="1"/>
    <col min="136" max="136" width="0" hidden="1" customWidth="1" collapsed="1"/>
    <col min="137" max="137" width="23.85546875" hidden="1" customWidth="1" outlineLevel="1"/>
    <col min="138" max="140" width="7" hidden="1" customWidth="1" outlineLevel="1"/>
    <col min="141" max="141" width="0" hidden="1" customWidth="1" collapsed="1"/>
    <col min="142" max="142" width="23.85546875" hidden="1" customWidth="1" outlineLevel="1"/>
    <col min="143" max="143" width="9.140625" hidden="1" customWidth="1" outlineLevel="1"/>
    <col min="144" max="145" width="7.5703125" hidden="1" customWidth="1" outlineLevel="1"/>
    <col min="146" max="146" width="0" hidden="1" customWidth="1" collapsed="1"/>
    <col min="147" max="147" width="20" style="22" hidden="1" customWidth="1" outlineLevel="1"/>
    <col min="148" max="148" width="11.7109375" style="22" hidden="1" customWidth="1" outlineLevel="1"/>
    <col min="149" max="149" width="8.42578125" style="22" hidden="1" customWidth="1" outlineLevel="1"/>
    <col min="150" max="150" width="9.5703125" style="22" hidden="1" customWidth="1" outlineLevel="1"/>
    <col min="151" max="151" width="10.85546875" style="22" hidden="1" customWidth="1" outlineLevel="1"/>
    <col min="152" max="152" width="8.42578125" hidden="1" customWidth="1" outlineLevel="1"/>
    <col min="153" max="153" width="0" hidden="1" customWidth="1" collapsed="1"/>
    <col min="154" max="154" width="11.42578125" hidden="1" customWidth="1" outlineLevel="1"/>
    <col min="155" max="155" width="22.85546875" hidden="1" customWidth="1" outlineLevel="1"/>
    <col min="156" max="173" width="11.42578125" hidden="1" customWidth="1" outlineLevel="1"/>
    <col min="174" max="174" width="0" hidden="1" customWidth="1" collapsed="1"/>
    <col min="175" max="175" width="22.28515625" bestFit="1" customWidth="1" outlineLevel="1"/>
    <col min="176" max="176" width="12.42578125" bestFit="1" customWidth="1" outlineLevel="1"/>
    <col min="177" max="177" width="15.140625" bestFit="1" customWidth="1" outlineLevel="1"/>
    <col min="178" max="178" width="10" bestFit="1" customWidth="1" outlineLevel="1"/>
    <col min="179" max="179" width="14.5703125" bestFit="1" customWidth="1" outlineLevel="1"/>
    <col min="180" max="180" width="9" bestFit="1" customWidth="1" outlineLevel="1"/>
    <col min="183" max="183" width="4.85546875" customWidth="1"/>
    <col min="189" max="189" width="3.7109375" customWidth="1"/>
    <col min="193" max="193" width="3.7109375" customWidth="1"/>
  </cols>
  <sheetData>
    <row r="1" spans="1:181" ht="30.75" customHeight="1">
      <c r="A1" t="s">
        <v>0</v>
      </c>
      <c r="B1" s="22" t="s">
        <v>80</v>
      </c>
      <c r="E1" s="1" t="s">
        <v>455</v>
      </c>
      <c r="F1" s="127" t="s">
        <v>138</v>
      </c>
      <c r="H1" s="340" t="s">
        <v>28</v>
      </c>
      <c r="I1" s="340"/>
      <c r="J1" s="127"/>
      <c r="K1" s="127"/>
      <c r="L1" s="127"/>
      <c r="M1" s="127"/>
      <c r="N1" s="340" t="s">
        <v>29</v>
      </c>
      <c r="O1" s="340"/>
      <c r="Q1" s="127" t="s">
        <v>137</v>
      </c>
      <c r="W1" s="22" t="s">
        <v>456</v>
      </c>
      <c r="AC1" t="s">
        <v>457</v>
      </c>
      <c r="AD1" t="s">
        <v>458</v>
      </c>
      <c r="AJ1" t="s">
        <v>458</v>
      </c>
      <c r="AK1" t="s">
        <v>459</v>
      </c>
      <c r="AQ1" t="s">
        <v>459</v>
      </c>
      <c r="AR1" t="s">
        <v>460</v>
      </c>
      <c r="AX1" t="s">
        <v>460</v>
      </c>
      <c r="AY1" t="s">
        <v>461</v>
      </c>
      <c r="BE1" t="s">
        <v>461</v>
      </c>
      <c r="BF1" t="s">
        <v>462</v>
      </c>
      <c r="BL1" t="s">
        <v>462</v>
      </c>
      <c r="BM1" t="s">
        <v>463</v>
      </c>
      <c r="BS1" t="s">
        <v>463</v>
      </c>
      <c r="BT1" t="s">
        <v>464</v>
      </c>
      <c r="BZ1" t="s">
        <v>464</v>
      </c>
      <c r="CA1" t="s">
        <v>465</v>
      </c>
      <c r="CG1" t="s">
        <v>465</v>
      </c>
      <c r="CH1" t="s">
        <v>466</v>
      </c>
      <c r="CN1" t="s">
        <v>466</v>
      </c>
      <c r="CO1" t="s">
        <v>467</v>
      </c>
      <c r="CU1" t="s">
        <v>467</v>
      </c>
      <c r="CV1" s="22" t="s">
        <v>54</v>
      </c>
      <c r="CZ1" s="88" t="s">
        <v>128</v>
      </c>
      <c r="DA1" s="91"/>
      <c r="DB1" s="128" t="s">
        <v>54</v>
      </c>
      <c r="DC1" s="128" t="s">
        <v>45</v>
      </c>
      <c r="DD1" s="128"/>
      <c r="DE1" s="128"/>
      <c r="DF1" s="128"/>
      <c r="DG1" s="129" t="s">
        <v>132</v>
      </c>
      <c r="DH1" s="342" t="s">
        <v>83</v>
      </c>
      <c r="DI1" s="342"/>
      <c r="DJ1" s="342"/>
      <c r="DK1" s="342"/>
      <c r="DL1" s="129" t="s">
        <v>133</v>
      </c>
      <c r="DM1" s="342" t="s">
        <v>52</v>
      </c>
      <c r="DN1" s="342"/>
      <c r="DO1" s="342"/>
      <c r="DP1" s="342"/>
      <c r="DQ1" s="129" t="s">
        <v>52</v>
      </c>
      <c r="DR1" s="342" t="s">
        <v>118</v>
      </c>
      <c r="DS1" s="342"/>
      <c r="DT1" s="342"/>
      <c r="DU1" s="342"/>
      <c r="DV1" s="129" t="s">
        <v>134</v>
      </c>
      <c r="DW1" s="342" t="s">
        <v>53</v>
      </c>
      <c r="DX1" s="342"/>
      <c r="DY1" s="342"/>
      <c r="DZ1" s="342"/>
      <c r="EA1" s="129" t="s">
        <v>53</v>
      </c>
      <c r="EB1" s="342" t="s">
        <v>43</v>
      </c>
      <c r="EC1" s="342"/>
      <c r="ED1" s="342"/>
      <c r="EE1" s="342"/>
      <c r="EF1" s="129" t="s">
        <v>43</v>
      </c>
      <c r="EG1" s="342" t="s">
        <v>468</v>
      </c>
      <c r="EH1" s="342"/>
      <c r="EI1" s="342"/>
      <c r="EJ1" s="342"/>
      <c r="EK1" s="129" t="s">
        <v>135</v>
      </c>
      <c r="EL1" s="342" t="s">
        <v>125</v>
      </c>
      <c r="EM1" s="342"/>
      <c r="EN1" s="342"/>
      <c r="EO1" s="342"/>
      <c r="EP1" s="129" t="s">
        <v>136</v>
      </c>
      <c r="EQ1" s="22" t="s">
        <v>145</v>
      </c>
      <c r="EV1" s="22"/>
      <c r="EW1" t="s">
        <v>145</v>
      </c>
      <c r="EX1" t="s">
        <v>148</v>
      </c>
      <c r="EY1" t="s">
        <v>149</v>
      </c>
      <c r="EZ1" t="s">
        <v>150</v>
      </c>
      <c r="FA1" t="s">
        <v>151</v>
      </c>
      <c r="FB1" t="s">
        <v>152</v>
      </c>
      <c r="FC1" t="s">
        <v>153</v>
      </c>
      <c r="FD1" t="s">
        <v>154</v>
      </c>
      <c r="FE1" t="s">
        <v>155</v>
      </c>
      <c r="FF1" t="s">
        <v>156</v>
      </c>
      <c r="FG1" t="s">
        <v>157</v>
      </c>
      <c r="FH1" t="s">
        <v>158</v>
      </c>
      <c r="FI1" t="s">
        <v>159</v>
      </c>
      <c r="FJ1" t="s">
        <v>160</v>
      </c>
      <c r="FK1" t="s">
        <v>161</v>
      </c>
      <c r="FL1" t="s">
        <v>162</v>
      </c>
      <c r="FM1" t="s">
        <v>163</v>
      </c>
      <c r="FN1" t="s">
        <v>164</v>
      </c>
      <c r="FO1" t="s">
        <v>165</v>
      </c>
      <c r="FP1" t="s">
        <v>166</v>
      </c>
      <c r="FQ1" t="s">
        <v>167</v>
      </c>
      <c r="FR1" t="s">
        <v>146</v>
      </c>
      <c r="FS1" t="s">
        <v>469</v>
      </c>
      <c r="FY1" t="s">
        <v>469</v>
      </c>
    </row>
    <row r="2" spans="1:181" ht="15">
      <c r="A2" s="206" t="s">
        <v>6</v>
      </c>
      <c r="B2" s="22" t="s">
        <v>78</v>
      </c>
      <c r="D2" s="206" t="s">
        <v>6</v>
      </c>
      <c r="I2" s="339" t="s">
        <v>54</v>
      </c>
      <c r="J2" s="339"/>
      <c r="K2" s="339"/>
      <c r="L2" s="339"/>
      <c r="M2" s="339"/>
      <c r="N2" s="339"/>
      <c r="O2" s="23"/>
      <c r="P2" s="56"/>
      <c r="W2" s="22" t="s">
        <v>0</v>
      </c>
      <c r="X2" s="22" t="s">
        <v>2</v>
      </c>
      <c r="Y2" s="22" t="s">
        <v>1</v>
      </c>
      <c r="Z2" s="22" t="s">
        <v>3</v>
      </c>
      <c r="AA2" s="22" t="s">
        <v>4</v>
      </c>
      <c r="AB2" s="22" t="s">
        <v>5</v>
      </c>
      <c r="AD2" t="s">
        <v>0</v>
      </c>
      <c r="AE2" t="s">
        <v>2</v>
      </c>
      <c r="AF2" t="s">
        <v>1</v>
      </c>
      <c r="AG2" t="s">
        <v>3</v>
      </c>
      <c r="AH2" t="s">
        <v>4</v>
      </c>
      <c r="AI2" t="s">
        <v>5</v>
      </c>
      <c r="AK2" t="s">
        <v>0</v>
      </c>
      <c r="AL2" t="s">
        <v>2</v>
      </c>
      <c r="AM2" t="s">
        <v>1</v>
      </c>
      <c r="AN2" t="s">
        <v>3</v>
      </c>
      <c r="AO2" t="s">
        <v>4</v>
      </c>
      <c r="AP2" t="s">
        <v>5</v>
      </c>
      <c r="AR2" t="s">
        <v>0</v>
      </c>
      <c r="AS2" t="s">
        <v>2</v>
      </c>
      <c r="AT2" t="s">
        <v>1</v>
      </c>
      <c r="AU2" t="s">
        <v>3</v>
      </c>
      <c r="AV2" t="s">
        <v>4</v>
      </c>
      <c r="AW2" t="s">
        <v>5</v>
      </c>
      <c r="AY2" t="s">
        <v>0</v>
      </c>
      <c r="AZ2" t="s">
        <v>2</v>
      </c>
      <c r="BA2" t="s">
        <v>1</v>
      </c>
      <c r="BB2" s="22" t="s">
        <v>3</v>
      </c>
      <c r="BC2" t="s">
        <v>4</v>
      </c>
      <c r="BD2" t="s">
        <v>5</v>
      </c>
      <c r="BE2" s="147"/>
      <c r="BF2" t="s">
        <v>0</v>
      </c>
      <c r="BG2" t="s">
        <v>2</v>
      </c>
      <c r="BH2" t="s">
        <v>1</v>
      </c>
      <c r="BI2" t="s">
        <v>3</v>
      </c>
      <c r="BJ2" t="s">
        <v>4</v>
      </c>
      <c r="BK2" t="s">
        <v>5</v>
      </c>
      <c r="BM2" t="s">
        <v>0</v>
      </c>
      <c r="BN2" t="s">
        <v>2</v>
      </c>
      <c r="BO2" t="s">
        <v>1</v>
      </c>
      <c r="BP2" t="s">
        <v>3</v>
      </c>
      <c r="BQ2" t="s">
        <v>4</v>
      </c>
      <c r="BR2" t="s">
        <v>5</v>
      </c>
      <c r="BT2" t="s">
        <v>0</v>
      </c>
      <c r="BU2" t="s">
        <v>2</v>
      </c>
      <c r="BV2" t="s">
        <v>1</v>
      </c>
      <c r="BW2" t="s">
        <v>3</v>
      </c>
      <c r="BX2" t="s">
        <v>4</v>
      </c>
      <c r="BY2" t="s">
        <v>5</v>
      </c>
      <c r="CA2" t="s">
        <v>0</v>
      </c>
      <c r="CB2" t="s">
        <v>2</v>
      </c>
      <c r="CC2" t="s">
        <v>1</v>
      </c>
      <c r="CD2" t="s">
        <v>3</v>
      </c>
      <c r="CE2" t="s">
        <v>4</v>
      </c>
      <c r="CF2" t="s">
        <v>5</v>
      </c>
      <c r="CH2" t="s">
        <v>0</v>
      </c>
      <c r="CI2" t="s">
        <v>2</v>
      </c>
      <c r="CJ2" t="s">
        <v>1</v>
      </c>
      <c r="CK2" t="s">
        <v>3</v>
      </c>
      <c r="CL2" t="s">
        <v>4</v>
      </c>
      <c r="CM2" t="s">
        <v>5</v>
      </c>
      <c r="CO2" t="s">
        <v>0</v>
      </c>
      <c r="CP2" t="s">
        <v>2</v>
      </c>
      <c r="CQ2" t="s">
        <v>1</v>
      </c>
      <c r="CR2" t="s">
        <v>3</v>
      </c>
      <c r="CS2" t="s">
        <v>4</v>
      </c>
      <c r="CT2" t="s">
        <v>5</v>
      </c>
      <c r="CV2" s="87" t="s">
        <v>0</v>
      </c>
      <c r="CW2" s="88" t="s">
        <v>5</v>
      </c>
      <c r="CX2" s="88" t="s">
        <v>63</v>
      </c>
      <c r="CY2" s="88" t="s">
        <v>40</v>
      </c>
      <c r="CZ2" s="88" t="s">
        <v>51</v>
      </c>
      <c r="DC2" s="87" t="s">
        <v>0</v>
      </c>
      <c r="DD2" s="87" t="s">
        <v>5</v>
      </c>
      <c r="DE2" s="87" t="s">
        <v>63</v>
      </c>
      <c r="DF2" s="87" t="s">
        <v>40</v>
      </c>
      <c r="DH2" s="87" t="s">
        <v>0</v>
      </c>
      <c r="DI2" s="87" t="s">
        <v>5</v>
      </c>
      <c r="DJ2" s="87" t="s">
        <v>63</v>
      </c>
      <c r="DK2" s="87" t="s">
        <v>40</v>
      </c>
      <c r="DM2" s="87" t="s">
        <v>0</v>
      </c>
      <c r="DN2" s="87" t="s">
        <v>5</v>
      </c>
      <c r="DO2" s="87" t="s">
        <v>63</v>
      </c>
      <c r="DP2" s="87" t="s">
        <v>40</v>
      </c>
      <c r="DR2" s="87" t="s">
        <v>0</v>
      </c>
      <c r="DS2" s="87" t="s">
        <v>5</v>
      </c>
      <c r="DT2" s="87" t="s">
        <v>63</v>
      </c>
      <c r="DU2" s="87" t="s">
        <v>40</v>
      </c>
      <c r="DW2" s="87" t="s">
        <v>0</v>
      </c>
      <c r="DX2" s="87" t="s">
        <v>5</v>
      </c>
      <c r="DY2" s="87" t="s">
        <v>63</v>
      </c>
      <c r="DZ2" s="87" t="s">
        <v>40</v>
      </c>
      <c r="EB2" s="87" t="s">
        <v>0</v>
      </c>
      <c r="EC2" s="87" t="s">
        <v>5</v>
      </c>
      <c r="ED2" s="87" t="s">
        <v>63</v>
      </c>
      <c r="EE2" s="87" t="s">
        <v>40</v>
      </c>
      <c r="EG2" s="87" t="s">
        <v>0</v>
      </c>
      <c r="EH2" s="87" t="s">
        <v>5</v>
      </c>
      <c r="EI2" s="87" t="s">
        <v>63</v>
      </c>
      <c r="EJ2" s="87" t="s">
        <v>40</v>
      </c>
      <c r="EL2" s="87" t="s">
        <v>0</v>
      </c>
      <c r="EM2" s="87" t="s">
        <v>5</v>
      </c>
      <c r="EN2" s="87" t="s">
        <v>128</v>
      </c>
      <c r="EO2" s="87" t="s">
        <v>40</v>
      </c>
      <c r="EQ2" s="22" t="s">
        <v>0</v>
      </c>
      <c r="ER2" s="22" t="s">
        <v>2</v>
      </c>
      <c r="ES2" s="22" t="s">
        <v>1</v>
      </c>
      <c r="ET2" s="22" t="s">
        <v>3</v>
      </c>
      <c r="EU2" s="22" t="s">
        <v>4</v>
      </c>
      <c r="EV2" s="22" t="s">
        <v>5</v>
      </c>
      <c r="EX2" s="22" t="s">
        <v>147</v>
      </c>
      <c r="EY2" s="22" t="s">
        <v>0</v>
      </c>
      <c r="EZ2" s="22" t="s">
        <v>5</v>
      </c>
      <c r="FA2" s="22" t="s">
        <v>51</v>
      </c>
      <c r="FB2" s="22" t="s">
        <v>40</v>
      </c>
      <c r="FC2" s="22" t="s">
        <v>5</v>
      </c>
      <c r="FD2" s="22" t="s">
        <v>40</v>
      </c>
      <c r="FE2" s="22" t="s">
        <v>5</v>
      </c>
      <c r="FF2" s="22" t="s">
        <v>40</v>
      </c>
      <c r="FG2" s="22" t="s">
        <v>5</v>
      </c>
      <c r="FH2" s="22" t="s">
        <v>40</v>
      </c>
      <c r="FI2" s="22" t="s">
        <v>5</v>
      </c>
      <c r="FJ2" s="22" t="s">
        <v>40</v>
      </c>
      <c r="FK2" s="22" t="s">
        <v>5</v>
      </c>
      <c r="FL2" s="22" t="s">
        <v>40</v>
      </c>
      <c r="FM2" s="22" t="s">
        <v>5</v>
      </c>
      <c r="FN2" s="22" t="s">
        <v>40</v>
      </c>
      <c r="FO2" s="22" t="s">
        <v>5</v>
      </c>
      <c r="FP2" s="22" t="s">
        <v>40</v>
      </c>
      <c r="FQ2" s="22" t="s">
        <v>82</v>
      </c>
      <c r="FS2" t="s">
        <v>0</v>
      </c>
      <c r="FT2" t="s">
        <v>2</v>
      </c>
      <c r="FU2" t="s">
        <v>1</v>
      </c>
      <c r="FV2" t="s">
        <v>3</v>
      </c>
      <c r="FW2" t="s">
        <v>4</v>
      </c>
      <c r="FX2" t="s">
        <v>5</v>
      </c>
    </row>
    <row r="3" spans="1:181" ht="15">
      <c r="A3" s="206" t="s">
        <v>17</v>
      </c>
      <c r="B3" s="22" t="s">
        <v>47</v>
      </c>
      <c r="D3" t="s">
        <v>32</v>
      </c>
      <c r="H3" s="341" t="s">
        <v>56</v>
      </c>
      <c r="I3" s="341"/>
      <c r="J3" s="341"/>
      <c r="K3" s="341"/>
      <c r="L3" s="341" t="s">
        <v>55</v>
      </c>
      <c r="M3" s="341"/>
      <c r="N3" s="341"/>
      <c r="O3" s="341"/>
      <c r="P3" s="57"/>
      <c r="W3" s="84"/>
      <c r="X3" s="84"/>
      <c r="Y3" s="84"/>
      <c r="Z3" s="194"/>
      <c r="AA3" s="189"/>
      <c r="AB3" s="189"/>
      <c r="AD3" s="198" t="s">
        <v>6</v>
      </c>
      <c r="AE3" s="198" t="s">
        <v>319</v>
      </c>
      <c r="AF3" s="198" t="s">
        <v>282</v>
      </c>
      <c r="AG3" s="147" t="s">
        <v>25</v>
      </c>
      <c r="AH3" s="198" t="s">
        <v>11</v>
      </c>
      <c r="AI3" s="198">
        <v>67</v>
      </c>
      <c r="AK3" s="257" t="s">
        <v>6</v>
      </c>
      <c r="AL3" s="258" t="s">
        <v>247</v>
      </c>
      <c r="AM3" s="258" t="s">
        <v>303</v>
      </c>
      <c r="AN3" s="257" t="s">
        <v>12</v>
      </c>
      <c r="AO3" s="258" t="s">
        <v>11</v>
      </c>
      <c r="AP3" s="258">
        <v>158</v>
      </c>
      <c r="AR3" s="74" t="s">
        <v>17</v>
      </c>
      <c r="AS3" s="74" t="s">
        <v>336</v>
      </c>
      <c r="AT3" s="74" t="s">
        <v>281</v>
      </c>
      <c r="AU3" s="74" t="s">
        <v>19</v>
      </c>
      <c r="AV3" s="74" t="s">
        <v>8</v>
      </c>
      <c r="AW3" s="74">
        <v>198</v>
      </c>
      <c r="AY3" s="196" t="s">
        <v>6</v>
      </c>
      <c r="AZ3" s="74" t="s">
        <v>260</v>
      </c>
      <c r="BA3" s="74" t="s">
        <v>261</v>
      </c>
      <c r="BB3" s="22" t="s">
        <v>38</v>
      </c>
      <c r="BC3" s="147" t="s">
        <v>8</v>
      </c>
      <c r="BD3" s="74">
        <v>199</v>
      </c>
      <c r="BE3" s="147"/>
      <c r="BF3" s="196" t="s">
        <v>6</v>
      </c>
      <c r="BG3" s="74" t="s">
        <v>511</v>
      </c>
      <c r="BH3" s="74" t="s">
        <v>512</v>
      </c>
      <c r="BI3" s="22" t="s">
        <v>10</v>
      </c>
      <c r="BJ3" s="147" t="s">
        <v>11</v>
      </c>
      <c r="BK3" s="74">
        <v>166</v>
      </c>
      <c r="BM3" t="s">
        <v>6</v>
      </c>
      <c r="BN3" t="s">
        <v>319</v>
      </c>
      <c r="BO3" t="s">
        <v>282</v>
      </c>
      <c r="BP3" t="s">
        <v>25</v>
      </c>
      <c r="BQ3" t="s">
        <v>11</v>
      </c>
      <c r="BR3">
        <v>67</v>
      </c>
      <c r="BT3" t="s">
        <v>6</v>
      </c>
      <c r="BU3" t="s">
        <v>260</v>
      </c>
      <c r="BV3" t="s">
        <v>261</v>
      </c>
      <c r="BW3" t="s">
        <v>38</v>
      </c>
      <c r="BX3" t="s">
        <v>8</v>
      </c>
      <c r="BY3">
        <v>199</v>
      </c>
      <c r="CA3" t="s">
        <v>6</v>
      </c>
      <c r="CB3" t="s">
        <v>186</v>
      </c>
      <c r="CC3" t="s">
        <v>263</v>
      </c>
      <c r="CD3" t="s">
        <v>19</v>
      </c>
      <c r="CE3" t="s">
        <v>14</v>
      </c>
      <c r="CF3">
        <v>168</v>
      </c>
      <c r="CH3" t="s">
        <v>6</v>
      </c>
      <c r="CI3" t="s">
        <v>260</v>
      </c>
      <c r="CJ3" t="s">
        <v>261</v>
      </c>
      <c r="CK3" t="s">
        <v>38</v>
      </c>
      <c r="CL3" t="s">
        <v>8</v>
      </c>
      <c r="CM3">
        <v>200</v>
      </c>
      <c r="CO3" t="s">
        <v>6</v>
      </c>
      <c r="CP3" s="84" t="s">
        <v>260</v>
      </c>
      <c r="CQ3" s="84" t="s">
        <v>261</v>
      </c>
      <c r="CR3" t="s">
        <v>38</v>
      </c>
      <c r="CS3" t="s">
        <v>8</v>
      </c>
      <c r="CT3">
        <v>199</v>
      </c>
      <c r="CV3" s="85" t="s">
        <v>470</v>
      </c>
      <c r="CW3" s="50" t="e">
        <v>#REF!</v>
      </c>
      <c r="CX3" s="97">
        <f>'Ringe Punkte Tabelle'!$B$20</f>
        <v>0</v>
      </c>
      <c r="CY3" s="50">
        <f>'Ringe Punkte Tabelle'!$D$19</f>
        <v>0</v>
      </c>
      <c r="CZ3" s="50">
        <f>'Ringe Punkte Tabelle'!$C$19</f>
        <v>0</v>
      </c>
      <c r="DC3" s="1" t="s">
        <v>6</v>
      </c>
      <c r="DD3" s="50">
        <f>'Ringe Punkte Tabelle'!$B$37</f>
        <v>0</v>
      </c>
      <c r="DE3" s="97">
        <f>'Ringe Punkte Tabelle'!$B$38</f>
        <v>0</v>
      </c>
      <c r="DF3" s="50">
        <f>'Ringe Punkte Tabelle'!$C$37</f>
        <v>0</v>
      </c>
      <c r="DH3" s="1" t="s">
        <v>6</v>
      </c>
      <c r="DI3" s="50">
        <f>'Ringe Punkte Tabelle'!$B$55</f>
        <v>0</v>
      </c>
      <c r="DJ3" s="97">
        <f>'Ringe Punkte Tabelle'!$B$56</f>
        <v>0</v>
      </c>
      <c r="DK3" s="50">
        <f>'Ringe Punkte Tabelle'!$C$55</f>
        <v>0</v>
      </c>
      <c r="DM3" s="1" t="s">
        <v>6</v>
      </c>
      <c r="DN3" s="50">
        <f>'Ringe Punkte Tabelle'!$B$109</f>
        <v>0</v>
      </c>
      <c r="DO3" s="97">
        <f>'Ringe Punkte Tabelle'!$B$110</f>
        <v>0</v>
      </c>
      <c r="DP3" s="50">
        <f>'Ringe Punkte Tabelle'!$C$109</f>
        <v>0</v>
      </c>
      <c r="DR3" s="1" t="s">
        <v>6</v>
      </c>
      <c r="DS3" s="50">
        <f>'Ringe Punkte Tabelle'!$B$73</f>
        <v>0</v>
      </c>
      <c r="DT3" s="97">
        <f>'Ringe Punkte Tabelle'!$B$74</f>
        <v>0</v>
      </c>
      <c r="DU3" s="50">
        <f>'Ringe Punkte Tabelle'!$C$73</f>
        <v>0</v>
      </c>
      <c r="DW3" s="1" t="s">
        <v>6</v>
      </c>
      <c r="DX3" s="50">
        <f>'Ringe Punkte Tabelle'!$B$91</f>
        <v>0</v>
      </c>
      <c r="DY3" s="97">
        <f>'Ringe Punkte Tabelle'!$B$92</f>
        <v>0</v>
      </c>
      <c r="DZ3" s="50">
        <f>'Ringe Punkte Tabelle'!$C$91</f>
        <v>0</v>
      </c>
      <c r="EB3" s="1" t="s">
        <v>6</v>
      </c>
      <c r="EC3" s="50">
        <f>'Ringe Punkte Tabelle'!$B$127</f>
        <v>0</v>
      </c>
      <c r="ED3" s="97">
        <f>'Ringe Punkte Tabelle'!$B$128</f>
        <v>0</v>
      </c>
      <c r="EE3" s="50">
        <f>'Ringe Punkte Tabelle'!$C$127</f>
        <v>0</v>
      </c>
      <c r="EG3" s="1" t="s">
        <v>6</v>
      </c>
      <c r="EH3" s="50">
        <f>'Ringe Punkte Tabelle'!$B$145</f>
        <v>0</v>
      </c>
      <c r="EI3" s="97">
        <f>'Ringe Punkte Tabelle'!$B$146</f>
        <v>0</v>
      </c>
      <c r="EJ3" s="50">
        <f>'Ringe Punkte Tabelle'!$C$145</f>
        <v>0</v>
      </c>
      <c r="EL3" s="1" t="s">
        <v>6</v>
      </c>
      <c r="EM3" s="89">
        <f>'Ringe Punkte Tabelle'!$B$147</f>
        <v>0</v>
      </c>
      <c r="EN3" s="50">
        <f>RPTSPAG[[#Totals],[SP]]</f>
        <v>4</v>
      </c>
      <c r="EO3" s="50">
        <f>'Ringe Punkte Tabelle'!C168</f>
        <v>0</v>
      </c>
      <c r="EQ3" s="22" t="s">
        <v>6</v>
      </c>
      <c r="ER3" s="22" t="s">
        <v>145</v>
      </c>
      <c r="ES3" s="22" t="s">
        <v>145</v>
      </c>
      <c r="ET3" s="22" t="s">
        <v>25</v>
      </c>
      <c r="EU3" s="133" t="s">
        <v>11</v>
      </c>
      <c r="EV3">
        <v>1</v>
      </c>
      <c r="EW3" s="87"/>
      <c r="EX3">
        <v>1</v>
      </c>
      <c r="EY3" t="s">
        <v>6</v>
      </c>
      <c r="EZ3">
        <v>1166</v>
      </c>
      <c r="FS3" t="s">
        <v>6</v>
      </c>
      <c r="FT3" t="s">
        <v>256</v>
      </c>
      <c r="FU3" t="s">
        <v>257</v>
      </c>
      <c r="FV3" t="s">
        <v>16</v>
      </c>
      <c r="FW3" t="s">
        <v>11</v>
      </c>
      <c r="FX3">
        <v>173</v>
      </c>
    </row>
    <row r="4" spans="1:181" ht="15">
      <c r="A4" t="s">
        <v>33</v>
      </c>
      <c r="B4" s="22" t="s">
        <v>61</v>
      </c>
      <c r="D4" s="1" t="s">
        <v>17</v>
      </c>
      <c r="J4" s="22" t="s">
        <v>5</v>
      </c>
      <c r="K4" s="22" t="s">
        <v>81</v>
      </c>
      <c r="L4" s="22" t="s">
        <v>81</v>
      </c>
      <c r="M4" s="22" t="s">
        <v>5</v>
      </c>
      <c r="P4" s="57"/>
      <c r="W4" s="84"/>
      <c r="X4" s="84"/>
      <c r="Y4" s="84"/>
      <c r="Z4" s="194"/>
      <c r="AA4" s="74"/>
      <c r="AB4" s="74"/>
      <c r="AD4" s="198" t="s">
        <v>6</v>
      </c>
      <c r="AE4" s="198" t="s">
        <v>371</v>
      </c>
      <c r="AF4" s="213" t="s">
        <v>506</v>
      </c>
      <c r="AG4" s="147" t="s">
        <v>25</v>
      </c>
      <c r="AH4" s="198" t="s">
        <v>11</v>
      </c>
      <c r="AI4" s="198">
        <v>80</v>
      </c>
      <c r="AK4" s="257" t="s">
        <v>6</v>
      </c>
      <c r="AL4" s="258" t="s">
        <v>415</v>
      </c>
      <c r="AM4" s="258" t="s">
        <v>416</v>
      </c>
      <c r="AN4" s="257" t="s">
        <v>10</v>
      </c>
      <c r="AO4" s="258" t="s">
        <v>11</v>
      </c>
      <c r="AP4" s="258">
        <v>168</v>
      </c>
      <c r="AR4" s="74" t="s">
        <v>17</v>
      </c>
      <c r="AS4" s="74" t="s">
        <v>391</v>
      </c>
      <c r="AT4" s="74" t="s">
        <v>281</v>
      </c>
      <c r="AU4" s="74" t="s">
        <v>16</v>
      </c>
      <c r="AV4" s="203" t="s">
        <v>8</v>
      </c>
      <c r="AW4" s="74">
        <v>197</v>
      </c>
      <c r="AY4" s="196" t="s">
        <v>6</v>
      </c>
      <c r="AZ4" s="74" t="s">
        <v>256</v>
      </c>
      <c r="BA4" s="74" t="s">
        <v>257</v>
      </c>
      <c r="BB4" s="22" t="s">
        <v>16</v>
      </c>
      <c r="BC4" s="147" t="s">
        <v>8</v>
      </c>
      <c r="BD4" s="74">
        <v>196</v>
      </c>
      <c r="BF4" s="196" t="s">
        <v>6</v>
      </c>
      <c r="BG4" s="74" t="s">
        <v>565</v>
      </c>
      <c r="BH4" s="74" t="s">
        <v>504</v>
      </c>
      <c r="BI4" s="22" t="s">
        <v>24</v>
      </c>
      <c r="BJ4" s="147" t="s">
        <v>11</v>
      </c>
      <c r="BK4" s="74">
        <v>179</v>
      </c>
      <c r="BM4" t="s">
        <v>6</v>
      </c>
      <c r="BN4" t="s">
        <v>298</v>
      </c>
      <c r="BO4" t="s">
        <v>286</v>
      </c>
      <c r="BP4" t="s">
        <v>25</v>
      </c>
      <c r="BQ4" t="s">
        <v>11</v>
      </c>
      <c r="BR4">
        <v>77</v>
      </c>
      <c r="BT4" t="s">
        <v>6</v>
      </c>
      <c r="BU4" t="s">
        <v>262</v>
      </c>
      <c r="BV4" t="s">
        <v>261</v>
      </c>
      <c r="BW4" t="s">
        <v>16</v>
      </c>
      <c r="BX4" t="s">
        <v>8</v>
      </c>
      <c r="BY4">
        <v>198</v>
      </c>
      <c r="CA4" t="s">
        <v>6</v>
      </c>
      <c r="CB4" t="s">
        <v>229</v>
      </c>
      <c r="CC4" t="s">
        <v>282</v>
      </c>
      <c r="CD4" t="s">
        <v>16</v>
      </c>
      <c r="CE4" t="s">
        <v>14</v>
      </c>
      <c r="CF4">
        <v>169</v>
      </c>
      <c r="CH4" t="s">
        <v>6</v>
      </c>
      <c r="CI4" t="s">
        <v>256</v>
      </c>
      <c r="CJ4" t="s">
        <v>257</v>
      </c>
      <c r="CK4" t="s">
        <v>16</v>
      </c>
      <c r="CL4" t="s">
        <v>8</v>
      </c>
      <c r="CM4">
        <v>200</v>
      </c>
      <c r="CO4" t="s">
        <v>6</v>
      </c>
      <c r="CP4" t="s">
        <v>262</v>
      </c>
      <c r="CQ4" t="s">
        <v>261</v>
      </c>
      <c r="CR4" t="s">
        <v>16</v>
      </c>
      <c r="CS4" t="s">
        <v>8</v>
      </c>
      <c r="CT4">
        <v>198</v>
      </c>
      <c r="CV4" s="85" t="s">
        <v>17</v>
      </c>
      <c r="CW4" s="50">
        <f>'Ringe Punkte Tabelle'!$H$19</f>
        <v>0</v>
      </c>
      <c r="CX4" s="97">
        <f>'Ringe Punkte Tabelle'!$H$20</f>
        <v>0</v>
      </c>
      <c r="CY4" s="50">
        <f>'Ringe Punkte Tabelle'!$J$19</f>
        <v>0</v>
      </c>
      <c r="CZ4" s="50">
        <f>'Ringe Punkte Tabelle'!$I$19</f>
        <v>0</v>
      </c>
      <c r="DC4" s="1" t="s">
        <v>17</v>
      </c>
      <c r="DD4" s="50">
        <f>'Ringe Punkte Tabelle'!$G$37</f>
        <v>0</v>
      </c>
      <c r="DE4" s="97">
        <f>'Ringe Punkte Tabelle'!$G$38</f>
        <v>0</v>
      </c>
      <c r="DF4" s="50">
        <f>'Ringe Punkte Tabelle'!$H$37</f>
        <v>0</v>
      </c>
      <c r="DH4" s="1" t="s">
        <v>17</v>
      </c>
      <c r="DI4" s="50">
        <f>'Ringe Punkte Tabelle'!$G$55</f>
        <v>0</v>
      </c>
      <c r="DJ4" s="97">
        <f>'Ringe Punkte Tabelle'!$G$56</f>
        <v>0</v>
      </c>
      <c r="DK4" s="50">
        <f>'Ringe Punkte Tabelle'!$H$55</f>
        <v>0</v>
      </c>
      <c r="DM4" s="1" t="s">
        <v>17</v>
      </c>
      <c r="DN4" s="50">
        <f>'Ringe Punkte Tabelle'!$G$109</f>
        <v>0</v>
      </c>
      <c r="DO4" s="97">
        <f>'Ringe Punkte Tabelle'!$G$110</f>
        <v>0</v>
      </c>
      <c r="DP4" s="50">
        <f>'Ringe Punkte Tabelle'!$H$109</f>
        <v>0</v>
      </c>
      <c r="DR4" s="1" t="s">
        <v>17</v>
      </c>
      <c r="DS4" s="50">
        <f>'Ringe Punkte Tabelle'!$G$73</f>
        <v>0</v>
      </c>
      <c r="DT4" s="97">
        <f>'Ringe Punkte Tabelle'!$G$74</f>
        <v>0</v>
      </c>
      <c r="DU4" s="50">
        <f>'Ringe Punkte Tabelle'!$H$73</f>
        <v>0</v>
      </c>
      <c r="DW4" s="1" t="s">
        <v>17</v>
      </c>
      <c r="DX4" s="50">
        <f>'Ringe Punkte Tabelle'!$G$91</f>
        <v>0</v>
      </c>
      <c r="DY4" s="97">
        <f>'Ringe Punkte Tabelle'!$G$92</f>
        <v>0</v>
      </c>
      <c r="DZ4" s="50">
        <f>'Ringe Punkte Tabelle'!$H$91</f>
        <v>0</v>
      </c>
      <c r="EB4" s="1" t="s">
        <v>17</v>
      </c>
      <c r="EC4" s="50">
        <f>'Ringe Punkte Tabelle'!$G$127</f>
        <v>0</v>
      </c>
      <c r="ED4" s="97">
        <f>'Ringe Punkte Tabelle'!$G$128</f>
        <v>0</v>
      </c>
      <c r="EE4" s="50">
        <f>'Ringe Punkte Tabelle'!$H$127</f>
        <v>0</v>
      </c>
      <c r="EG4" s="1" t="s">
        <v>17</v>
      </c>
      <c r="EH4" s="50">
        <f>'Ringe Punkte Tabelle'!$G$145</f>
        <v>0</v>
      </c>
      <c r="EI4" s="97">
        <f>'Ringe Punkte Tabelle'!$G$146</f>
        <v>0</v>
      </c>
      <c r="EJ4" s="50">
        <f>'Ringe Punkte Tabelle'!$H$145</f>
        <v>0</v>
      </c>
      <c r="EL4" s="1" t="s">
        <v>17</v>
      </c>
      <c r="EM4" s="89">
        <f>'Ringe Punkte Tabelle'!$G$147</f>
        <v>0</v>
      </c>
      <c r="EN4" s="50">
        <f>RPTSPLE[[#Totals],[SP]]</f>
        <v>4</v>
      </c>
      <c r="EO4" s="50">
        <f>'Ringe Punkte Tabelle'!H168</f>
        <v>0</v>
      </c>
      <c r="EQ4" s="22" t="s">
        <v>6</v>
      </c>
      <c r="ER4" s="22" t="s">
        <v>145</v>
      </c>
      <c r="ES4" s="22" t="s">
        <v>145</v>
      </c>
      <c r="ET4" s="22" t="s">
        <v>53</v>
      </c>
      <c r="EU4" s="133" t="s">
        <v>11</v>
      </c>
      <c r="EV4">
        <v>1</v>
      </c>
      <c r="EX4">
        <v>1</v>
      </c>
      <c r="FS4" t="s">
        <v>6</v>
      </c>
      <c r="FT4" t="s">
        <v>260</v>
      </c>
      <c r="FU4" t="s">
        <v>261</v>
      </c>
      <c r="FV4" t="s">
        <v>38</v>
      </c>
      <c r="FW4" t="s">
        <v>8</v>
      </c>
      <c r="FX4">
        <v>199</v>
      </c>
    </row>
    <row r="5" spans="1:181" ht="12.75" customHeight="1">
      <c r="A5" s="2" t="s">
        <v>18</v>
      </c>
      <c r="B5" s="22" t="s">
        <v>48</v>
      </c>
      <c r="D5" t="s">
        <v>33</v>
      </c>
      <c r="G5" s="50">
        <v>1</v>
      </c>
      <c r="J5" s="74">
        <f xml:space="preserve">
IF(Heimmannschaft=AG!$A$1,LARGE(AG!$M$3:$M$150,1),
IF(Heimmannschaft=LE!$A$1,LARGE(LE!$M$3:$M$150,1),
IF(Heimmannschaft=AD!$A$1,LARGE(AD!$M$3:$M$150,1),
IF(Heimmannschaft=ZE!$A$1,LARGE(ZE!$M$3:$M$150,1),
IF(Heimmannschaft=TH!$A$1,LARGE(TH!$M$3:$M$150,1),
IF(Heimmannschaft=FU!$A$1,LARGE(FU!$M$3:$M$150,1),
IF(Heimmannschaft=JI!$A$1,LARGE(JI!$M$3:$M$150,1),
IF(Heimmannschaft=HW!$A$1,LARGE(HW!$M$3:$M$150,1),
IF(Heimmannschaft=WW!$A$1,LARGE(WW!$M$3:$M$150,1),
IF(Heimmannschaft=PB!$A$1,LARGE(PB!$M$3:$M$150,1),
IF(Heimmannschaft=ÖD!$A$1,LARGE(ÖD!$M$3:$M$150,1),
)))))))))))</f>
        <v>184</v>
      </c>
      <c r="K5" s="50">
        <f t="shared" ref="K5:K10" si="0">IF(J5&gt;M5,1,IF(M5&gt;J5,0,1))</f>
        <v>1</v>
      </c>
      <c r="L5" s="50">
        <f t="shared" ref="L5:L10" si="1">IF(J5&gt;M5,0,IF(M5&gt;J5,1,1))</f>
        <v>0</v>
      </c>
      <c r="M5" s="74">
        <f xml:space="preserve">
IF(Gastmannschaft=AG!$A$1,LARGE(AG!$M$3:$M$150,1),
IF(Gastmannschaft=LE!$A$1,LARGE(LE!$M$3:$M$150,1),
IF(Gastmannschaft=AD!$A$1,LARGE(AD!$M$3:$M$150,1),
IF(Gastmannschaft=ZE!$A$1,LARGE(ZE!$M$3:$M$150,1),
IF(Gastmannschaft=TH!$A$1,LARGE(TH!$M$3:$M$150,1),
IF(Gastmannschaft=FU!$A$1,LARGE(FU!$M$3:$M$150,1),
IF(Gastmannschaft=JI!$A$1,LARGE(JI!$M$3:$M$150,1),
IF(Gastmannschaft=HW!$A$1,LARGE(HW!$M$3:$M$150,1),
IF(Gastmannschaft=WW!$A$1,LARGE(WW!$M$3:$M$150,1),
IF(Gastmannschaft=PB!$A$1,LARGE(PB!$M$3:$M$150,1),
IF(Gastmannschaft=ÖD!$A$1,LARGE(ÖD!$M$3:$M$150,1),
)))))))))))</f>
        <v>177</v>
      </c>
      <c r="P5" s="57">
        <v>1</v>
      </c>
      <c r="W5" s="84"/>
      <c r="X5" s="84"/>
      <c r="Y5" s="84"/>
      <c r="Z5" s="194"/>
      <c r="AA5" s="74"/>
      <c r="AB5" s="74"/>
      <c r="AD5" s="198" t="s">
        <v>6</v>
      </c>
      <c r="AE5" s="198" t="s">
        <v>418</v>
      </c>
      <c r="AF5" s="198" t="s">
        <v>419</v>
      </c>
      <c r="AG5" s="147" t="s">
        <v>25</v>
      </c>
      <c r="AH5" s="198" t="s">
        <v>11</v>
      </c>
      <c r="AI5" s="198">
        <v>90</v>
      </c>
      <c r="AK5" s="257" t="s">
        <v>6</v>
      </c>
      <c r="AL5" s="257" t="s">
        <v>260</v>
      </c>
      <c r="AM5" s="257" t="s">
        <v>261</v>
      </c>
      <c r="AN5" s="257" t="s">
        <v>38</v>
      </c>
      <c r="AO5" s="257" t="s">
        <v>8</v>
      </c>
      <c r="AP5" s="257">
        <v>200</v>
      </c>
      <c r="AR5" s="74" t="s">
        <v>17</v>
      </c>
      <c r="AS5" s="74" t="s">
        <v>213</v>
      </c>
      <c r="AT5" s="74" t="s">
        <v>281</v>
      </c>
      <c r="AU5" s="74" t="s">
        <v>22</v>
      </c>
      <c r="AV5" s="74" t="s">
        <v>11</v>
      </c>
      <c r="AW5" s="74">
        <v>193</v>
      </c>
      <c r="AY5" s="196" t="s">
        <v>6</v>
      </c>
      <c r="AZ5" s="74" t="s">
        <v>262</v>
      </c>
      <c r="BA5" s="74" t="s">
        <v>261</v>
      </c>
      <c r="BB5" s="22" t="s">
        <v>16</v>
      </c>
      <c r="BC5" s="147" t="s">
        <v>8</v>
      </c>
      <c r="BD5" s="74">
        <v>195</v>
      </c>
      <c r="BF5" s="196" t="s">
        <v>6</v>
      </c>
      <c r="BG5" s="74" t="s">
        <v>280</v>
      </c>
      <c r="BH5" s="74" t="s">
        <v>281</v>
      </c>
      <c r="BI5" s="22" t="s">
        <v>24</v>
      </c>
      <c r="BJ5" s="147" t="s">
        <v>11</v>
      </c>
      <c r="BK5" s="74">
        <v>176</v>
      </c>
      <c r="BM5" t="s">
        <v>6</v>
      </c>
      <c r="BN5" t="s">
        <v>292</v>
      </c>
      <c r="BO5" t="s">
        <v>516</v>
      </c>
      <c r="BP5" t="s">
        <v>25</v>
      </c>
      <c r="BQ5" t="s">
        <v>11</v>
      </c>
      <c r="BR5">
        <v>111</v>
      </c>
      <c r="BT5" t="s">
        <v>6</v>
      </c>
      <c r="BU5" t="s">
        <v>256</v>
      </c>
      <c r="BV5" t="s">
        <v>257</v>
      </c>
      <c r="BW5" t="s">
        <v>16</v>
      </c>
      <c r="BX5" t="s">
        <v>8</v>
      </c>
      <c r="BY5">
        <v>194</v>
      </c>
      <c r="CA5" t="s">
        <v>6</v>
      </c>
      <c r="CB5" t="s">
        <v>565</v>
      </c>
      <c r="CC5" t="s">
        <v>504</v>
      </c>
      <c r="CD5" t="s">
        <v>24</v>
      </c>
      <c r="CE5" t="s">
        <v>11</v>
      </c>
      <c r="CF5">
        <v>181</v>
      </c>
      <c r="CH5" t="s">
        <v>6</v>
      </c>
      <c r="CI5" t="s">
        <v>262</v>
      </c>
      <c r="CJ5" t="s">
        <v>261</v>
      </c>
      <c r="CK5" t="s">
        <v>16</v>
      </c>
      <c r="CL5" t="s">
        <v>8</v>
      </c>
      <c r="CM5">
        <v>198</v>
      </c>
      <c r="CO5" t="s">
        <v>6</v>
      </c>
      <c r="CP5" t="s">
        <v>258</v>
      </c>
      <c r="CQ5" t="s">
        <v>259</v>
      </c>
      <c r="CR5" t="s">
        <v>16</v>
      </c>
      <c r="CS5" t="s">
        <v>8</v>
      </c>
      <c r="CT5">
        <v>197</v>
      </c>
      <c r="CV5" s="84" t="s">
        <v>33</v>
      </c>
      <c r="CW5" s="50">
        <f>'Ringe Punkte Tabelle'!$N$19</f>
        <v>0</v>
      </c>
      <c r="CX5" s="97">
        <f>'Ringe Punkte Tabelle'!$N$20</f>
        <v>0</v>
      </c>
      <c r="CY5" s="50">
        <f>'Ringe Punkte Tabelle'!$P$19</f>
        <v>0</v>
      </c>
      <c r="CZ5" s="50">
        <f>'Ringe Punkte Tabelle'!$O$19</f>
        <v>0</v>
      </c>
      <c r="DC5" t="s">
        <v>33</v>
      </c>
      <c r="DD5" s="50">
        <f>'Ringe Punkte Tabelle'!$L$37</f>
        <v>0</v>
      </c>
      <c r="DE5" s="97">
        <f>'Ringe Punkte Tabelle'!$L$38</f>
        <v>0</v>
      </c>
      <c r="DF5" s="50">
        <f>'Ringe Punkte Tabelle'!$M$37</f>
        <v>0</v>
      </c>
      <c r="DH5" t="s">
        <v>33</v>
      </c>
      <c r="DI5" s="50">
        <f>'Ringe Punkte Tabelle'!$L$55</f>
        <v>0</v>
      </c>
      <c r="DJ5" s="97">
        <f>'Ringe Punkte Tabelle'!$L$56</f>
        <v>0</v>
      </c>
      <c r="DK5" s="50">
        <f>'Ringe Punkte Tabelle'!$M$55</f>
        <v>0</v>
      </c>
      <c r="DM5" t="s">
        <v>33</v>
      </c>
      <c r="DN5" s="50">
        <f>'Ringe Punkte Tabelle'!$L$109</f>
        <v>0</v>
      </c>
      <c r="DO5" s="97">
        <f>'Ringe Punkte Tabelle'!$L$110</f>
        <v>0</v>
      </c>
      <c r="DP5" s="50">
        <f>'Ringe Punkte Tabelle'!$M$109</f>
        <v>0</v>
      </c>
      <c r="DR5" t="s">
        <v>33</v>
      </c>
      <c r="DS5" s="50">
        <f>'Ringe Punkte Tabelle'!$L$73</f>
        <v>0</v>
      </c>
      <c r="DT5" s="97">
        <f>'Ringe Punkte Tabelle'!$L$74</f>
        <v>0</v>
      </c>
      <c r="DU5" s="50">
        <f>'Ringe Punkte Tabelle'!$M$73</f>
        <v>0</v>
      </c>
      <c r="DW5" t="s">
        <v>33</v>
      </c>
      <c r="DX5" s="50">
        <f>'Ringe Punkte Tabelle'!$L$91</f>
        <v>0</v>
      </c>
      <c r="DY5" s="97">
        <f>'Ringe Punkte Tabelle'!$L$92</f>
        <v>0</v>
      </c>
      <c r="DZ5" s="50">
        <f>'Ringe Punkte Tabelle'!$M$91</f>
        <v>0</v>
      </c>
      <c r="EB5" t="s">
        <v>33</v>
      </c>
      <c r="EC5" s="50">
        <f>'Ringe Punkte Tabelle'!$L$127</f>
        <v>0</v>
      </c>
      <c r="ED5" s="97">
        <f>'Ringe Punkte Tabelle'!$L$128</f>
        <v>0</v>
      </c>
      <c r="EE5" s="50">
        <f>'Ringe Punkte Tabelle'!$M$127</f>
        <v>0</v>
      </c>
      <c r="EG5" t="s">
        <v>33</v>
      </c>
      <c r="EH5" s="50">
        <f>'Ringe Punkte Tabelle'!$L$145</f>
        <v>0</v>
      </c>
      <c r="EI5" s="97">
        <f>'Ringe Punkte Tabelle'!$L$146</f>
        <v>0</v>
      </c>
      <c r="EJ5" s="50">
        <f>'Ringe Punkte Tabelle'!$M$145</f>
        <v>0</v>
      </c>
      <c r="EL5" t="s">
        <v>33</v>
      </c>
      <c r="EM5" s="89">
        <f>'Ringe Punkte Tabelle'!$L$147</f>
        <v>0</v>
      </c>
      <c r="EN5" s="50">
        <f>RPTSPAD[[#Totals],[SP]]</f>
        <v>0</v>
      </c>
      <c r="EO5" s="50">
        <f>'Ringe Punkte Tabelle'!M168</f>
        <v>0</v>
      </c>
      <c r="EQ5" s="22" t="s">
        <v>6</v>
      </c>
      <c r="ER5" s="22" t="s">
        <v>145</v>
      </c>
      <c r="ES5" s="22" t="s">
        <v>145</v>
      </c>
      <c r="ET5" s="22" t="s">
        <v>12</v>
      </c>
      <c r="EU5" s="133" t="s">
        <v>11</v>
      </c>
      <c r="EV5">
        <v>1</v>
      </c>
      <c r="EX5">
        <v>1</v>
      </c>
      <c r="FS5" t="s">
        <v>6</v>
      </c>
      <c r="FT5" t="s">
        <v>262</v>
      </c>
      <c r="FU5" t="s">
        <v>261</v>
      </c>
      <c r="FV5" t="s">
        <v>16</v>
      </c>
      <c r="FW5" t="s">
        <v>8</v>
      </c>
      <c r="FX5">
        <v>199</v>
      </c>
    </row>
    <row r="6" spans="1:181" ht="12.75" customHeight="1">
      <c r="A6" s="1" t="s">
        <v>15</v>
      </c>
      <c r="B6" s="22" t="s">
        <v>46</v>
      </c>
      <c r="D6" t="s">
        <v>30</v>
      </c>
      <c r="G6" s="50">
        <v>2</v>
      </c>
      <c r="J6" s="74">
        <f xml:space="preserve">
IF(Heimmannschaft=AG!$A$1,LARGE(AG!$M$3:$M$150,2),
IF(Heimmannschaft=LE!$A$1,LARGE(LE!$M$3:$M$150,2),
IF(Heimmannschaft=AD!$A$1,LARGE(AD!$M$3:$M$150,2),
IF(Heimmannschaft=ZE!$A$1,LARGE(ZE!$M$3:$M$150,2),
IF(Heimmannschaft=TH!$A$1,LARGE(TH!$M$3:$M$150,2),
IF(Heimmannschaft=FU!$A$1,LARGE(FU!$M$3:$M$150,2),
IF(Heimmannschaft=JI!$A$1,LARGE(JI!$M$3:$M$150,2),
IF(Heimmannschaft=HW!$A$1,LARGE(HW!$M$3:$M$150,2),
IF(Heimmannschaft=WW!$A$1,LARGE(WW!$M$3:$M$150,2),
IF(Heimmannschaft=PB!$A$1,LARGE(PB!$M$3:$M$150,2),
IF(Heimmannschaft=ÖD!$A$1,LARGE(ÖD!$M$3:$M$150,2),
)))))))))))</f>
        <v>183</v>
      </c>
      <c r="K6" s="50">
        <f t="shared" si="0"/>
        <v>1</v>
      </c>
      <c r="L6" s="50">
        <f t="shared" si="1"/>
        <v>0</v>
      </c>
      <c r="M6" s="74">
        <f xml:space="preserve">
IF(Gastmannschaft=AG!$A$1,LARGE(AG!$M$3:$M$150,2),
IF(Gastmannschaft=LE!$A$1,LARGE(LE!$M$3:$M$150,2),
IF(Gastmannschaft=AD!$A$1,LARGE(AD!$M$3:$M$150,2),
IF(Gastmannschaft=ZE!$A$1,LARGE(ZE!$M$3:$M$150,2),
IF(Gastmannschaft=TH!$A$1,LARGE(TH!$M$3:$M$150,2),
IF(Gastmannschaft=FU!$A$1,LARGE(FU!$M$3:$M$150,2),
IF(Gastmannschaft=JI!$A$1,LARGE(JI!$M$3:$M$150,2),
IF(Gastmannschaft=HW!$A$1,LARGE(HW!$M$3:$M$150,2),
IF(Gastmannschaft=WW!$A$1,LARGE(WW!$M$3:$M$150,2),
IF(Gastmannschaft=PB!$A$1,LARGE(PB!$M$3:$M$150,2),
IF(Gastmannschaft=ÖD!$A$1,LARGE(ÖD!$M$3:$M$150,2),
)))))))))))</f>
        <v>174</v>
      </c>
      <c r="P6" s="57">
        <v>2</v>
      </c>
      <c r="W6" s="84"/>
      <c r="X6" s="84"/>
      <c r="Y6" s="84"/>
      <c r="Z6" s="194"/>
      <c r="AA6" s="74"/>
      <c r="AB6" s="74"/>
      <c r="AD6" s="198" t="s">
        <v>6</v>
      </c>
      <c r="AE6" s="198" t="s">
        <v>298</v>
      </c>
      <c r="AF6" s="198" t="s">
        <v>286</v>
      </c>
      <c r="AG6" s="147" t="s">
        <v>25</v>
      </c>
      <c r="AH6" s="198" t="s">
        <v>11</v>
      </c>
      <c r="AI6" s="198">
        <v>90</v>
      </c>
      <c r="AK6" s="257" t="s">
        <v>6</v>
      </c>
      <c r="AL6" s="257" t="s">
        <v>262</v>
      </c>
      <c r="AM6" s="257" t="s">
        <v>261</v>
      </c>
      <c r="AN6" s="257" t="s">
        <v>16</v>
      </c>
      <c r="AO6" s="257" t="s">
        <v>8</v>
      </c>
      <c r="AP6" s="257">
        <v>197</v>
      </c>
      <c r="AR6" s="74" t="s">
        <v>17</v>
      </c>
      <c r="AS6" s="74" t="s">
        <v>186</v>
      </c>
      <c r="AT6" s="74" t="s">
        <v>379</v>
      </c>
      <c r="AU6" s="74" t="s">
        <v>23</v>
      </c>
      <c r="AV6" s="74" t="s">
        <v>11</v>
      </c>
      <c r="AW6" s="74">
        <v>190</v>
      </c>
      <c r="AY6" s="196" t="s">
        <v>6</v>
      </c>
      <c r="AZ6" s="74" t="s">
        <v>258</v>
      </c>
      <c r="BA6" s="74" t="s">
        <v>259</v>
      </c>
      <c r="BB6" s="22" t="s">
        <v>16</v>
      </c>
      <c r="BC6" s="147" t="s">
        <v>8</v>
      </c>
      <c r="BD6" s="74">
        <v>194</v>
      </c>
      <c r="BE6" s="147"/>
      <c r="BF6" s="196" t="s">
        <v>6</v>
      </c>
      <c r="BG6" s="74" t="s">
        <v>283</v>
      </c>
      <c r="BH6" s="74" t="s">
        <v>277</v>
      </c>
      <c r="BI6" s="22" t="s">
        <v>24</v>
      </c>
      <c r="BJ6" s="147" t="s">
        <v>14</v>
      </c>
      <c r="BK6" s="74">
        <v>168</v>
      </c>
      <c r="BM6" t="s">
        <v>6</v>
      </c>
      <c r="BN6" t="s">
        <v>510</v>
      </c>
      <c r="BO6" t="s">
        <v>243</v>
      </c>
      <c r="BP6" t="s">
        <v>24</v>
      </c>
      <c r="BQ6" t="s">
        <v>11</v>
      </c>
      <c r="BR6">
        <v>113</v>
      </c>
      <c r="BT6" t="s">
        <v>6</v>
      </c>
      <c r="BU6" t="s">
        <v>354</v>
      </c>
      <c r="BV6" t="s">
        <v>476</v>
      </c>
      <c r="BW6" t="s">
        <v>16</v>
      </c>
      <c r="BX6" t="s">
        <v>8</v>
      </c>
      <c r="BY6">
        <v>194</v>
      </c>
      <c r="CA6" t="s">
        <v>6</v>
      </c>
      <c r="CB6" t="s">
        <v>503</v>
      </c>
      <c r="CC6" t="s">
        <v>504</v>
      </c>
      <c r="CD6" t="s">
        <v>210</v>
      </c>
      <c r="CE6" t="s">
        <v>11</v>
      </c>
      <c r="CF6">
        <v>178</v>
      </c>
      <c r="CH6" t="s">
        <v>6</v>
      </c>
      <c r="CI6" t="s">
        <v>183</v>
      </c>
      <c r="CJ6" t="s">
        <v>259</v>
      </c>
      <c r="CK6" t="s">
        <v>19</v>
      </c>
      <c r="CL6" t="s">
        <v>8</v>
      </c>
      <c r="CM6">
        <v>198</v>
      </c>
      <c r="CO6" t="s">
        <v>6</v>
      </c>
      <c r="CP6" t="s">
        <v>256</v>
      </c>
      <c r="CQ6" t="s">
        <v>257</v>
      </c>
      <c r="CR6" t="s">
        <v>16</v>
      </c>
      <c r="CS6" t="s">
        <v>8</v>
      </c>
      <c r="CT6">
        <v>195</v>
      </c>
      <c r="CV6" s="86" t="s">
        <v>18</v>
      </c>
      <c r="CW6" s="50">
        <f>'Ringe Punkte Tabelle'!$T$19</f>
        <v>0</v>
      </c>
      <c r="CX6" s="97">
        <f>'Ringe Punkte Tabelle'!$T$20</f>
        <v>0</v>
      </c>
      <c r="CY6" s="50">
        <f>'Ringe Punkte Tabelle'!$V$19</f>
        <v>0</v>
      </c>
      <c r="CZ6" s="50">
        <f>'Ringe Punkte Tabelle'!$U$19</f>
        <v>0</v>
      </c>
      <c r="DC6" s="2" t="s">
        <v>18</v>
      </c>
      <c r="DD6" s="50">
        <f>'Ringe Punkte Tabelle'!$Q$37</f>
        <v>0</v>
      </c>
      <c r="DE6" s="97">
        <f>'Ringe Punkte Tabelle'!$Q$38</f>
        <v>0</v>
      </c>
      <c r="DF6" s="50">
        <f>'Ringe Punkte Tabelle'!$R$37</f>
        <v>0</v>
      </c>
      <c r="DH6" s="2" t="s">
        <v>18</v>
      </c>
      <c r="DI6" s="50">
        <f>'Ringe Punkte Tabelle'!$Q$55</f>
        <v>0</v>
      </c>
      <c r="DJ6" s="97">
        <f>'Ringe Punkte Tabelle'!$Q$56</f>
        <v>0</v>
      </c>
      <c r="DK6" s="50">
        <f>'Ringe Punkte Tabelle'!$R$55</f>
        <v>0</v>
      </c>
      <c r="DM6" s="2" t="s">
        <v>18</v>
      </c>
      <c r="DN6" s="50">
        <f>'Ringe Punkte Tabelle'!$Q$109</f>
        <v>0</v>
      </c>
      <c r="DO6" s="97">
        <f>'Ringe Punkte Tabelle'!$Q$110</f>
        <v>0</v>
      </c>
      <c r="DP6" s="50">
        <f>'Ringe Punkte Tabelle'!$R$109</f>
        <v>0</v>
      </c>
      <c r="DR6" s="2" t="s">
        <v>18</v>
      </c>
      <c r="DS6" s="50">
        <f>'Ringe Punkte Tabelle'!$Q$73</f>
        <v>0</v>
      </c>
      <c r="DT6" s="97">
        <f>'Ringe Punkte Tabelle'!$Q$74</f>
        <v>0</v>
      </c>
      <c r="DU6" s="50">
        <f>'Ringe Punkte Tabelle'!$R$73</f>
        <v>0</v>
      </c>
      <c r="DW6" s="2" t="s">
        <v>18</v>
      </c>
      <c r="DX6" s="50">
        <f>'Ringe Punkte Tabelle'!$Q$91</f>
        <v>0</v>
      </c>
      <c r="DY6" s="97">
        <f>'Ringe Punkte Tabelle'!$Q$92</f>
        <v>0</v>
      </c>
      <c r="DZ6" s="50">
        <f>'Ringe Punkte Tabelle'!$R$91</f>
        <v>0</v>
      </c>
      <c r="EB6" s="2" t="s">
        <v>18</v>
      </c>
      <c r="EC6" s="50">
        <f>'Ringe Punkte Tabelle'!$Q$127</f>
        <v>0</v>
      </c>
      <c r="ED6" s="97">
        <f>'Ringe Punkte Tabelle'!$Q$128</f>
        <v>0</v>
      </c>
      <c r="EE6" s="50">
        <f>'Ringe Punkte Tabelle'!$R$127</f>
        <v>0</v>
      </c>
      <c r="EG6" s="2" t="s">
        <v>18</v>
      </c>
      <c r="EH6" s="50">
        <f>'Ringe Punkte Tabelle'!$Q$145</f>
        <v>0</v>
      </c>
      <c r="EI6" s="97">
        <f>'Ringe Punkte Tabelle'!$Q$146</f>
        <v>0</v>
      </c>
      <c r="EJ6" s="50">
        <f>'Ringe Punkte Tabelle'!$R$145</f>
        <v>0</v>
      </c>
      <c r="EL6" s="2" t="s">
        <v>18</v>
      </c>
      <c r="EM6" s="89">
        <f>'Ringe Punkte Tabelle'!$Q$147</f>
        <v>0</v>
      </c>
      <c r="EN6" s="50">
        <f>RPTSPZE[[#Totals],[SP]]</f>
        <v>2</v>
      </c>
      <c r="EO6" s="50">
        <f>'Ringe Punkte Tabelle'!R168</f>
        <v>0</v>
      </c>
      <c r="EQ6" s="22" t="s">
        <v>6</v>
      </c>
      <c r="ER6" s="22" t="s">
        <v>145</v>
      </c>
      <c r="ES6" s="22" t="s">
        <v>145</v>
      </c>
      <c r="ET6" s="22" t="s">
        <v>23</v>
      </c>
      <c r="EU6" s="133" t="s">
        <v>11</v>
      </c>
      <c r="EV6">
        <v>1</v>
      </c>
      <c r="EX6">
        <v>1</v>
      </c>
      <c r="FS6" t="s">
        <v>6</v>
      </c>
      <c r="FT6" t="s">
        <v>510</v>
      </c>
      <c r="FU6" t="s">
        <v>243</v>
      </c>
      <c r="FV6" t="s">
        <v>24</v>
      </c>
      <c r="FW6" t="s">
        <v>11</v>
      </c>
      <c r="FX6">
        <v>133</v>
      </c>
    </row>
    <row r="7" spans="1:181" ht="15">
      <c r="A7" s="1" t="s">
        <v>13</v>
      </c>
      <c r="B7" s="39" t="s">
        <v>57</v>
      </c>
      <c r="D7" s="2" t="s">
        <v>18</v>
      </c>
      <c r="G7" s="50">
        <v>3</v>
      </c>
      <c r="J7" s="74">
        <f xml:space="preserve">
IF(Heimmannschaft=AG!$A$1,LARGE(AG!$M$3:$M$150,3),
IF(Heimmannschaft=LE!$A$1,LARGE(LE!$M$3:$M$150,3),
IF(Heimmannschaft=AD!$A$1,LARGE(AD!$M$3:$M$150,3),
IF(Heimmannschaft=ZE!$A$1,LARGE(ZE!$M$3:$M$150,3),
IF(Heimmannschaft=TH!$A$1,LARGE(TH!$M$3:$M$150,3),
IF(Heimmannschaft=FU!$A$1,LARGE(FU!$M$3:$M$150,3),
IF(Heimmannschaft=JI!$A$1,LARGE(JI!$M$3:$M$150,3),
IF(Heimmannschaft=HW!$A$1,LARGE(HW!$M$3:$M$150,3),
IF(Heimmannschaft=WW!$A$1,LARGE(WW!$M$3:$M$150,3),
IF(Heimmannschaft=PB!$A$1,LARGE(PB!$M$3:$M$150,3),
IF(Heimmannschaft=ÖD!$A$1,LARGE(ÖD!$M$3:$M$150,3),
)))))))))))</f>
        <v>181</v>
      </c>
      <c r="K7" s="50">
        <f t="shared" si="0"/>
        <v>1</v>
      </c>
      <c r="L7" s="50">
        <f t="shared" si="1"/>
        <v>0</v>
      </c>
      <c r="M7" s="74">
        <f xml:space="preserve">
IF(Gastmannschaft=AG!$A$1,LARGE(AG!$M$3:$M$150,3),
IF(Gastmannschaft=LE!$A$1,LARGE(LE!$M$3:$M$150,3),
IF(Gastmannschaft=AD!$A$1,LARGE(AD!$M$3:$M$150,3),
IF(Gastmannschaft=ZE!$A$1,LARGE(ZE!$M$3:$M$150,3),
IF(Gastmannschaft=TH!$A$1,LARGE(TH!$M$3:$M$150,3),
IF(Gastmannschaft=FU!$A$1,LARGE(FU!$M$3:$M$150,3),
IF(Gastmannschaft=JI!$A$1,LARGE(JI!$M$3:$M$150,3),
IF(Gastmannschaft=HW!$A$1,LARGE(HW!$M$3:$M$150,3),
IF(Gastmannschaft=WW!$A$1,LARGE(WW!$M$3:$M$150,3),
IF(Gastmannschaft=PB!$A$1,LARGE(PB!$M$3:$M$150,3),
IF(Gastmannschaft=ÖD!$A$1,LARGE(ÖD!$M$3:$M$150,3),
)))))))))))</f>
        <v>171</v>
      </c>
      <c r="P7" s="57">
        <v>3</v>
      </c>
      <c r="W7" s="84"/>
      <c r="X7" s="84"/>
      <c r="Y7" s="84"/>
      <c r="Z7" s="194"/>
      <c r="AA7" s="74"/>
      <c r="AB7" s="74"/>
      <c r="AD7" s="198" t="s">
        <v>6</v>
      </c>
      <c r="AE7" s="198" t="s">
        <v>291</v>
      </c>
      <c r="AF7" s="198" t="s">
        <v>509</v>
      </c>
      <c r="AG7" s="147" t="s">
        <v>25</v>
      </c>
      <c r="AH7" s="198" t="s">
        <v>11</v>
      </c>
      <c r="AI7" s="198">
        <v>103</v>
      </c>
      <c r="AK7" s="259" t="s">
        <v>6</v>
      </c>
      <c r="AL7" s="259" t="s">
        <v>212</v>
      </c>
      <c r="AM7" s="259" t="s">
        <v>243</v>
      </c>
      <c r="AN7" s="260" t="s">
        <v>22</v>
      </c>
      <c r="AO7" s="259" t="s">
        <v>11</v>
      </c>
      <c r="AP7" s="259">
        <v>143</v>
      </c>
      <c r="AR7" s="74" t="s">
        <v>17</v>
      </c>
      <c r="AS7" s="214" t="s">
        <v>247</v>
      </c>
      <c r="AT7" s="74" t="s">
        <v>385</v>
      </c>
      <c r="AU7" s="74" t="s">
        <v>23</v>
      </c>
      <c r="AV7" s="74" t="s">
        <v>11</v>
      </c>
      <c r="AW7" s="74">
        <v>189</v>
      </c>
      <c r="AY7" s="196" t="s">
        <v>6</v>
      </c>
      <c r="AZ7" s="74" t="s">
        <v>264</v>
      </c>
      <c r="BA7" s="74" t="s">
        <v>265</v>
      </c>
      <c r="BB7" s="22" t="s">
        <v>19</v>
      </c>
      <c r="BC7" s="147" t="s">
        <v>8</v>
      </c>
      <c r="BD7" s="74">
        <v>193</v>
      </c>
      <c r="BE7" s="147"/>
      <c r="BF7" s="196" t="s">
        <v>6</v>
      </c>
      <c r="BG7" s="74" t="s">
        <v>283</v>
      </c>
      <c r="BH7" s="74" t="s">
        <v>277</v>
      </c>
      <c r="BI7" s="22" t="s">
        <v>24</v>
      </c>
      <c r="BJ7" s="216" t="s">
        <v>11</v>
      </c>
      <c r="BK7" s="74">
        <v>160</v>
      </c>
      <c r="BM7" t="s">
        <v>6</v>
      </c>
      <c r="BN7" t="s">
        <v>411</v>
      </c>
      <c r="BO7" t="s">
        <v>606</v>
      </c>
      <c r="BP7" t="s">
        <v>25</v>
      </c>
      <c r="BQ7" t="s">
        <v>11</v>
      </c>
      <c r="BR7">
        <v>122</v>
      </c>
      <c r="BT7" t="s">
        <v>6</v>
      </c>
      <c r="BU7" t="s">
        <v>183</v>
      </c>
      <c r="BV7" t="s">
        <v>259</v>
      </c>
      <c r="BW7" t="s">
        <v>19</v>
      </c>
      <c r="BX7" t="s">
        <v>8</v>
      </c>
      <c r="BY7">
        <v>194</v>
      </c>
      <c r="CA7" t="s">
        <v>6</v>
      </c>
      <c r="CB7" t="s">
        <v>256</v>
      </c>
      <c r="CC7" t="s">
        <v>257</v>
      </c>
      <c r="CD7" t="s">
        <v>16</v>
      </c>
      <c r="CE7" t="s">
        <v>8</v>
      </c>
      <c r="CF7">
        <v>195</v>
      </c>
      <c r="CH7" t="s">
        <v>6</v>
      </c>
      <c r="CI7" t="s">
        <v>258</v>
      </c>
      <c r="CJ7" t="s">
        <v>259</v>
      </c>
      <c r="CK7" t="s">
        <v>16</v>
      </c>
      <c r="CL7" t="s">
        <v>8</v>
      </c>
      <c r="CM7">
        <v>196</v>
      </c>
      <c r="CO7" t="s">
        <v>6</v>
      </c>
      <c r="CP7" t="s">
        <v>183</v>
      </c>
      <c r="CQ7" t="s">
        <v>259</v>
      </c>
      <c r="CR7" t="s">
        <v>19</v>
      </c>
      <c r="CS7" t="s">
        <v>8</v>
      </c>
      <c r="CT7">
        <v>195</v>
      </c>
      <c r="CV7" s="85" t="s">
        <v>15</v>
      </c>
      <c r="CW7" s="50">
        <f>'Ringe Punkte Tabelle'!$Z$19</f>
        <v>0</v>
      </c>
      <c r="CX7" s="97">
        <f>'Ringe Punkte Tabelle'!$Z$20</f>
        <v>0</v>
      </c>
      <c r="CY7" s="50">
        <f>'Ringe Punkte Tabelle'!$AB$19</f>
        <v>0</v>
      </c>
      <c r="CZ7" s="50">
        <f>'Ringe Punkte Tabelle'!$AA$19</f>
        <v>0</v>
      </c>
      <c r="DC7" s="1" t="s">
        <v>15</v>
      </c>
      <c r="DD7" s="50">
        <f>'Ringe Punkte Tabelle'!$V$37</f>
        <v>0</v>
      </c>
      <c r="DE7" s="97">
        <f>'Ringe Punkte Tabelle'!$V$38</f>
        <v>0</v>
      </c>
      <c r="DF7" s="50">
        <f>'Ringe Punkte Tabelle'!$W$37</f>
        <v>0</v>
      </c>
      <c r="DH7" s="1" t="s">
        <v>15</v>
      </c>
      <c r="DI7" s="50">
        <f>'Ringe Punkte Tabelle'!$V$55</f>
        <v>0</v>
      </c>
      <c r="DJ7" s="97">
        <f>'Ringe Punkte Tabelle'!$V$56</f>
        <v>0</v>
      </c>
      <c r="DK7" s="50">
        <f>'Ringe Punkte Tabelle'!$W$55</f>
        <v>0</v>
      </c>
      <c r="DM7" s="1" t="s">
        <v>15</v>
      </c>
      <c r="DN7" s="50">
        <f>'Ringe Punkte Tabelle'!$V$109</f>
        <v>0</v>
      </c>
      <c r="DO7" s="97">
        <f>'Ringe Punkte Tabelle'!$V$110</f>
        <v>0</v>
      </c>
      <c r="DP7" s="50">
        <f>'Ringe Punkte Tabelle'!$W$109</f>
        <v>0</v>
      </c>
      <c r="DR7" s="1" t="s">
        <v>15</v>
      </c>
      <c r="DS7" s="50">
        <f>'Ringe Punkte Tabelle'!$V$73</f>
        <v>0</v>
      </c>
      <c r="DT7" s="97">
        <f>'Ringe Punkte Tabelle'!$V$74</f>
        <v>0</v>
      </c>
      <c r="DU7" s="50">
        <f>'Ringe Punkte Tabelle'!$W$73</f>
        <v>0</v>
      </c>
      <c r="DW7" s="1" t="s">
        <v>15</v>
      </c>
      <c r="DX7" s="50">
        <f>'Ringe Punkte Tabelle'!$V$91</f>
        <v>0</v>
      </c>
      <c r="DY7" s="97">
        <f>'Ringe Punkte Tabelle'!$V$92</f>
        <v>0</v>
      </c>
      <c r="DZ7" s="50">
        <f>'Ringe Punkte Tabelle'!$W$91</f>
        <v>0</v>
      </c>
      <c r="EB7" s="1" t="s">
        <v>15</v>
      </c>
      <c r="EC7" s="50">
        <f>'Ringe Punkte Tabelle'!$V$127</f>
        <v>0</v>
      </c>
      <c r="ED7" s="97">
        <f>'Ringe Punkte Tabelle'!$V$128</f>
        <v>0</v>
      </c>
      <c r="EE7" s="50">
        <f>'Ringe Punkte Tabelle'!$W$127</f>
        <v>0</v>
      </c>
      <c r="EG7" s="1" t="s">
        <v>15</v>
      </c>
      <c r="EH7" s="50">
        <f>'Ringe Punkte Tabelle'!$V$145</f>
        <v>0</v>
      </c>
      <c r="EI7" s="97">
        <f>'Ringe Punkte Tabelle'!$V$146</f>
        <v>0</v>
      </c>
      <c r="EJ7" s="50">
        <f>'Ringe Punkte Tabelle'!$W$145</f>
        <v>0</v>
      </c>
      <c r="EL7" s="1" t="s">
        <v>15</v>
      </c>
      <c r="EM7" s="89">
        <f>'Ringe Punkte Tabelle'!$V$147</f>
        <v>0</v>
      </c>
      <c r="EN7" s="50">
        <f>RPTSPFU[[#Totals],[SP]]</f>
        <v>4</v>
      </c>
      <c r="EO7" s="50">
        <f>'Ringe Punkte Tabelle'!W168</f>
        <v>0</v>
      </c>
      <c r="EQ7" s="22" t="s">
        <v>6</v>
      </c>
      <c r="ER7" s="22" t="s">
        <v>145</v>
      </c>
      <c r="ES7" s="22" t="s">
        <v>145</v>
      </c>
      <c r="ET7" s="22" t="s">
        <v>19</v>
      </c>
      <c r="EU7" s="133" t="s">
        <v>8</v>
      </c>
      <c r="EV7">
        <v>1</v>
      </c>
      <c r="EX7">
        <v>1</v>
      </c>
      <c r="FS7" t="s">
        <v>6</v>
      </c>
      <c r="FT7" t="s">
        <v>212</v>
      </c>
      <c r="FU7" t="s">
        <v>243</v>
      </c>
      <c r="FV7" t="s">
        <v>22</v>
      </c>
      <c r="FW7" t="s">
        <v>11</v>
      </c>
      <c r="FX7">
        <v>154</v>
      </c>
    </row>
    <row r="8" spans="1:181" ht="15">
      <c r="A8" s="1" t="s">
        <v>20</v>
      </c>
      <c r="B8" s="39" t="s">
        <v>60</v>
      </c>
      <c r="D8" s="1" t="s">
        <v>15</v>
      </c>
      <c r="G8" s="50">
        <v>4</v>
      </c>
      <c r="J8" s="74">
        <f xml:space="preserve">
IF(Heimmannschaft=AG!$A$1,LARGE(AG!$M$3:$M$150,4),
IF(Heimmannschaft=LE!$A$1,LARGE(LE!$M$3:$M$150,4),
IF(Heimmannschaft=AD!$A$1,LARGE(AD!$M$3:$M$150,4),
IF(Heimmannschaft=ZE!$A$1,LARGE(ZE!$M$3:$M$150,4),
IF(Heimmannschaft=TH!$A$1,LARGE(TH!$M$3:$M$150,4),
IF(Heimmannschaft=FU!$A$1,LARGE(FU!$M$3:$M$150,4),
IF(Heimmannschaft=JI!$A$1,LARGE(JI!$M$3:$M$150,4),
IF(Heimmannschaft=HW!$A$1,LARGE(HW!$M$3:$M$150,4),
IF(Heimmannschaft=WW!$A$1,LARGE(WW!$M$3:$M$150,4),
IF(Heimmannschaft=PB!$A$1,LARGE(PB!$M$3:$M$150,4),
IF(Heimmannschaft=ÖD!$A$1,LARGE(ÖD!$M$3:$M$150,4),
)))))))))))</f>
        <v>176</v>
      </c>
      <c r="K8" s="50">
        <f t="shared" si="0"/>
        <v>1</v>
      </c>
      <c r="L8" s="50">
        <f t="shared" si="1"/>
        <v>0</v>
      </c>
      <c r="M8" s="74">
        <f xml:space="preserve">
IF(Gastmannschaft=AG!$A$1,LARGE(AG!$M$3:$M$150,4),
IF(Gastmannschaft=LE!$A$1,LARGE(LE!$M$3:$M$150,4),
IF(Gastmannschaft=AD!$A$1,LARGE(AD!$M$3:$M$150,4),
IF(Gastmannschaft=ZE!$A$1,LARGE(ZE!$M$3:$M$150,4),
IF(Gastmannschaft=TH!$A$1,LARGE(TH!$M$3:$M$150,4),
IF(Gastmannschaft=FU!$A$1,LARGE(FU!$M$3:$M$150,4),
IF(Gastmannschaft=JI!$A$1,LARGE(JI!$M$3:$M$150,4),
IF(Gastmannschaft=HW!$A$1,LARGE(HW!$M$3:$M$150,4),
IF(Gastmannschaft=WW!$A$1,LARGE(WW!$M$3:$M$150,4),
IF(Gastmannschaft=PB!$A$1,LARGE(PB!$M$3:$M$150,4),
IF(Gastmannschaft=ÖD!$A$1,LARGE(ÖD!$M$3:$M$150,4),
)))))))))))</f>
        <v>157</v>
      </c>
      <c r="P8" s="57">
        <v>4</v>
      </c>
      <c r="W8" s="84"/>
      <c r="X8" s="84"/>
      <c r="Y8" s="84"/>
      <c r="Z8" s="194"/>
      <c r="AA8" s="74"/>
      <c r="AB8" s="74"/>
      <c r="AD8" s="198" t="s">
        <v>6</v>
      </c>
      <c r="AE8" s="198" t="s">
        <v>501</v>
      </c>
      <c r="AF8" s="198" t="s">
        <v>502</v>
      </c>
      <c r="AG8" s="203" t="s">
        <v>22</v>
      </c>
      <c r="AH8" s="198" t="s">
        <v>11</v>
      </c>
      <c r="AI8" s="198">
        <v>108</v>
      </c>
      <c r="AK8" s="259" t="s">
        <v>6</v>
      </c>
      <c r="AL8" s="259" t="s">
        <v>510</v>
      </c>
      <c r="AM8" s="259" t="s">
        <v>243</v>
      </c>
      <c r="AN8" s="260" t="s">
        <v>24</v>
      </c>
      <c r="AO8" s="259" t="s">
        <v>11</v>
      </c>
      <c r="AP8" s="259">
        <v>110</v>
      </c>
      <c r="AR8" s="74" t="s">
        <v>17</v>
      </c>
      <c r="AS8" s="74" t="s">
        <v>186</v>
      </c>
      <c r="AT8" s="74" t="s">
        <v>281</v>
      </c>
      <c r="AU8" s="74" t="s">
        <v>16</v>
      </c>
      <c r="AV8" s="74" t="s">
        <v>8</v>
      </c>
      <c r="AW8" s="74">
        <v>186</v>
      </c>
      <c r="AY8" s="196" t="s">
        <v>6</v>
      </c>
      <c r="AZ8" s="74" t="s">
        <v>183</v>
      </c>
      <c r="BA8" s="74" t="s">
        <v>259</v>
      </c>
      <c r="BB8" s="22" t="s">
        <v>19</v>
      </c>
      <c r="BC8" s="147" t="s">
        <v>8</v>
      </c>
      <c r="BD8" s="75">
        <v>190</v>
      </c>
      <c r="BE8" s="147"/>
      <c r="BF8" s="196" t="s">
        <v>6</v>
      </c>
      <c r="BG8" s="74" t="s">
        <v>510</v>
      </c>
      <c r="BH8" s="74" t="s">
        <v>243</v>
      </c>
      <c r="BI8" s="22" t="s">
        <v>24</v>
      </c>
      <c r="BJ8" s="147" t="s">
        <v>14</v>
      </c>
      <c r="BK8" s="75">
        <v>138</v>
      </c>
      <c r="BM8" t="s">
        <v>6</v>
      </c>
      <c r="BN8" t="s">
        <v>178</v>
      </c>
      <c r="BO8" t="s">
        <v>597</v>
      </c>
      <c r="BP8" t="s">
        <v>23</v>
      </c>
      <c r="BQ8" t="s">
        <v>14</v>
      </c>
      <c r="BR8">
        <v>116</v>
      </c>
      <c r="BT8" t="s">
        <v>6</v>
      </c>
      <c r="BU8" t="s">
        <v>264</v>
      </c>
      <c r="BV8" t="s">
        <v>265</v>
      </c>
      <c r="BW8" t="s">
        <v>19</v>
      </c>
      <c r="BX8" t="s">
        <v>8</v>
      </c>
      <c r="BY8">
        <v>190</v>
      </c>
      <c r="CA8" t="s">
        <v>6</v>
      </c>
      <c r="CB8" t="s">
        <v>256</v>
      </c>
      <c r="CC8" t="s">
        <v>257</v>
      </c>
      <c r="CD8" t="s">
        <v>16</v>
      </c>
      <c r="CE8" t="s">
        <v>11</v>
      </c>
      <c r="CF8">
        <v>188</v>
      </c>
      <c r="CH8" t="s">
        <v>6</v>
      </c>
      <c r="CI8" t="s">
        <v>354</v>
      </c>
      <c r="CJ8" t="s">
        <v>476</v>
      </c>
      <c r="CK8" t="s">
        <v>16</v>
      </c>
      <c r="CL8" t="s">
        <v>8</v>
      </c>
      <c r="CM8">
        <v>193</v>
      </c>
      <c r="CO8" t="s">
        <v>6</v>
      </c>
      <c r="CP8" t="s">
        <v>354</v>
      </c>
      <c r="CQ8" t="s">
        <v>476</v>
      </c>
      <c r="CR8" t="s">
        <v>16</v>
      </c>
      <c r="CS8" t="s">
        <v>8</v>
      </c>
      <c r="CT8">
        <v>193</v>
      </c>
      <c r="CV8" s="85" t="s">
        <v>13</v>
      </c>
      <c r="CW8" s="50">
        <f>'Ringe Punkte Tabelle'!$AF$19</f>
        <v>0</v>
      </c>
      <c r="CX8" s="97">
        <f>'Ringe Punkte Tabelle'!$AF$20</f>
        <v>0</v>
      </c>
      <c r="CY8" s="50">
        <f>'Ringe Punkte Tabelle'!$AH$19</f>
        <v>0</v>
      </c>
      <c r="CZ8" s="50">
        <f>'Ringe Punkte Tabelle'!$AG$19</f>
        <v>0</v>
      </c>
      <c r="DC8" s="1" t="s">
        <v>13</v>
      </c>
      <c r="DD8" s="50">
        <f>'Ringe Punkte Tabelle'!$AA$37</f>
        <v>0</v>
      </c>
      <c r="DE8" s="97">
        <f>'Ringe Punkte Tabelle'!$AA$38</f>
        <v>0</v>
      </c>
      <c r="DF8" s="50">
        <f>'Ringe Punkte Tabelle'!$AB$37</f>
        <v>0</v>
      </c>
      <c r="DH8" s="1" t="s">
        <v>13</v>
      </c>
      <c r="DI8" s="50">
        <f>'Ringe Punkte Tabelle'!$AA$55</f>
        <v>0</v>
      </c>
      <c r="DJ8" s="97">
        <f>'Ringe Punkte Tabelle'!$AA$56</f>
        <v>0</v>
      </c>
      <c r="DK8" s="50">
        <f>'Ringe Punkte Tabelle'!$AB$55</f>
        <v>0</v>
      </c>
      <c r="DM8" s="1" t="s">
        <v>13</v>
      </c>
      <c r="DN8" s="50">
        <f>'Ringe Punkte Tabelle'!$AA$109</f>
        <v>0</v>
      </c>
      <c r="DO8" s="97">
        <f>'Ringe Punkte Tabelle'!$AA$110</f>
        <v>0</v>
      </c>
      <c r="DP8" s="50">
        <f>'Ringe Punkte Tabelle'!$AB$109</f>
        <v>0</v>
      </c>
      <c r="DR8" s="1" t="s">
        <v>13</v>
      </c>
      <c r="DS8" s="50">
        <f>'Ringe Punkte Tabelle'!$AA$73</f>
        <v>0</v>
      </c>
      <c r="DT8" s="97">
        <f>'Ringe Punkte Tabelle'!$AA$74</f>
        <v>0</v>
      </c>
      <c r="DU8" s="50">
        <f>'Ringe Punkte Tabelle'!$AB$73</f>
        <v>0</v>
      </c>
      <c r="DW8" s="1" t="s">
        <v>13</v>
      </c>
      <c r="DX8" s="50">
        <f>'Ringe Punkte Tabelle'!$AA$91</f>
        <v>0</v>
      </c>
      <c r="DY8" s="97">
        <f>'Ringe Punkte Tabelle'!$AA$92</f>
        <v>0</v>
      </c>
      <c r="DZ8" s="50">
        <f>'Ringe Punkte Tabelle'!$AB$91</f>
        <v>0</v>
      </c>
      <c r="EB8" s="1" t="s">
        <v>13</v>
      </c>
      <c r="EC8" s="50">
        <f>'Ringe Punkte Tabelle'!$AA$127</f>
        <v>0</v>
      </c>
      <c r="ED8" s="97">
        <f>'Ringe Punkte Tabelle'!$AA$128</f>
        <v>0</v>
      </c>
      <c r="EE8" s="50">
        <f>'Ringe Punkte Tabelle'!$AB$127</f>
        <v>0</v>
      </c>
      <c r="EG8" s="1" t="s">
        <v>13</v>
      </c>
      <c r="EH8" s="50">
        <f>'Ringe Punkte Tabelle'!$AA$145</f>
        <v>0</v>
      </c>
      <c r="EI8" s="97">
        <f>'Ringe Punkte Tabelle'!$AA$146</f>
        <v>0</v>
      </c>
      <c r="EJ8" s="50">
        <f>'Ringe Punkte Tabelle'!$AB$145</f>
        <v>0</v>
      </c>
      <c r="EL8" s="1" t="s">
        <v>13</v>
      </c>
      <c r="EM8" s="89">
        <f>'Ringe Punkte Tabelle'!$AA$147</f>
        <v>0</v>
      </c>
      <c r="EN8" s="50">
        <f>RPTSPTH[[#Totals],[SP]]</f>
        <v>0</v>
      </c>
      <c r="EO8" s="50">
        <f>'Ringe Punkte Tabelle'!AB168</f>
        <v>0</v>
      </c>
      <c r="EQ8" s="22" t="s">
        <v>6</v>
      </c>
      <c r="ER8" s="22" t="s">
        <v>145</v>
      </c>
      <c r="ES8" s="22" t="s">
        <v>145</v>
      </c>
      <c r="ET8" s="22" t="s">
        <v>16</v>
      </c>
      <c r="EU8" s="133" t="s">
        <v>8</v>
      </c>
      <c r="EV8">
        <v>1</v>
      </c>
      <c r="EX8">
        <v>1</v>
      </c>
      <c r="FS8" t="s">
        <v>6</v>
      </c>
      <c r="FT8" t="s">
        <v>283</v>
      </c>
      <c r="FU8" t="s">
        <v>277</v>
      </c>
      <c r="FV8" t="s">
        <v>24</v>
      </c>
      <c r="FW8" t="s">
        <v>14</v>
      </c>
      <c r="FX8">
        <v>167</v>
      </c>
    </row>
    <row r="9" spans="1:181" ht="15">
      <c r="A9" s="1" t="s">
        <v>26</v>
      </c>
      <c r="B9" s="39" t="s">
        <v>79</v>
      </c>
      <c r="C9" s="39"/>
      <c r="D9" s="40" t="s">
        <v>34</v>
      </c>
      <c r="E9" s="40"/>
      <c r="F9" s="40"/>
      <c r="G9" s="50">
        <v>5</v>
      </c>
      <c r="H9" s="39"/>
      <c r="I9" s="39"/>
      <c r="J9" s="74">
        <f xml:space="preserve">
IF(Heimmannschaft=AG!$A$1,LARGE(AG!$M$3:$M$150,5),
IF(Heimmannschaft=LE!$A$1,LARGE(LE!$M$3:$M$150,5),
IF(Heimmannschaft=AD!$A$1,LARGE(AD!$M$3:$M$150,5),
IF(Heimmannschaft=ZE!$A$1,LARGE(ZE!$M$3:$M$150,5),
IF(Heimmannschaft=TH!$A$1,LARGE(TH!$M$3:$M$150,5),
IF(Heimmannschaft=FU!$A$1,LARGE(FU!$M$3:$M$150,5),
IF(Heimmannschaft=JI!$A$1,LARGE(JI!$M$3:$M$150,5),
IF(Heimmannschaft=HW!$A$1,LARGE(HW!$M$3:$M$150,5),
IF(Heimmannschaft=WW!$A$1,LARGE(WW!$M$3:$M$150,5),
IF(Heimmannschaft=PB!$A$1,LARGE(PB!$M$3:$M$150,5),
IF(Heimmannschaft=ÖD!$A$1,LARGE(ÖD!$M$3:$M$150,5),
)))))))))))</f>
        <v>172</v>
      </c>
      <c r="K9" s="50">
        <f t="shared" si="0"/>
        <v>1</v>
      </c>
      <c r="L9" s="50">
        <f t="shared" si="1"/>
        <v>0</v>
      </c>
      <c r="M9" s="74">
        <f xml:space="preserve">
IF(Gastmannschaft=AG!$A$1,LARGE(AG!$M$3:$M$150,5),
IF(Gastmannschaft=LE!$A$1,LARGE(LE!$M$3:$M$150,5),
IF(Gastmannschaft=AD!$A$1,LARGE(AD!$M$3:$M$150,5),
IF(Gastmannschaft=ZE!$A$1,LARGE(ZE!$M$3:$M$150,5),
IF(Gastmannschaft=TH!$A$1,LARGE(TH!$M$3:$M$150,5),
IF(Gastmannschaft=FU!$A$1,LARGE(FU!$M$3:$M$150,5),
IF(Gastmannschaft=JI!$A$1,LARGE(JI!$M$3:$M$150,5),
IF(Gastmannschaft=HW!$A$1,LARGE(HW!$M$3:$M$150,5),
IF(Gastmannschaft=WW!$A$1,LARGE(WW!$M$3:$M$150,5),
IF(Gastmannschaft=PB!$A$1,LARGE(PB!$M$3:$M$150,5),
IF(Gastmannschaft=ÖD!$A$1,LARGE(ÖD!$M$3:$M$150,5),
)))))))))))</f>
        <v>153</v>
      </c>
      <c r="N9" s="39"/>
      <c r="O9" s="39"/>
      <c r="P9" s="57">
        <v>5</v>
      </c>
      <c r="Q9" s="40"/>
      <c r="R9" s="40"/>
      <c r="S9" s="40"/>
      <c r="W9" s="84"/>
      <c r="X9" s="84"/>
      <c r="Y9" s="84"/>
      <c r="Z9" s="194"/>
      <c r="AA9" s="74"/>
      <c r="AB9" s="74"/>
      <c r="AD9" s="198" t="s">
        <v>6</v>
      </c>
      <c r="AE9" s="198" t="s">
        <v>224</v>
      </c>
      <c r="AF9" s="198" t="s">
        <v>277</v>
      </c>
      <c r="AG9" s="147" t="s">
        <v>23</v>
      </c>
      <c r="AH9" s="198" t="s">
        <v>11</v>
      </c>
      <c r="AI9" s="198">
        <v>112</v>
      </c>
      <c r="AK9" s="257" t="s">
        <v>6</v>
      </c>
      <c r="AL9" s="257" t="s">
        <v>283</v>
      </c>
      <c r="AM9" s="257" t="s">
        <v>277</v>
      </c>
      <c r="AN9" s="257" t="s">
        <v>24</v>
      </c>
      <c r="AO9" s="257" t="s">
        <v>14</v>
      </c>
      <c r="AP9" s="257">
        <v>179</v>
      </c>
      <c r="AR9" s="74" t="s">
        <v>17</v>
      </c>
      <c r="AS9" s="74" t="s">
        <v>247</v>
      </c>
      <c r="AT9" s="74" t="s">
        <v>385</v>
      </c>
      <c r="AU9" s="74" t="s">
        <v>23</v>
      </c>
      <c r="AV9" s="74" t="s">
        <v>14</v>
      </c>
      <c r="AW9" s="74">
        <v>186</v>
      </c>
      <c r="AY9" s="196" t="s">
        <v>6</v>
      </c>
      <c r="AZ9" s="74" t="s">
        <v>183</v>
      </c>
      <c r="BA9" s="74" t="s">
        <v>259</v>
      </c>
      <c r="BB9" s="22" t="s">
        <v>19</v>
      </c>
      <c r="BC9" s="147" t="s">
        <v>11</v>
      </c>
      <c r="BD9" s="75">
        <v>185</v>
      </c>
      <c r="BE9" s="147"/>
      <c r="BF9" s="196" t="s">
        <v>6</v>
      </c>
      <c r="BG9" s="74" t="s">
        <v>510</v>
      </c>
      <c r="BH9" s="74" t="s">
        <v>243</v>
      </c>
      <c r="BI9" s="22" t="s">
        <v>24</v>
      </c>
      <c r="BJ9" s="147" t="s">
        <v>14</v>
      </c>
      <c r="BK9" s="75">
        <v>132</v>
      </c>
      <c r="BM9" t="s">
        <v>6</v>
      </c>
      <c r="BN9" t="s">
        <v>501</v>
      </c>
      <c r="BO9" t="s">
        <v>502</v>
      </c>
      <c r="BP9" t="s">
        <v>22</v>
      </c>
      <c r="BQ9" t="s">
        <v>11</v>
      </c>
      <c r="BR9">
        <v>131</v>
      </c>
      <c r="BT9" t="s">
        <v>6</v>
      </c>
      <c r="BU9" t="s">
        <v>256</v>
      </c>
      <c r="BV9" t="s">
        <v>257</v>
      </c>
      <c r="BW9" t="s">
        <v>16</v>
      </c>
      <c r="BX9" t="s">
        <v>11</v>
      </c>
      <c r="BY9">
        <v>188</v>
      </c>
      <c r="CA9" t="s">
        <v>6</v>
      </c>
      <c r="CB9" t="s">
        <v>284</v>
      </c>
      <c r="CC9" t="s">
        <v>515</v>
      </c>
      <c r="CD9" t="s">
        <v>25</v>
      </c>
      <c r="CE9" t="s">
        <v>11</v>
      </c>
      <c r="CF9">
        <v>176</v>
      </c>
      <c r="CH9" t="s">
        <v>6</v>
      </c>
      <c r="CI9" t="s">
        <v>264</v>
      </c>
      <c r="CJ9" t="s">
        <v>265</v>
      </c>
      <c r="CK9" t="s">
        <v>19</v>
      </c>
      <c r="CL9" t="s">
        <v>8</v>
      </c>
      <c r="CM9">
        <v>190</v>
      </c>
      <c r="CO9" t="s">
        <v>6</v>
      </c>
      <c r="CP9" t="s">
        <v>264</v>
      </c>
      <c r="CQ9" t="s">
        <v>265</v>
      </c>
      <c r="CR9" t="s">
        <v>19</v>
      </c>
      <c r="CS9" t="s">
        <v>8</v>
      </c>
      <c r="CT9">
        <v>192</v>
      </c>
      <c r="CV9" s="85" t="s">
        <v>20</v>
      </c>
      <c r="CW9" s="50">
        <f>'Ringe Punkte Tabelle'!$AL$19</f>
        <v>0</v>
      </c>
      <c r="CX9" s="97">
        <f>'Ringe Punkte Tabelle'!$AL$20</f>
        <v>0</v>
      </c>
      <c r="CY9" s="50">
        <f>'Ringe Punkte Tabelle'!$AN$19</f>
        <v>0</v>
      </c>
      <c r="CZ9" s="50">
        <f>'Ringe Punkte Tabelle'!$AM$19</f>
        <v>0</v>
      </c>
      <c r="DC9" s="1" t="s">
        <v>20</v>
      </c>
      <c r="DD9" s="50">
        <f>'Ringe Punkte Tabelle'!$AF$37</f>
        <v>0</v>
      </c>
      <c r="DE9" s="97">
        <f>'Ringe Punkte Tabelle'!$AF$38</f>
        <v>0</v>
      </c>
      <c r="DF9" s="50">
        <f>'Ringe Punkte Tabelle'!$AG$37</f>
        <v>0</v>
      </c>
      <c r="DH9" s="1" t="s">
        <v>20</v>
      </c>
      <c r="DI9" s="50">
        <f>'Ringe Punkte Tabelle'!$AF$55</f>
        <v>0</v>
      </c>
      <c r="DJ9" s="97">
        <f>'Ringe Punkte Tabelle'!$AF$56</f>
        <v>0</v>
      </c>
      <c r="DK9" s="50">
        <f>'Ringe Punkte Tabelle'!$AG$55</f>
        <v>0</v>
      </c>
      <c r="DM9" s="1" t="s">
        <v>20</v>
      </c>
      <c r="DN9" s="50">
        <f>'Ringe Punkte Tabelle'!$AF$109</f>
        <v>0</v>
      </c>
      <c r="DO9" s="97">
        <f>'Ringe Punkte Tabelle'!$AF$110</f>
        <v>0</v>
      </c>
      <c r="DP9" s="50">
        <f>'Ringe Punkte Tabelle'!$AG$109</f>
        <v>0</v>
      </c>
      <c r="DR9" s="1" t="s">
        <v>20</v>
      </c>
      <c r="DS9" s="50">
        <f>'Ringe Punkte Tabelle'!$AF$73</f>
        <v>0</v>
      </c>
      <c r="DT9" s="97">
        <f>'Ringe Punkte Tabelle'!$AF$74</f>
        <v>0</v>
      </c>
      <c r="DU9" s="50">
        <f>'Ringe Punkte Tabelle'!$AG$73</f>
        <v>0</v>
      </c>
      <c r="DW9" s="1" t="s">
        <v>20</v>
      </c>
      <c r="DX9" s="50">
        <f>'Ringe Punkte Tabelle'!$AF$91</f>
        <v>0</v>
      </c>
      <c r="DY9" s="97">
        <f>'Ringe Punkte Tabelle'!$AF$92</f>
        <v>0</v>
      </c>
      <c r="DZ9" s="50">
        <f>'Ringe Punkte Tabelle'!$AG$91</f>
        <v>0</v>
      </c>
      <c r="EB9" s="1" t="s">
        <v>20</v>
      </c>
      <c r="EC9" s="50">
        <f>'Ringe Punkte Tabelle'!$AF$127</f>
        <v>0</v>
      </c>
      <c r="ED9" s="97">
        <f>'Ringe Punkte Tabelle'!$AF$128</f>
        <v>0</v>
      </c>
      <c r="EE9" s="50">
        <f>'Ringe Punkte Tabelle'!$AG$127</f>
        <v>0</v>
      </c>
      <c r="EG9" s="1" t="s">
        <v>20</v>
      </c>
      <c r="EH9" s="50">
        <f>'Ringe Punkte Tabelle'!$AF$145</f>
        <v>0</v>
      </c>
      <c r="EI9" s="97">
        <f>'Ringe Punkte Tabelle'!$AF$146</f>
        <v>0</v>
      </c>
      <c r="EJ9" s="50">
        <f>'Ringe Punkte Tabelle'!$AG$145</f>
        <v>0</v>
      </c>
      <c r="EL9" s="1" t="s">
        <v>20</v>
      </c>
      <c r="EM9" s="89">
        <f>'Ringe Punkte Tabelle'!$AF$147</f>
        <v>0</v>
      </c>
      <c r="EN9" s="50">
        <f>RPTSPHW[[#Totals],[SP]]</f>
        <v>0</v>
      </c>
      <c r="EO9" s="50">
        <f>'Ringe Punkte Tabelle'!AG168</f>
        <v>0</v>
      </c>
      <c r="EQ9" s="22" t="s">
        <v>6</v>
      </c>
      <c r="ER9" s="22" t="s">
        <v>145</v>
      </c>
      <c r="ES9" s="22" t="s">
        <v>145</v>
      </c>
      <c r="ET9" s="22" t="s">
        <v>9</v>
      </c>
      <c r="EU9" s="133" t="s">
        <v>11</v>
      </c>
      <c r="EV9">
        <v>1</v>
      </c>
      <c r="EX9">
        <v>1</v>
      </c>
      <c r="FS9" t="s">
        <v>6</v>
      </c>
      <c r="FT9" t="s">
        <v>296</v>
      </c>
      <c r="FU9" t="s">
        <v>277</v>
      </c>
      <c r="FV9" t="s">
        <v>25</v>
      </c>
      <c r="FW9" t="s">
        <v>11</v>
      </c>
      <c r="FX9">
        <v>186</v>
      </c>
    </row>
    <row r="10" spans="1:181" ht="15.75" thickBot="1">
      <c r="A10" s="1" t="s">
        <v>28</v>
      </c>
      <c r="B10" s="39" t="s">
        <v>50</v>
      </c>
      <c r="C10" s="39"/>
      <c r="D10" s="185" t="s">
        <v>13</v>
      </c>
      <c r="E10" s="40"/>
      <c r="F10" s="40"/>
      <c r="G10" s="52">
        <v>6</v>
      </c>
      <c r="H10" s="41"/>
      <c r="I10" s="41"/>
      <c r="J10" s="146">
        <f xml:space="preserve">
IF(Heimmannschaft=AG!$A$1,LARGE(AG!$M$3:$M$150,6),
IF(Heimmannschaft=LE!$A$1,LARGE(LE!$M$3:$M$150,6),
IF(Heimmannschaft=AD!$A$1,LARGE(AD!$M$3:$M$150,6),
IF(Heimmannschaft=ZE!$A$1,LARGE(ZE!$M$3:$M$150,6),
IF(Heimmannschaft=TH!$A$1,LARGE(TH!$M$3:$M$150,6),
IF(Heimmannschaft=FU!$A$1,LARGE(FU!$M$3:$M$150,6),
IF(Heimmannschaft=JI!$A$1,LARGE(JI!$M$3:$M$150,6),
IF(Heimmannschaft=HW!$A$1,LARGE(HW!$M$3:$M$150,6),
IF(Heimmannschaft=WW!$A$1,LARGE(WW!$M$3:$M$150,6),
IF(Heimmannschaft=PB!$A$1,LARGE(PB!$M$3:$M$150,6),
IF(Heimmannschaft=ÖD!$A$1,LARGE(ÖD!$M$3:$M$150,6),
)))))))))))</f>
        <v>171</v>
      </c>
      <c r="K10" s="51">
        <f t="shared" si="0"/>
        <v>1</v>
      </c>
      <c r="L10" s="51">
        <f t="shared" si="1"/>
        <v>0</v>
      </c>
      <c r="M10" s="146">
        <f xml:space="preserve">
IF(Gastmannschaft=AG!$A$1,LARGE(AG!$M$3:$M$150,6),
IF(Gastmannschaft=LE!$A$1,LARGE(LE!$M$3:$M$150,6),
IF(Gastmannschaft=AD!$A$1,LARGE(AD!$M$3:$M$150,6),
IF(Gastmannschaft=ZE!$A$1,LARGE(ZE!$M$3:$M$150,6),
IF(Gastmannschaft=TH!$A$1,LARGE(TH!$M$3:$M$150,6),
IF(Gastmannschaft=FU!$A$1,LARGE(FU!$M$3:$M$150,6),
IF(Gastmannschaft=JI!$A$1,LARGE(JI!$M$3:$M$150,6),
IF(Gastmannschaft=HW!$A$1,LARGE(HW!$M$3:$M$150,6),
IF(Gastmannschaft=WW!$A$1,LARGE(WW!$M$3:$M$150,6),
IF(Gastmannschaft=PB!$A$1,LARGE(PB!$M$3:$M$150,6),
IF(Gastmannschaft=ÖD!$A$1,LARGE(ÖD!$M$3:$M$150,6),
)))))))))))</f>
        <v>151</v>
      </c>
      <c r="N10" s="41"/>
      <c r="O10" s="41"/>
      <c r="P10" s="58">
        <v>6</v>
      </c>
      <c r="Q10" s="40"/>
      <c r="R10" s="40"/>
      <c r="S10" s="40"/>
      <c r="W10" s="84"/>
      <c r="X10" s="84"/>
      <c r="Y10" s="84"/>
      <c r="Z10" s="194"/>
      <c r="AA10" s="74"/>
      <c r="AB10" s="74"/>
      <c r="AD10" s="198" t="s">
        <v>6</v>
      </c>
      <c r="AE10" s="198" t="s">
        <v>510</v>
      </c>
      <c r="AF10" s="198" t="s">
        <v>243</v>
      </c>
      <c r="AG10" s="147" t="s">
        <v>24</v>
      </c>
      <c r="AH10" s="198" t="s">
        <v>11</v>
      </c>
      <c r="AI10" s="198">
        <v>124</v>
      </c>
      <c r="AK10" s="257" t="s">
        <v>6</v>
      </c>
      <c r="AL10" s="257" t="s">
        <v>296</v>
      </c>
      <c r="AM10" s="257" t="s">
        <v>277</v>
      </c>
      <c r="AN10" s="257" t="s">
        <v>25</v>
      </c>
      <c r="AO10" s="257" t="s">
        <v>11</v>
      </c>
      <c r="AP10" s="257">
        <v>178</v>
      </c>
      <c r="AR10" s="74" t="s">
        <v>17</v>
      </c>
      <c r="AS10" s="74" t="s">
        <v>250</v>
      </c>
      <c r="AT10" s="74" t="s">
        <v>388</v>
      </c>
      <c r="AU10" s="74" t="s">
        <v>12</v>
      </c>
      <c r="AV10" s="74" t="s">
        <v>11</v>
      </c>
      <c r="AW10" s="74">
        <v>183</v>
      </c>
      <c r="AY10" s="196" t="s">
        <v>6</v>
      </c>
      <c r="AZ10" s="74" t="s">
        <v>565</v>
      </c>
      <c r="BA10" s="74" t="s">
        <v>504</v>
      </c>
      <c r="BB10" s="22" t="s">
        <v>24</v>
      </c>
      <c r="BC10" s="147" t="s">
        <v>11</v>
      </c>
      <c r="BD10" s="75">
        <v>183</v>
      </c>
      <c r="BE10" s="147"/>
      <c r="BF10" s="196" t="s">
        <v>6</v>
      </c>
      <c r="BG10" s="74" t="s">
        <v>266</v>
      </c>
      <c r="BH10" s="74" t="s">
        <v>564</v>
      </c>
      <c r="BI10" s="22" t="s">
        <v>27</v>
      </c>
      <c r="BJ10" s="147" t="s">
        <v>11</v>
      </c>
      <c r="BK10" s="75">
        <v>151</v>
      </c>
      <c r="BM10" t="s">
        <v>6</v>
      </c>
      <c r="BN10" t="s">
        <v>297</v>
      </c>
      <c r="BO10" t="s">
        <v>281</v>
      </c>
      <c r="BP10" t="s">
        <v>25</v>
      </c>
      <c r="BQ10" t="s">
        <v>11</v>
      </c>
      <c r="BR10">
        <v>124</v>
      </c>
      <c r="BT10" t="s">
        <v>6</v>
      </c>
      <c r="BU10" t="s">
        <v>273</v>
      </c>
      <c r="BV10" t="s">
        <v>274</v>
      </c>
      <c r="BW10" t="s">
        <v>12</v>
      </c>
      <c r="BX10" t="s">
        <v>11</v>
      </c>
      <c r="BY10">
        <v>184</v>
      </c>
      <c r="CA10" t="s">
        <v>6</v>
      </c>
      <c r="CB10" t="s">
        <v>418</v>
      </c>
      <c r="CC10" t="s">
        <v>419</v>
      </c>
      <c r="CD10" t="s">
        <v>25</v>
      </c>
      <c r="CE10" t="s">
        <v>11</v>
      </c>
      <c r="CF10">
        <v>125</v>
      </c>
      <c r="CH10" t="s">
        <v>6</v>
      </c>
      <c r="CI10" t="s">
        <v>296</v>
      </c>
      <c r="CJ10" t="s">
        <v>277</v>
      </c>
      <c r="CK10" t="s">
        <v>25</v>
      </c>
      <c r="CL10" t="s">
        <v>11</v>
      </c>
      <c r="CM10">
        <v>180</v>
      </c>
      <c r="CO10" t="s">
        <v>6</v>
      </c>
      <c r="CP10" t="s">
        <v>296</v>
      </c>
      <c r="CQ10" t="s">
        <v>277</v>
      </c>
      <c r="CR10" t="s">
        <v>25</v>
      </c>
      <c r="CS10" t="s">
        <v>11</v>
      </c>
      <c r="CT10">
        <v>191</v>
      </c>
      <c r="CV10" s="85" t="s">
        <v>26</v>
      </c>
      <c r="CW10" s="50">
        <f>'Ringe Punkte Tabelle'!$AR$19</f>
        <v>0</v>
      </c>
      <c r="CX10" s="97">
        <f>'Ringe Punkte Tabelle'!$AR$20</f>
        <v>0</v>
      </c>
      <c r="CY10" s="50">
        <f>'Ringe Punkte Tabelle'!$AT$19</f>
        <v>0</v>
      </c>
      <c r="CZ10" s="50">
        <f>'Ringe Punkte Tabelle'!$AS$19</f>
        <v>0</v>
      </c>
      <c r="DC10" s="1" t="s">
        <v>26</v>
      </c>
      <c r="DD10" s="50">
        <f>'Ringe Punkte Tabelle'!$AK$37</f>
        <v>0</v>
      </c>
      <c r="DE10" s="97">
        <f>'Ringe Punkte Tabelle'!$AK$38</f>
        <v>0</v>
      </c>
      <c r="DF10" s="50">
        <f>'Ringe Punkte Tabelle'!$AL$37</f>
        <v>0</v>
      </c>
      <c r="DH10" s="1" t="s">
        <v>26</v>
      </c>
      <c r="DI10" s="50">
        <f>'Ringe Punkte Tabelle'!$AK$55</f>
        <v>0</v>
      </c>
      <c r="DJ10" s="97">
        <f>'Ringe Punkte Tabelle'!$AK$56</f>
        <v>0</v>
      </c>
      <c r="DK10" s="50">
        <f>'Ringe Punkte Tabelle'!$AL$55</f>
        <v>0</v>
      </c>
      <c r="DM10" s="1" t="s">
        <v>26</v>
      </c>
      <c r="DN10" s="50">
        <f>'Ringe Punkte Tabelle'!$AK$109</f>
        <v>0</v>
      </c>
      <c r="DO10" s="97">
        <f>'Ringe Punkte Tabelle'!$AK$110</f>
        <v>0</v>
      </c>
      <c r="DP10" s="50">
        <f>'Ringe Punkte Tabelle'!$AL$109</f>
        <v>0</v>
      </c>
      <c r="DR10" s="1" t="s">
        <v>26</v>
      </c>
      <c r="DS10" s="50">
        <f>'Ringe Punkte Tabelle'!$AK$73</f>
        <v>0</v>
      </c>
      <c r="DT10" s="97">
        <f>'Ringe Punkte Tabelle'!$AK$74</f>
        <v>0</v>
      </c>
      <c r="DU10" s="50">
        <f>'Ringe Punkte Tabelle'!$AL$73</f>
        <v>0</v>
      </c>
      <c r="DW10" s="1" t="s">
        <v>26</v>
      </c>
      <c r="DX10" s="50">
        <f>'Ringe Punkte Tabelle'!$AK$91</f>
        <v>0</v>
      </c>
      <c r="DY10" s="97">
        <f>'Ringe Punkte Tabelle'!$AK$92</f>
        <v>0</v>
      </c>
      <c r="DZ10" s="50">
        <f>'Ringe Punkte Tabelle'!$AL$91</f>
        <v>0</v>
      </c>
      <c r="EB10" s="1" t="s">
        <v>26</v>
      </c>
      <c r="EC10" s="50">
        <f>'Ringe Punkte Tabelle'!$AK$127</f>
        <v>0</v>
      </c>
      <c r="ED10" s="97">
        <f>'Ringe Punkte Tabelle'!$AK$128</f>
        <v>0</v>
      </c>
      <c r="EE10" s="50">
        <f>'Ringe Punkte Tabelle'!$AL$127</f>
        <v>0</v>
      </c>
      <c r="EG10" s="1" t="s">
        <v>26</v>
      </c>
      <c r="EH10" s="50">
        <f>'Ringe Punkte Tabelle'!$AK$145</f>
        <v>0</v>
      </c>
      <c r="EI10" s="97">
        <f>'Ringe Punkte Tabelle'!$AK$146</f>
        <v>0</v>
      </c>
      <c r="EJ10" s="50">
        <f>'Ringe Punkte Tabelle'!$AL$145</f>
        <v>0</v>
      </c>
      <c r="EL10" s="1" t="s">
        <v>26</v>
      </c>
      <c r="EM10" s="89">
        <f>'Ringe Punkte Tabelle'!$AK$147</f>
        <v>0</v>
      </c>
      <c r="EN10" s="50">
        <f>RPTSPJI[[#Totals],[SP]]</f>
        <v>2</v>
      </c>
      <c r="EO10" s="50">
        <f>'Ringe Punkte Tabelle'!AL168</f>
        <v>0</v>
      </c>
      <c r="EQ10" s="22" t="s">
        <v>6</v>
      </c>
      <c r="ER10" s="22" t="s">
        <v>145</v>
      </c>
      <c r="ES10" s="22" t="s">
        <v>145</v>
      </c>
      <c r="ET10" s="22" t="s">
        <v>37</v>
      </c>
      <c r="EU10" s="133" t="s">
        <v>11</v>
      </c>
      <c r="EV10">
        <v>1</v>
      </c>
      <c r="EX10">
        <v>1</v>
      </c>
      <c r="FS10" t="s">
        <v>6</v>
      </c>
      <c r="FT10" t="s">
        <v>264</v>
      </c>
      <c r="FU10" t="s">
        <v>265</v>
      </c>
      <c r="FV10" t="s">
        <v>19</v>
      </c>
      <c r="FW10" t="s">
        <v>8</v>
      </c>
      <c r="FX10">
        <v>194</v>
      </c>
    </row>
    <row r="11" spans="1:181" ht="15.75" thickTop="1">
      <c r="A11" s="1" t="s">
        <v>21</v>
      </c>
      <c r="B11" s="39" t="s">
        <v>49</v>
      </c>
      <c r="C11" s="39"/>
      <c r="D11" s="40" t="s">
        <v>31</v>
      </c>
      <c r="E11" s="40"/>
      <c r="F11" s="40"/>
      <c r="H11" s="39"/>
      <c r="I11" s="39" t="s">
        <v>82</v>
      </c>
      <c r="J11" s="49">
        <f>SUM(J5:J10)</f>
        <v>1067</v>
      </c>
      <c r="K11" s="50">
        <f>SUM(K5:K10)</f>
        <v>6</v>
      </c>
      <c r="L11" s="50">
        <f>SUM(L5:L10)</f>
        <v>0</v>
      </c>
      <c r="M11" s="49">
        <f>SUM(M5:M10)</f>
        <v>983</v>
      </c>
      <c r="N11" s="39" t="s">
        <v>82</v>
      </c>
      <c r="O11" s="39"/>
      <c r="P11" s="57"/>
      <c r="Q11" s="40"/>
      <c r="R11" s="40"/>
      <c r="S11" s="40"/>
      <c r="W11" s="84"/>
      <c r="X11" s="84"/>
      <c r="Y11" s="84"/>
      <c r="Z11" s="194"/>
      <c r="AA11" s="74"/>
      <c r="AB11" s="74"/>
      <c r="AD11" s="198" t="s">
        <v>6</v>
      </c>
      <c r="AE11" s="198" t="s">
        <v>507</v>
      </c>
      <c r="AF11" s="198" t="s">
        <v>508</v>
      </c>
      <c r="AG11" s="147" t="s">
        <v>25</v>
      </c>
      <c r="AH11" s="198" t="s">
        <v>11</v>
      </c>
      <c r="AI11" s="198">
        <v>125</v>
      </c>
      <c r="AK11" s="257" t="s">
        <v>6</v>
      </c>
      <c r="AL11" s="258" t="s">
        <v>224</v>
      </c>
      <c r="AM11" s="258" t="s">
        <v>277</v>
      </c>
      <c r="AN11" s="257" t="s">
        <v>23</v>
      </c>
      <c r="AO11" s="258" t="s">
        <v>11</v>
      </c>
      <c r="AP11" s="258">
        <v>159</v>
      </c>
      <c r="AR11" s="74" t="s">
        <v>17</v>
      </c>
      <c r="AS11" s="74" t="s">
        <v>266</v>
      </c>
      <c r="AT11" s="74" t="s">
        <v>393</v>
      </c>
      <c r="AU11" s="74" t="s">
        <v>24</v>
      </c>
      <c r="AV11" s="74" t="s">
        <v>11</v>
      </c>
      <c r="AW11" s="74">
        <v>182</v>
      </c>
      <c r="AY11" s="196" t="s">
        <v>6</v>
      </c>
      <c r="AZ11" s="74" t="s">
        <v>256</v>
      </c>
      <c r="BA11" s="74" t="s">
        <v>257</v>
      </c>
      <c r="BB11" s="22" t="s">
        <v>16</v>
      </c>
      <c r="BC11" s="147" t="s">
        <v>11</v>
      </c>
      <c r="BD11" s="74">
        <v>179</v>
      </c>
      <c r="BE11" s="147"/>
      <c r="BF11" s="196" t="s">
        <v>6</v>
      </c>
      <c r="BG11" s="74" t="s">
        <v>260</v>
      </c>
      <c r="BH11" s="74" t="s">
        <v>261</v>
      </c>
      <c r="BI11" s="22" t="s">
        <v>38</v>
      </c>
      <c r="BJ11" s="147" t="s">
        <v>8</v>
      </c>
      <c r="BK11" s="74">
        <v>200</v>
      </c>
      <c r="BM11" t="s">
        <v>6</v>
      </c>
      <c r="BN11" t="s">
        <v>518</v>
      </c>
      <c r="BO11" t="s">
        <v>519</v>
      </c>
      <c r="BP11" t="s">
        <v>25</v>
      </c>
      <c r="BQ11" t="s">
        <v>11</v>
      </c>
      <c r="BR11">
        <v>147</v>
      </c>
      <c r="BT11" t="s">
        <v>6</v>
      </c>
      <c r="BU11" t="s">
        <v>280</v>
      </c>
      <c r="BV11" t="s">
        <v>281</v>
      </c>
      <c r="BW11" t="s">
        <v>24</v>
      </c>
      <c r="BX11" t="s">
        <v>11</v>
      </c>
      <c r="BY11">
        <v>182</v>
      </c>
      <c r="CA11" t="s">
        <v>6</v>
      </c>
      <c r="CB11" t="s">
        <v>285</v>
      </c>
      <c r="CC11" t="s">
        <v>286</v>
      </c>
      <c r="CD11" t="s">
        <v>23</v>
      </c>
      <c r="CE11" t="s">
        <v>14</v>
      </c>
      <c r="CF11">
        <v>168</v>
      </c>
      <c r="CH11" t="s">
        <v>6</v>
      </c>
      <c r="CI11" t="s">
        <v>289</v>
      </c>
      <c r="CJ11" t="s">
        <v>290</v>
      </c>
      <c r="CK11" t="s">
        <v>25</v>
      </c>
      <c r="CL11" t="s">
        <v>11</v>
      </c>
      <c r="CM11">
        <v>179</v>
      </c>
      <c r="CO11" t="s">
        <v>6</v>
      </c>
      <c r="CP11" t="s">
        <v>273</v>
      </c>
      <c r="CQ11" t="s">
        <v>274</v>
      </c>
      <c r="CR11" t="s">
        <v>12</v>
      </c>
      <c r="CS11" t="s">
        <v>11</v>
      </c>
      <c r="CT11">
        <v>182</v>
      </c>
      <c r="CV11" s="85" t="s">
        <v>28</v>
      </c>
      <c r="CW11" s="50">
        <f>'Ringe Punkte Tabelle'!$AX$19</f>
        <v>0</v>
      </c>
      <c r="CX11" s="97">
        <f>'Ringe Punkte Tabelle'!$AX$20</f>
        <v>0</v>
      </c>
      <c r="CY11" s="50">
        <f>'Ringe Punkte Tabelle'!$AZ$19</f>
        <v>0</v>
      </c>
      <c r="CZ11" s="50">
        <f>'Ringe Punkte Tabelle'!$AY$19</f>
        <v>0</v>
      </c>
      <c r="DC11" s="1" t="s">
        <v>28</v>
      </c>
      <c r="DD11" s="50">
        <f>'Ringe Punkte Tabelle'!$AP$37</f>
        <v>0</v>
      </c>
      <c r="DE11" s="97">
        <f>'Ringe Punkte Tabelle'!$AP$38</f>
        <v>0</v>
      </c>
      <c r="DF11" s="50">
        <f>'Ringe Punkte Tabelle'!$AQ$37</f>
        <v>0</v>
      </c>
      <c r="DH11" s="1" t="s">
        <v>28</v>
      </c>
      <c r="DI11" s="50">
        <f>'Ringe Punkte Tabelle'!$AP$55</f>
        <v>0</v>
      </c>
      <c r="DJ11" s="97">
        <f>'Ringe Punkte Tabelle'!$AP$56</f>
        <v>0</v>
      </c>
      <c r="DK11" s="50">
        <f>'Ringe Punkte Tabelle'!$AQ$55</f>
        <v>0</v>
      </c>
      <c r="DM11" s="1" t="s">
        <v>28</v>
      </c>
      <c r="DN11" s="50">
        <f>'Ringe Punkte Tabelle'!$AP$109</f>
        <v>0</v>
      </c>
      <c r="DO11" s="97">
        <f>'Ringe Punkte Tabelle'!$AP$110</f>
        <v>0</v>
      </c>
      <c r="DP11" s="50">
        <f>'Ringe Punkte Tabelle'!$AQ$109</f>
        <v>0</v>
      </c>
      <c r="DR11" s="1" t="s">
        <v>28</v>
      </c>
      <c r="DS11" s="50">
        <f>'Ringe Punkte Tabelle'!$AP$73</f>
        <v>0</v>
      </c>
      <c r="DT11" s="97">
        <f>'Ringe Punkte Tabelle'!$AP$74</f>
        <v>0</v>
      </c>
      <c r="DU11" s="50">
        <f>'Ringe Punkte Tabelle'!$AQ$73</f>
        <v>0</v>
      </c>
      <c r="DW11" s="1" t="s">
        <v>28</v>
      </c>
      <c r="DX11" s="50">
        <f>'Ringe Punkte Tabelle'!$AP$91</f>
        <v>0</v>
      </c>
      <c r="DY11" s="97">
        <f>'Ringe Punkte Tabelle'!$AP$92</f>
        <v>0</v>
      </c>
      <c r="DZ11" s="50">
        <f>'Ringe Punkte Tabelle'!$AQ$91</f>
        <v>0</v>
      </c>
      <c r="EB11" s="1" t="s">
        <v>28</v>
      </c>
      <c r="EC11" s="50">
        <f>'Ringe Punkte Tabelle'!$AP$127</f>
        <v>0</v>
      </c>
      <c r="ED11" s="97">
        <f>'Ringe Punkte Tabelle'!$AP$128</f>
        <v>0</v>
      </c>
      <c r="EE11" s="50">
        <f>'Ringe Punkte Tabelle'!$AQ$127</f>
        <v>0</v>
      </c>
      <c r="EG11" s="1" t="s">
        <v>28</v>
      </c>
      <c r="EH11" s="50">
        <f>'Ringe Punkte Tabelle'!$AP$145</f>
        <v>0</v>
      </c>
      <c r="EI11" s="97">
        <f>'Ringe Punkte Tabelle'!$AP$146</f>
        <v>0</v>
      </c>
      <c r="EJ11" s="50">
        <f>'Ringe Punkte Tabelle'!$AQ$145</f>
        <v>0</v>
      </c>
      <c r="EL11" s="1" t="s">
        <v>28</v>
      </c>
      <c r="EM11" s="89">
        <f>'Ringe Punkte Tabelle'!$AP$147</f>
        <v>0</v>
      </c>
      <c r="EN11" s="50">
        <f>RPTSPPB[[#Totals],[SP]]</f>
        <v>0</v>
      </c>
      <c r="EO11" s="50">
        <f>'Ringe Punkte Tabelle'!AQ168</f>
        <v>0</v>
      </c>
      <c r="EQ11" s="22" t="s">
        <v>6</v>
      </c>
      <c r="ER11" s="22" t="s">
        <v>145</v>
      </c>
      <c r="ES11" s="22" t="s">
        <v>145</v>
      </c>
      <c r="ET11" s="22" t="s">
        <v>10</v>
      </c>
      <c r="EU11" s="133" t="s">
        <v>11</v>
      </c>
      <c r="EV11">
        <v>1</v>
      </c>
      <c r="EX11">
        <v>1</v>
      </c>
      <c r="FS11" t="s">
        <v>6</v>
      </c>
      <c r="FT11" t="s">
        <v>501</v>
      </c>
      <c r="FU11" t="s">
        <v>502</v>
      </c>
      <c r="FV11" t="s">
        <v>22</v>
      </c>
      <c r="FW11" t="s">
        <v>11</v>
      </c>
      <c r="FX11">
        <v>153</v>
      </c>
    </row>
    <row r="12" spans="1:181" ht="18">
      <c r="A12" s="1" t="s">
        <v>29</v>
      </c>
      <c r="B12" s="39" t="s">
        <v>59</v>
      </c>
      <c r="C12" s="39"/>
      <c r="D12" s="185" t="s">
        <v>20</v>
      </c>
      <c r="E12" s="40"/>
      <c r="F12" s="40"/>
      <c r="H12" s="39"/>
      <c r="I12" s="39" t="s">
        <v>63</v>
      </c>
      <c r="J12" s="182">
        <f>IF(J11=0,0,ROUND(J11/COUNTIFS(J5:J10,"&gt;0"),1))</f>
        <v>177.8</v>
      </c>
      <c r="K12" s="53">
        <f>IF(K11&gt;L11,2,IF(L11&gt;K11,0,1))</f>
        <v>2</v>
      </c>
      <c r="L12" s="53">
        <f>IF(K11&gt;L11,0,IF(L11&gt;K11,2,1))</f>
        <v>0</v>
      </c>
      <c r="M12" s="48">
        <f>IF(M11=0,0,ROUND(M11/COUNTIFS(M5:M10,"&gt;0"),1))</f>
        <v>163.80000000000001</v>
      </c>
      <c r="N12" s="39" t="s">
        <v>63</v>
      </c>
      <c r="O12" s="39"/>
      <c r="P12" s="57"/>
      <c r="Q12" s="40"/>
      <c r="R12" s="40"/>
      <c r="S12" s="40"/>
      <c r="W12" s="84"/>
      <c r="X12" s="84"/>
      <c r="Y12" s="84"/>
      <c r="Z12" s="194"/>
      <c r="AA12" s="74"/>
      <c r="AB12" s="74"/>
      <c r="AD12" s="198" t="s">
        <v>6</v>
      </c>
      <c r="AE12" s="198" t="s">
        <v>505</v>
      </c>
      <c r="AF12" s="198" t="s">
        <v>506</v>
      </c>
      <c r="AG12" s="147" t="s">
        <v>25</v>
      </c>
      <c r="AH12" s="198" t="s">
        <v>11</v>
      </c>
      <c r="AI12" s="198">
        <v>134</v>
      </c>
      <c r="AK12" s="257" t="s">
        <v>6</v>
      </c>
      <c r="AL12" s="257" t="s">
        <v>284</v>
      </c>
      <c r="AM12" s="257" t="s">
        <v>515</v>
      </c>
      <c r="AN12" s="257" t="s">
        <v>25</v>
      </c>
      <c r="AO12" s="257" t="s">
        <v>11</v>
      </c>
      <c r="AP12" s="257">
        <v>176</v>
      </c>
      <c r="AR12" s="74" t="s">
        <v>17</v>
      </c>
      <c r="AS12" s="74" t="s">
        <v>380</v>
      </c>
      <c r="AT12" s="74" t="s">
        <v>381</v>
      </c>
      <c r="AU12" s="203" t="s">
        <v>10</v>
      </c>
      <c r="AV12" s="203" t="s">
        <v>11</v>
      </c>
      <c r="AW12" s="74">
        <v>182</v>
      </c>
      <c r="AY12" s="196" t="s">
        <v>6</v>
      </c>
      <c r="AZ12" s="74" t="s">
        <v>296</v>
      </c>
      <c r="BA12" s="74" t="s">
        <v>277</v>
      </c>
      <c r="BB12" s="22" t="s">
        <v>25</v>
      </c>
      <c r="BC12" s="147" t="s">
        <v>11</v>
      </c>
      <c r="BD12" s="74">
        <v>178</v>
      </c>
      <c r="BE12" s="147"/>
      <c r="BF12" s="196" t="s">
        <v>6</v>
      </c>
      <c r="BG12" s="74" t="s">
        <v>273</v>
      </c>
      <c r="BH12" s="74" t="s">
        <v>274</v>
      </c>
      <c r="BI12" s="22" t="s">
        <v>12</v>
      </c>
      <c r="BJ12" s="147" t="s">
        <v>11</v>
      </c>
      <c r="BK12" s="74">
        <v>170</v>
      </c>
      <c r="BM12" t="s">
        <v>6</v>
      </c>
      <c r="BN12" t="s">
        <v>418</v>
      </c>
      <c r="BO12" t="s">
        <v>419</v>
      </c>
      <c r="BP12" t="s">
        <v>25</v>
      </c>
      <c r="BQ12" t="s">
        <v>11</v>
      </c>
      <c r="BR12">
        <v>126</v>
      </c>
      <c r="BT12" t="s">
        <v>6</v>
      </c>
      <c r="BU12" t="s">
        <v>296</v>
      </c>
      <c r="BV12" t="s">
        <v>277</v>
      </c>
      <c r="BW12" t="s">
        <v>25</v>
      </c>
      <c r="BX12" t="s">
        <v>11</v>
      </c>
      <c r="BY12">
        <v>181</v>
      </c>
      <c r="CA12" t="s">
        <v>6</v>
      </c>
      <c r="CB12" t="s">
        <v>298</v>
      </c>
      <c r="CC12" t="s">
        <v>286</v>
      </c>
      <c r="CD12" t="s">
        <v>25</v>
      </c>
      <c r="CE12" t="s">
        <v>11</v>
      </c>
      <c r="CF12">
        <v>92</v>
      </c>
      <c r="CH12" t="s">
        <v>6</v>
      </c>
      <c r="CI12" t="s">
        <v>273</v>
      </c>
      <c r="CJ12" t="s">
        <v>274</v>
      </c>
      <c r="CK12" t="s">
        <v>12</v>
      </c>
      <c r="CL12" t="s">
        <v>14</v>
      </c>
      <c r="CM12">
        <v>178</v>
      </c>
      <c r="CO12" t="s">
        <v>6</v>
      </c>
      <c r="CP12" t="s">
        <v>183</v>
      </c>
      <c r="CQ12" t="s">
        <v>259</v>
      </c>
      <c r="CR12" t="s">
        <v>19</v>
      </c>
      <c r="CS12" t="s">
        <v>11</v>
      </c>
      <c r="CT12">
        <v>181</v>
      </c>
      <c r="CV12" s="85" t="s">
        <v>21</v>
      </c>
      <c r="CW12" s="50">
        <f>'Ringe Punkte Tabelle'!$BD$19</f>
        <v>0</v>
      </c>
      <c r="CX12" s="97">
        <f>'Ringe Punkte Tabelle'!$BD$20</f>
        <v>0</v>
      </c>
      <c r="CY12" s="50">
        <f>'Ringe Punkte Tabelle'!$BF$19</f>
        <v>0</v>
      </c>
      <c r="CZ12" s="50">
        <f>'Ringe Punkte Tabelle'!$BE$19</f>
        <v>0</v>
      </c>
      <c r="DC12" s="1" t="s">
        <v>21</v>
      </c>
      <c r="DD12" s="50">
        <f>'Ringe Punkte Tabelle'!$AU$37</f>
        <v>0</v>
      </c>
      <c r="DE12" s="97">
        <f>'Ringe Punkte Tabelle'!$AU$38</f>
        <v>0</v>
      </c>
      <c r="DF12" s="50">
        <f>'Ringe Punkte Tabelle'!$AV$37</f>
        <v>0</v>
      </c>
      <c r="DH12" s="1" t="s">
        <v>21</v>
      </c>
      <c r="DI12" s="50">
        <f>'Ringe Punkte Tabelle'!$AU$55</f>
        <v>0</v>
      </c>
      <c r="DJ12" s="97">
        <f>'Ringe Punkte Tabelle'!$AU$56</f>
        <v>0</v>
      </c>
      <c r="DK12" s="50">
        <f>'Ringe Punkte Tabelle'!$AV$55</f>
        <v>0</v>
      </c>
      <c r="DM12" s="1" t="s">
        <v>21</v>
      </c>
      <c r="DN12" s="50">
        <f>'Ringe Punkte Tabelle'!$AU$109</f>
        <v>0</v>
      </c>
      <c r="DO12" s="97">
        <f>'Ringe Punkte Tabelle'!$AU$110</f>
        <v>0</v>
      </c>
      <c r="DP12" s="50">
        <f>'Ringe Punkte Tabelle'!$AV$109</f>
        <v>0</v>
      </c>
      <c r="DR12" s="1" t="s">
        <v>21</v>
      </c>
      <c r="DS12" s="50">
        <f>'Ringe Punkte Tabelle'!$AU$73</f>
        <v>0</v>
      </c>
      <c r="DT12" s="97">
        <f>'Ringe Punkte Tabelle'!$AU$74</f>
        <v>0</v>
      </c>
      <c r="DU12" s="50">
        <f>'Ringe Punkte Tabelle'!$AV$73</f>
        <v>0</v>
      </c>
      <c r="DW12" s="1" t="s">
        <v>21</v>
      </c>
      <c r="DX12" s="50">
        <f>'Ringe Punkte Tabelle'!$AU$91</f>
        <v>0</v>
      </c>
      <c r="DY12" s="97">
        <f>'Ringe Punkte Tabelle'!$AU$92</f>
        <v>0</v>
      </c>
      <c r="DZ12" s="50">
        <f>'Ringe Punkte Tabelle'!$AV$91</f>
        <v>0</v>
      </c>
      <c r="EB12" s="1" t="s">
        <v>21</v>
      </c>
      <c r="EC12" s="50">
        <f>'Ringe Punkte Tabelle'!$AU$127</f>
        <v>0</v>
      </c>
      <c r="ED12" s="97">
        <f>'Ringe Punkte Tabelle'!$AU$128</f>
        <v>0</v>
      </c>
      <c r="EE12" s="50">
        <f>'Ringe Punkte Tabelle'!$AV$127</f>
        <v>0</v>
      </c>
      <c r="EG12" s="1" t="s">
        <v>21</v>
      </c>
      <c r="EH12" s="50">
        <f>'Ringe Punkte Tabelle'!$AU$145</f>
        <v>0</v>
      </c>
      <c r="EI12" s="97">
        <f>'Ringe Punkte Tabelle'!$AU$146</f>
        <v>0</v>
      </c>
      <c r="EJ12" s="50">
        <f>'Ringe Punkte Tabelle'!$AV$145</f>
        <v>0</v>
      </c>
      <c r="EL12" s="1" t="s">
        <v>21</v>
      </c>
      <c r="EM12" s="89">
        <f>'Ringe Punkte Tabelle'!$AU$147</f>
        <v>0</v>
      </c>
      <c r="EN12" s="50">
        <f>RPTSPWW[[#Totals],[SP]]</f>
        <v>4</v>
      </c>
      <c r="EO12" s="50">
        <f>'Ringe Punkte Tabelle'!AV168</f>
        <v>0</v>
      </c>
      <c r="EQ12" s="22" t="s">
        <v>6</v>
      </c>
      <c r="ER12" s="22" t="s">
        <v>145</v>
      </c>
      <c r="ES12" s="22" t="s">
        <v>145</v>
      </c>
      <c r="ET12" s="22" t="s">
        <v>24</v>
      </c>
      <c r="EU12" s="133" t="s">
        <v>11</v>
      </c>
      <c r="EV12">
        <v>1</v>
      </c>
      <c r="EX12">
        <v>1</v>
      </c>
      <c r="FS12" t="s">
        <v>6</v>
      </c>
      <c r="FT12" t="s">
        <v>280</v>
      </c>
      <c r="FU12" t="s">
        <v>281</v>
      </c>
      <c r="FV12" t="s">
        <v>24</v>
      </c>
      <c r="FW12" t="s">
        <v>11</v>
      </c>
      <c r="FX12">
        <v>171</v>
      </c>
    </row>
    <row r="13" spans="1:181" ht="15">
      <c r="B13" s="39"/>
      <c r="C13" s="39"/>
      <c r="D13" s="185" t="s">
        <v>26</v>
      </c>
      <c r="E13" s="40"/>
      <c r="F13" s="40"/>
      <c r="H13" s="39"/>
      <c r="I13" s="42"/>
      <c r="J13" s="42"/>
      <c r="K13" s="42"/>
      <c r="L13" s="42"/>
      <c r="M13" s="42"/>
      <c r="N13" s="42"/>
      <c r="O13" s="42"/>
      <c r="P13" s="59"/>
      <c r="Q13" s="40"/>
      <c r="R13" s="40"/>
      <c r="S13" s="40"/>
      <c r="W13" s="84"/>
      <c r="X13" s="84"/>
      <c r="Y13" s="84"/>
      <c r="Z13" s="194"/>
      <c r="AA13" s="74"/>
      <c r="AB13" s="74"/>
      <c r="AD13" s="198" t="s">
        <v>6</v>
      </c>
      <c r="AE13" s="198" t="s">
        <v>258</v>
      </c>
      <c r="AF13" s="198" t="s">
        <v>259</v>
      </c>
      <c r="AG13" s="147" t="s">
        <v>16</v>
      </c>
      <c r="AH13" s="198" t="s">
        <v>14</v>
      </c>
      <c r="AI13" s="198">
        <v>143</v>
      </c>
      <c r="AK13" s="260" t="s">
        <v>6</v>
      </c>
      <c r="AL13" s="260" t="s">
        <v>501</v>
      </c>
      <c r="AM13" s="260" t="s">
        <v>502</v>
      </c>
      <c r="AN13" s="260" t="s">
        <v>22</v>
      </c>
      <c r="AO13" s="260" t="s">
        <v>11</v>
      </c>
      <c r="AP13" s="260">
        <v>82</v>
      </c>
      <c r="AR13" s="74" t="s">
        <v>17</v>
      </c>
      <c r="AS13" s="74" t="s">
        <v>372</v>
      </c>
      <c r="AT13" s="74" t="s">
        <v>394</v>
      </c>
      <c r="AU13" s="74" t="s">
        <v>210</v>
      </c>
      <c r="AV13" s="74" t="s">
        <v>11</v>
      </c>
      <c r="AW13" s="74">
        <v>181</v>
      </c>
      <c r="AY13" s="198" t="s">
        <v>6</v>
      </c>
      <c r="AZ13" s="198" t="s">
        <v>280</v>
      </c>
      <c r="BA13" s="198" t="s">
        <v>281</v>
      </c>
      <c r="BB13" s="147" t="s">
        <v>24</v>
      </c>
      <c r="BC13" s="198" t="s">
        <v>11</v>
      </c>
      <c r="BD13" s="198">
        <v>176</v>
      </c>
      <c r="BE13" s="147"/>
      <c r="BF13" s="198" t="s">
        <v>6</v>
      </c>
      <c r="BG13" s="198" t="s">
        <v>273</v>
      </c>
      <c r="BH13" s="198" t="s">
        <v>274</v>
      </c>
      <c r="BI13" s="147" t="s">
        <v>12</v>
      </c>
      <c r="BJ13" s="198" t="s">
        <v>14</v>
      </c>
      <c r="BK13" s="198">
        <v>161</v>
      </c>
      <c r="BM13" t="s">
        <v>6</v>
      </c>
      <c r="BN13" t="s">
        <v>505</v>
      </c>
      <c r="BO13" t="s">
        <v>506</v>
      </c>
      <c r="BP13" t="s">
        <v>25</v>
      </c>
      <c r="BQ13" t="s">
        <v>11</v>
      </c>
      <c r="BR13">
        <v>127</v>
      </c>
      <c r="BT13" t="s">
        <v>6</v>
      </c>
      <c r="BU13" t="s">
        <v>284</v>
      </c>
      <c r="BV13" t="s">
        <v>515</v>
      </c>
      <c r="BW13" t="s">
        <v>25</v>
      </c>
      <c r="BX13" t="s">
        <v>11</v>
      </c>
      <c r="BY13">
        <v>179</v>
      </c>
      <c r="CA13" t="s">
        <v>6</v>
      </c>
      <c r="CB13" t="s">
        <v>511</v>
      </c>
      <c r="CC13" t="s">
        <v>512</v>
      </c>
      <c r="CD13" t="s">
        <v>10</v>
      </c>
      <c r="CE13" t="s">
        <v>14</v>
      </c>
      <c r="CF13">
        <v>144</v>
      </c>
      <c r="CH13" t="s">
        <v>6</v>
      </c>
      <c r="CI13" t="s">
        <v>273</v>
      </c>
      <c r="CJ13" t="s">
        <v>274</v>
      </c>
      <c r="CK13" t="s">
        <v>12</v>
      </c>
      <c r="CL13" t="s">
        <v>11</v>
      </c>
      <c r="CM13">
        <v>178</v>
      </c>
      <c r="CO13" t="s">
        <v>6</v>
      </c>
      <c r="CP13" t="s">
        <v>565</v>
      </c>
      <c r="CQ13" t="s">
        <v>504</v>
      </c>
      <c r="CR13" t="s">
        <v>24</v>
      </c>
      <c r="CS13" t="s">
        <v>11</v>
      </c>
      <c r="CT13">
        <v>180</v>
      </c>
      <c r="CV13" s="85" t="s">
        <v>29</v>
      </c>
      <c r="CW13" s="50">
        <f>'Ringe Punkte Tabelle'!$BJ$19</f>
        <v>0</v>
      </c>
      <c r="CX13" s="97">
        <f>'Ringe Punkte Tabelle'!$BJ$20</f>
        <v>0</v>
      </c>
      <c r="CY13" s="50">
        <f>'Ringe Punkte Tabelle'!$BL$19</f>
        <v>0</v>
      </c>
      <c r="CZ13" s="50">
        <f>'Ringe Punkte Tabelle'!$BK$19</f>
        <v>0</v>
      </c>
      <c r="DC13" s="1" t="s">
        <v>29</v>
      </c>
      <c r="DD13" s="50">
        <f>'Ringe Punkte Tabelle'!$AZ$37</f>
        <v>0</v>
      </c>
      <c r="DE13" s="97">
        <f>'Ringe Punkte Tabelle'!$AZ$38</f>
        <v>0</v>
      </c>
      <c r="DF13" s="50">
        <f>'Ringe Punkte Tabelle'!$BA$37</f>
        <v>0</v>
      </c>
      <c r="DH13" s="1" t="s">
        <v>29</v>
      </c>
      <c r="DI13" s="50">
        <f>'Ringe Punkte Tabelle'!$AZ$55</f>
        <v>0</v>
      </c>
      <c r="DJ13" s="97">
        <f>'Ringe Punkte Tabelle'!$AZ$56</f>
        <v>0</v>
      </c>
      <c r="DK13" s="50">
        <f>'Ringe Punkte Tabelle'!$BA$55</f>
        <v>0</v>
      </c>
      <c r="DM13" s="1" t="s">
        <v>29</v>
      </c>
      <c r="DN13" s="50">
        <f>'Ringe Punkte Tabelle'!$AZ$109</f>
        <v>0</v>
      </c>
      <c r="DO13" s="97">
        <f>'Ringe Punkte Tabelle'!$AZ$110</f>
        <v>0</v>
      </c>
      <c r="DP13" s="50">
        <f>'Ringe Punkte Tabelle'!$BA$109</f>
        <v>0</v>
      </c>
      <c r="DR13" s="1" t="s">
        <v>29</v>
      </c>
      <c r="DS13" s="50">
        <f>'Ringe Punkte Tabelle'!$AZ$73</f>
        <v>0</v>
      </c>
      <c r="DT13" s="97">
        <f>'Ringe Punkte Tabelle'!$AZ$74</f>
        <v>0</v>
      </c>
      <c r="DU13" s="50">
        <f>'Ringe Punkte Tabelle'!$BA$73</f>
        <v>0</v>
      </c>
      <c r="DW13" s="1" t="s">
        <v>29</v>
      </c>
      <c r="DX13" s="50">
        <f>'Ringe Punkte Tabelle'!$AZ$91</f>
        <v>0</v>
      </c>
      <c r="DY13" s="97">
        <f>'Ringe Punkte Tabelle'!$AZ$92</f>
        <v>0</v>
      </c>
      <c r="DZ13" s="50">
        <f>'Ringe Punkte Tabelle'!$BA$91</f>
        <v>0</v>
      </c>
      <c r="EB13" s="1" t="s">
        <v>29</v>
      </c>
      <c r="EC13" s="50">
        <f>'Ringe Punkte Tabelle'!$AZ$127</f>
        <v>0</v>
      </c>
      <c r="ED13" s="97">
        <f>'Ringe Punkte Tabelle'!$AZ$128</f>
        <v>0</v>
      </c>
      <c r="EE13" s="50">
        <f>'Ringe Punkte Tabelle'!$BA$127</f>
        <v>0</v>
      </c>
      <c r="EG13" s="1" t="s">
        <v>29</v>
      </c>
      <c r="EH13" s="50">
        <f>'Ringe Punkte Tabelle'!$AZ$145</f>
        <v>0</v>
      </c>
      <c r="EI13" s="97">
        <f>'Ringe Punkte Tabelle'!$AZ$146</f>
        <v>0</v>
      </c>
      <c r="EJ13" s="50">
        <f>'Ringe Punkte Tabelle'!$BA$145</f>
        <v>0</v>
      </c>
      <c r="EL13" s="1" t="s">
        <v>29</v>
      </c>
      <c r="EM13" s="89">
        <f>'Ringe Punkte Tabelle'!$AZ$147</f>
        <v>0</v>
      </c>
      <c r="EN13" s="50">
        <f>RPTSPÖD[[#Totals],[SP]]</f>
        <v>0</v>
      </c>
      <c r="EO13" s="50">
        <f>'Ringe Punkte Tabelle'!BA168</f>
        <v>0</v>
      </c>
      <c r="EQ13" s="22" t="s">
        <v>6</v>
      </c>
      <c r="ER13" s="22" t="s">
        <v>145</v>
      </c>
      <c r="ES13" s="22" t="s">
        <v>145</v>
      </c>
      <c r="ET13" s="22" t="s">
        <v>27</v>
      </c>
      <c r="EU13" s="133" t="s">
        <v>8</v>
      </c>
      <c r="EV13">
        <v>1</v>
      </c>
      <c r="FS13" t="s">
        <v>6</v>
      </c>
      <c r="FT13" t="s">
        <v>418</v>
      </c>
      <c r="FU13" t="s">
        <v>419</v>
      </c>
      <c r="FV13" t="s">
        <v>25</v>
      </c>
      <c r="FW13" t="s">
        <v>11</v>
      </c>
      <c r="FX13">
        <v>112</v>
      </c>
    </row>
    <row r="14" spans="1:181" ht="15">
      <c r="B14" s="39"/>
      <c r="C14" s="39"/>
      <c r="D14" s="185" t="s">
        <v>28</v>
      </c>
      <c r="E14" s="40"/>
      <c r="F14" s="40"/>
      <c r="H14" s="39"/>
      <c r="I14" s="337" t="s">
        <v>45</v>
      </c>
      <c r="J14" s="337"/>
      <c r="K14" s="337"/>
      <c r="L14" s="337"/>
      <c r="M14" s="337"/>
      <c r="N14" s="337"/>
      <c r="O14" s="43"/>
      <c r="P14" s="56"/>
      <c r="Q14" s="40"/>
      <c r="R14" s="40"/>
      <c r="S14" s="40"/>
      <c r="W14" s="84"/>
      <c r="X14" s="84"/>
      <c r="Y14" s="84"/>
      <c r="Z14" s="194"/>
      <c r="AA14" s="74"/>
      <c r="AB14" s="74"/>
      <c r="AD14" s="198" t="s">
        <v>6</v>
      </c>
      <c r="AE14" s="198" t="s">
        <v>264</v>
      </c>
      <c r="AF14" s="198" t="s">
        <v>265</v>
      </c>
      <c r="AG14" s="147" t="s">
        <v>19</v>
      </c>
      <c r="AH14" s="198" t="s">
        <v>11</v>
      </c>
      <c r="AI14" s="198">
        <v>147</v>
      </c>
      <c r="AK14" s="259" t="s">
        <v>6</v>
      </c>
      <c r="AL14" s="259" t="s">
        <v>518</v>
      </c>
      <c r="AM14" s="259" t="s">
        <v>519</v>
      </c>
      <c r="AN14" s="260" t="s">
        <v>25</v>
      </c>
      <c r="AO14" s="259" t="s">
        <v>11</v>
      </c>
      <c r="AP14" s="259">
        <v>129</v>
      </c>
      <c r="AR14" s="74" t="s">
        <v>17</v>
      </c>
      <c r="AS14" s="74" t="s">
        <v>336</v>
      </c>
      <c r="AT14" s="74" t="s">
        <v>281</v>
      </c>
      <c r="AU14" s="74" t="s">
        <v>19</v>
      </c>
      <c r="AV14" s="74" t="s">
        <v>11</v>
      </c>
      <c r="AW14" s="74">
        <v>181</v>
      </c>
      <c r="AY14" s="198" t="s">
        <v>6</v>
      </c>
      <c r="AZ14" s="198" t="s">
        <v>186</v>
      </c>
      <c r="BA14" s="198" t="s">
        <v>263</v>
      </c>
      <c r="BB14" s="147" t="s">
        <v>19</v>
      </c>
      <c r="BC14" s="198" t="s">
        <v>14</v>
      </c>
      <c r="BD14" s="198">
        <v>176</v>
      </c>
      <c r="BE14" s="147"/>
      <c r="BF14" s="198" t="s">
        <v>6</v>
      </c>
      <c r="BG14" s="198" t="s">
        <v>247</v>
      </c>
      <c r="BH14" s="198" t="s">
        <v>509</v>
      </c>
      <c r="BI14" s="147" t="s">
        <v>12</v>
      </c>
      <c r="BJ14" s="198" t="s">
        <v>11</v>
      </c>
      <c r="BK14" s="198">
        <v>125</v>
      </c>
      <c r="BM14" t="s">
        <v>6</v>
      </c>
      <c r="BN14" t="s">
        <v>183</v>
      </c>
      <c r="BO14" t="s">
        <v>259</v>
      </c>
      <c r="BP14" t="s">
        <v>19</v>
      </c>
      <c r="BQ14" t="s">
        <v>14</v>
      </c>
      <c r="BR14">
        <v>162</v>
      </c>
      <c r="BT14" t="s">
        <v>6</v>
      </c>
      <c r="BU14" t="s">
        <v>289</v>
      </c>
      <c r="BV14" t="s">
        <v>290</v>
      </c>
      <c r="BW14" t="s">
        <v>25</v>
      </c>
      <c r="BX14" t="s">
        <v>11</v>
      </c>
      <c r="BY14">
        <v>177</v>
      </c>
      <c r="CA14" t="s">
        <v>6</v>
      </c>
      <c r="CB14" t="s">
        <v>501</v>
      </c>
      <c r="CC14" t="s">
        <v>502</v>
      </c>
      <c r="CD14" t="s">
        <v>22</v>
      </c>
      <c r="CE14" t="s">
        <v>11</v>
      </c>
      <c r="CF14">
        <v>157</v>
      </c>
      <c r="CH14" t="s">
        <v>6</v>
      </c>
      <c r="CI14" t="s">
        <v>284</v>
      </c>
      <c r="CJ14" t="s">
        <v>515</v>
      </c>
      <c r="CK14" t="s">
        <v>25</v>
      </c>
      <c r="CL14" t="s">
        <v>11</v>
      </c>
      <c r="CM14">
        <v>177</v>
      </c>
      <c r="CO14" t="s">
        <v>6</v>
      </c>
      <c r="CP14" t="s">
        <v>256</v>
      </c>
      <c r="CQ14" t="s">
        <v>257</v>
      </c>
      <c r="CR14" t="s">
        <v>16</v>
      </c>
      <c r="CS14" t="s">
        <v>11</v>
      </c>
      <c r="CT14">
        <v>179</v>
      </c>
      <c r="EQ14" s="22" t="s">
        <v>6</v>
      </c>
      <c r="ER14" s="22" t="s">
        <v>145</v>
      </c>
      <c r="ES14" s="22" t="s">
        <v>145</v>
      </c>
      <c r="ET14" s="22" t="s">
        <v>38</v>
      </c>
      <c r="EU14" s="133" t="s">
        <v>8</v>
      </c>
      <c r="EV14">
        <v>1</v>
      </c>
      <c r="FS14" t="s">
        <v>6</v>
      </c>
      <c r="FT14" t="s">
        <v>511</v>
      </c>
      <c r="FU14" t="s">
        <v>512</v>
      </c>
      <c r="FV14" t="s">
        <v>10</v>
      </c>
      <c r="FW14" t="s">
        <v>14</v>
      </c>
      <c r="FX14">
        <v>160</v>
      </c>
    </row>
    <row r="15" spans="1:181" ht="15">
      <c r="B15" s="39"/>
      <c r="C15" s="39"/>
      <c r="D15" s="185" t="s">
        <v>21</v>
      </c>
      <c r="E15" s="40"/>
      <c r="F15" s="40"/>
      <c r="H15" s="338" t="s">
        <v>56</v>
      </c>
      <c r="I15" s="338"/>
      <c r="J15" s="338"/>
      <c r="K15" s="338"/>
      <c r="L15" s="338" t="s">
        <v>55</v>
      </c>
      <c r="M15" s="338"/>
      <c r="N15" s="338"/>
      <c r="O15" s="338"/>
      <c r="P15" s="57"/>
      <c r="Q15" s="40"/>
      <c r="R15" s="40"/>
      <c r="S15" s="40"/>
      <c r="W15" s="84"/>
      <c r="X15" s="84"/>
      <c r="Y15" s="84"/>
      <c r="Z15" s="194"/>
      <c r="AA15" s="74"/>
      <c r="AB15" s="74"/>
      <c r="AD15" s="198" t="s">
        <v>6</v>
      </c>
      <c r="AE15" s="198" t="s">
        <v>297</v>
      </c>
      <c r="AF15" s="198" t="s">
        <v>281</v>
      </c>
      <c r="AG15" s="147" t="s">
        <v>25</v>
      </c>
      <c r="AH15" s="198" t="s">
        <v>11</v>
      </c>
      <c r="AI15" s="198">
        <v>148</v>
      </c>
      <c r="AK15" s="259" t="s">
        <v>6</v>
      </c>
      <c r="AL15" s="259" t="s">
        <v>513</v>
      </c>
      <c r="AM15" s="259" t="s">
        <v>514</v>
      </c>
      <c r="AN15" s="260" t="s">
        <v>25</v>
      </c>
      <c r="AO15" s="259" t="s">
        <v>11</v>
      </c>
      <c r="AP15" s="259">
        <v>124</v>
      </c>
      <c r="AR15" s="74" t="s">
        <v>17</v>
      </c>
      <c r="AS15" s="74" t="s">
        <v>382</v>
      </c>
      <c r="AT15" s="74" t="s">
        <v>217</v>
      </c>
      <c r="AU15" s="74" t="s">
        <v>24</v>
      </c>
      <c r="AV15" s="203" t="s">
        <v>11</v>
      </c>
      <c r="AW15" s="74">
        <v>181</v>
      </c>
      <c r="AY15" s="198" t="s">
        <v>6</v>
      </c>
      <c r="AZ15" s="198" t="s">
        <v>284</v>
      </c>
      <c r="BA15" s="198" t="s">
        <v>515</v>
      </c>
      <c r="BB15" s="147" t="s">
        <v>25</v>
      </c>
      <c r="BC15" s="198" t="s">
        <v>11</v>
      </c>
      <c r="BD15" s="198">
        <v>174</v>
      </c>
      <c r="BE15" s="147"/>
      <c r="BF15" s="198" t="s">
        <v>6</v>
      </c>
      <c r="BG15" s="198" t="s">
        <v>285</v>
      </c>
      <c r="BH15" s="198" t="s">
        <v>286</v>
      </c>
      <c r="BI15" s="147" t="s">
        <v>23</v>
      </c>
      <c r="BJ15" s="198" t="s">
        <v>14</v>
      </c>
      <c r="BK15" s="198">
        <v>165</v>
      </c>
      <c r="BM15" t="s">
        <v>6</v>
      </c>
      <c r="BN15" t="s">
        <v>229</v>
      </c>
      <c r="BO15" t="s">
        <v>282</v>
      </c>
      <c r="BP15" t="s">
        <v>16</v>
      </c>
      <c r="BQ15" t="s">
        <v>14</v>
      </c>
      <c r="BR15">
        <v>162</v>
      </c>
      <c r="BT15" t="s">
        <v>6</v>
      </c>
      <c r="BU15" t="s">
        <v>183</v>
      </c>
      <c r="BV15" t="s">
        <v>259</v>
      </c>
      <c r="BW15" t="s">
        <v>19</v>
      </c>
      <c r="BX15" t="s">
        <v>11</v>
      </c>
      <c r="BY15">
        <v>176</v>
      </c>
      <c r="CA15" t="s">
        <v>6</v>
      </c>
      <c r="CB15" t="s">
        <v>283</v>
      </c>
      <c r="CC15" t="s">
        <v>277</v>
      </c>
      <c r="CD15" t="s">
        <v>24</v>
      </c>
      <c r="CE15" t="s">
        <v>14</v>
      </c>
      <c r="CF15">
        <v>164</v>
      </c>
      <c r="CH15" t="s">
        <v>6</v>
      </c>
      <c r="CI15" t="s">
        <v>280</v>
      </c>
      <c r="CJ15" t="s">
        <v>281</v>
      </c>
      <c r="CK15" t="s">
        <v>24</v>
      </c>
      <c r="CL15" t="s">
        <v>11</v>
      </c>
      <c r="CM15">
        <v>177</v>
      </c>
      <c r="CO15" t="s">
        <v>6</v>
      </c>
      <c r="CP15" t="s">
        <v>280</v>
      </c>
      <c r="CQ15" t="s">
        <v>281</v>
      </c>
      <c r="CR15" t="s">
        <v>24</v>
      </c>
      <c r="CS15" t="s">
        <v>11</v>
      </c>
      <c r="CT15">
        <v>178</v>
      </c>
      <c r="EQ15" s="22" t="s">
        <v>6</v>
      </c>
      <c r="ER15" s="22" t="s">
        <v>145</v>
      </c>
      <c r="ES15" s="22" t="s">
        <v>145</v>
      </c>
      <c r="ET15" s="22" t="s">
        <v>7</v>
      </c>
      <c r="EU15" s="133" t="s">
        <v>11</v>
      </c>
      <c r="EV15">
        <v>1</v>
      </c>
      <c r="FS15" t="s">
        <v>6</v>
      </c>
      <c r="FT15" t="s">
        <v>291</v>
      </c>
      <c r="FU15" t="s">
        <v>509</v>
      </c>
      <c r="FV15" t="s">
        <v>25</v>
      </c>
      <c r="FW15" t="s">
        <v>11</v>
      </c>
      <c r="FX15">
        <v>90</v>
      </c>
    </row>
    <row r="16" spans="1:181" ht="15">
      <c r="B16" s="39"/>
      <c r="C16" s="39"/>
      <c r="D16" s="185" t="s">
        <v>29</v>
      </c>
      <c r="E16" s="40"/>
      <c r="F16" s="40"/>
      <c r="H16" s="39"/>
      <c r="I16" s="39"/>
      <c r="J16" s="39" t="s">
        <v>5</v>
      </c>
      <c r="K16" s="49"/>
      <c r="L16" s="49"/>
      <c r="M16" s="39" t="s">
        <v>5</v>
      </c>
      <c r="N16" s="39"/>
      <c r="O16" s="39"/>
      <c r="P16" s="57"/>
      <c r="Q16" s="40"/>
      <c r="R16" s="40"/>
      <c r="S16" s="40"/>
      <c r="W16" s="84"/>
      <c r="X16" s="84"/>
      <c r="Y16" s="84"/>
      <c r="Z16" s="194"/>
      <c r="AA16" s="74"/>
      <c r="AB16" s="74"/>
      <c r="AD16" s="198" t="s">
        <v>6</v>
      </c>
      <c r="AE16" s="198" t="s">
        <v>511</v>
      </c>
      <c r="AF16" s="198" t="s">
        <v>512</v>
      </c>
      <c r="AG16" s="147" t="s">
        <v>10</v>
      </c>
      <c r="AH16" s="198" t="s">
        <v>14</v>
      </c>
      <c r="AI16" s="198">
        <v>148</v>
      </c>
      <c r="AK16" s="257" t="s">
        <v>6</v>
      </c>
      <c r="AL16" s="258" t="s">
        <v>280</v>
      </c>
      <c r="AM16" s="258" t="s">
        <v>281</v>
      </c>
      <c r="AN16" s="257" t="s">
        <v>24</v>
      </c>
      <c r="AO16" s="258" t="s">
        <v>11</v>
      </c>
      <c r="AP16" s="258">
        <v>172</v>
      </c>
      <c r="AR16" s="74" t="s">
        <v>17</v>
      </c>
      <c r="AS16" s="74" t="s">
        <v>183</v>
      </c>
      <c r="AT16" s="74" t="s">
        <v>217</v>
      </c>
      <c r="AU16" s="74" t="s">
        <v>23</v>
      </c>
      <c r="AV16" s="74" t="s">
        <v>11</v>
      </c>
      <c r="AW16" s="74">
        <v>181</v>
      </c>
      <c r="AY16" s="198" t="s">
        <v>6</v>
      </c>
      <c r="AZ16" s="198" t="s">
        <v>264</v>
      </c>
      <c r="BA16" s="198" t="s">
        <v>265</v>
      </c>
      <c r="BB16" s="147" t="s">
        <v>19</v>
      </c>
      <c r="BC16" s="198" t="s">
        <v>11</v>
      </c>
      <c r="BD16" s="198">
        <v>174</v>
      </c>
      <c r="BE16" s="147"/>
      <c r="BF16" s="198" t="s">
        <v>6</v>
      </c>
      <c r="BG16" s="198" t="s">
        <v>178</v>
      </c>
      <c r="BH16" s="198" t="s">
        <v>597</v>
      </c>
      <c r="BI16" s="147" t="s">
        <v>23</v>
      </c>
      <c r="BJ16" s="198" t="s">
        <v>14</v>
      </c>
      <c r="BK16" s="198">
        <v>108</v>
      </c>
      <c r="BM16" t="s">
        <v>6</v>
      </c>
      <c r="BN16" t="s">
        <v>273</v>
      </c>
      <c r="BO16" t="s">
        <v>274</v>
      </c>
      <c r="BP16" t="s">
        <v>12</v>
      </c>
      <c r="BQ16" t="s">
        <v>14</v>
      </c>
      <c r="BR16">
        <v>164</v>
      </c>
      <c r="BT16" t="s">
        <v>6</v>
      </c>
      <c r="BU16" t="s">
        <v>273</v>
      </c>
      <c r="BV16" t="s">
        <v>274</v>
      </c>
      <c r="BW16" t="s">
        <v>12</v>
      </c>
      <c r="BX16" t="s">
        <v>14</v>
      </c>
      <c r="BY16">
        <v>175</v>
      </c>
      <c r="CA16" t="s">
        <v>6</v>
      </c>
      <c r="CB16" t="s">
        <v>289</v>
      </c>
      <c r="CC16" t="s">
        <v>290</v>
      </c>
      <c r="CD16" t="s">
        <v>25</v>
      </c>
      <c r="CE16" t="s">
        <v>11</v>
      </c>
      <c r="CF16">
        <v>159</v>
      </c>
      <c r="CH16" t="s">
        <v>6</v>
      </c>
      <c r="CI16" t="s">
        <v>183</v>
      </c>
      <c r="CJ16" t="s">
        <v>259</v>
      </c>
      <c r="CK16" t="s">
        <v>19</v>
      </c>
      <c r="CL16" t="s">
        <v>11</v>
      </c>
      <c r="CM16">
        <v>176</v>
      </c>
      <c r="CO16" t="s">
        <v>6</v>
      </c>
      <c r="CP16" t="s">
        <v>511</v>
      </c>
      <c r="CQ16" t="s">
        <v>512</v>
      </c>
      <c r="CR16" t="s">
        <v>10</v>
      </c>
      <c r="CS16" t="s">
        <v>11</v>
      </c>
      <c r="CT16">
        <v>172</v>
      </c>
      <c r="EQ16" s="22" t="s">
        <v>6</v>
      </c>
      <c r="ER16" s="22" t="s">
        <v>145</v>
      </c>
      <c r="ES16" s="22" t="s">
        <v>145</v>
      </c>
      <c r="ET16" s="22" t="s">
        <v>39</v>
      </c>
      <c r="EU16" s="133" t="s">
        <v>11</v>
      </c>
      <c r="EV16">
        <v>1</v>
      </c>
      <c r="FS16" t="s">
        <v>6</v>
      </c>
      <c r="FT16" t="s">
        <v>258</v>
      </c>
      <c r="FU16" t="s">
        <v>259</v>
      </c>
      <c r="FV16" t="s">
        <v>16</v>
      </c>
      <c r="FW16" t="s">
        <v>8</v>
      </c>
      <c r="FX16">
        <v>200</v>
      </c>
    </row>
    <row r="17" spans="1:180" ht="12.75" customHeight="1">
      <c r="B17" s="1"/>
      <c r="C17" s="39"/>
      <c r="D17" s="39"/>
      <c r="E17" s="40"/>
      <c r="F17" s="40"/>
      <c r="G17" s="50">
        <v>1</v>
      </c>
      <c r="H17" s="39"/>
      <c r="I17" s="39"/>
      <c r="J17" s="74">
        <f xml:space="preserve">
IF(Heimmannschaft=AG!$A$1,LARGE(AG!$T$3:$T$150,1),
IF(Heimmannschaft=LE!$A$1,LARGE(LE!$T$3:$T$150,1),
IF(Heimmannschaft=AD!$A$1,LARGE(AD!$T$3:$T$150,1),
IF(Heimmannschaft=ZE!$A$1,LARGE(ZE!$T$3:$T$150,1),
IF(Heimmannschaft=TH!$A$1,LARGE(TH!$T$3:$T$150,1),
IF(Heimmannschaft=FU!$A$1,LARGE(FU!$T$3:$T$150,1),
IF(Heimmannschaft=JI!$A$1,LARGE(JI!$T$3:$T$150,1),
IF(Heimmannschaft=HW!$A$1,LARGE(HW!$T$3:$T$150,1),
IF(Heimmannschaft=WW!$A$1,LARGE(WW!$T$3:$T$150,1),
IF(Heimmannschaft=PB!$A$1,LARGE(PB!$T$3:$T$150,1),
IF(Heimmannschaft=ÖD!$A$1,LARGE(ÖD!$T$3:$T$150,1)
)))))))))))</f>
        <v>184</v>
      </c>
      <c r="K17" s="49"/>
      <c r="L17" s="49"/>
      <c r="M17" s="74">
        <f xml:space="preserve">
IF(Gastmannschaft=AG!$A$1,LARGE(AG!$T$3:$T$150,1),
IF(Gastmannschaft=LE!$A$1,LARGE(LE!$T$3:$T$150,1),
IF(Gastmannschaft=AD!$A$1,LARGE(AD!$T$3:$T$150,1),
IF(Gastmannschaft=ZE!$A$1,LARGE(ZE!$T$3:$T$150,1),
IF(Gastmannschaft=TH!$A$1,LARGE(TH!$T$3:$T$150,1),
IF(Gastmannschaft=FU!$A$1,LARGE(FU!$T$3:$T$150,1),
IF(Gastmannschaft=JI!$A$1,LARGE(JI!$T$3:$T$150,1),
IF(Gastmannschaft=HW!$A$1,LARGE(HW!$T$3:$T$150,1),
IF(Gastmannschaft=WW!$A$1,LARGE(WW!$T$3:$T$150,1),
IF(Gastmannschaft=PB!$A$1,LARGE(PB!$T$3:$T$150,1),
IF(Gastmannschaft=ÖD!$A$1,LARGE(ÖD!$T$3:$T$150,1)
)))))))))))</f>
        <v>153</v>
      </c>
      <c r="N17" s="39"/>
      <c r="O17" s="39"/>
      <c r="P17" s="57">
        <v>1</v>
      </c>
      <c r="Q17" s="40"/>
      <c r="R17" s="40"/>
      <c r="S17" s="40"/>
      <c r="W17" s="84"/>
      <c r="X17" s="84"/>
      <c r="Y17" s="84"/>
      <c r="Z17" s="194"/>
      <c r="AA17" s="74"/>
      <c r="AB17" s="74"/>
      <c r="AD17" s="198" t="s">
        <v>6</v>
      </c>
      <c r="AE17" s="198" t="s">
        <v>285</v>
      </c>
      <c r="AF17" s="198" t="s">
        <v>286</v>
      </c>
      <c r="AG17" s="147" t="s">
        <v>23</v>
      </c>
      <c r="AH17" s="198" t="s">
        <v>14</v>
      </c>
      <c r="AI17" s="198">
        <v>152</v>
      </c>
      <c r="AK17" s="259" t="s">
        <v>6</v>
      </c>
      <c r="AL17" s="259" t="s">
        <v>297</v>
      </c>
      <c r="AM17" s="259" t="s">
        <v>281</v>
      </c>
      <c r="AN17" s="260" t="s">
        <v>25</v>
      </c>
      <c r="AO17" s="259" t="s">
        <v>11</v>
      </c>
      <c r="AP17" s="259">
        <v>136</v>
      </c>
      <c r="AR17" s="74" t="s">
        <v>17</v>
      </c>
      <c r="AS17" s="74" t="s">
        <v>384</v>
      </c>
      <c r="AT17" s="74" t="s">
        <v>385</v>
      </c>
      <c r="AU17" s="74" t="s">
        <v>24</v>
      </c>
      <c r="AV17" s="74" t="s">
        <v>11</v>
      </c>
      <c r="AW17" s="74">
        <v>180</v>
      </c>
      <c r="AY17" s="198" t="s">
        <v>6</v>
      </c>
      <c r="AZ17" s="198" t="s">
        <v>273</v>
      </c>
      <c r="BA17" s="198" t="s">
        <v>274</v>
      </c>
      <c r="BB17" s="147" t="s">
        <v>12</v>
      </c>
      <c r="BC17" s="198" t="s">
        <v>11</v>
      </c>
      <c r="BD17" s="198">
        <v>173</v>
      </c>
      <c r="BE17" s="147"/>
      <c r="BF17" s="198" t="s">
        <v>6</v>
      </c>
      <c r="BG17" s="198" t="s">
        <v>183</v>
      </c>
      <c r="BH17" s="198" t="s">
        <v>259</v>
      </c>
      <c r="BI17" s="147" t="s">
        <v>19</v>
      </c>
      <c r="BJ17" s="198" t="s">
        <v>8</v>
      </c>
      <c r="BK17" s="198">
        <v>196</v>
      </c>
      <c r="BM17" t="s">
        <v>6</v>
      </c>
      <c r="BN17" t="s">
        <v>258</v>
      </c>
      <c r="BO17" t="s">
        <v>259</v>
      </c>
      <c r="BP17" t="s">
        <v>16</v>
      </c>
      <c r="BQ17" t="s">
        <v>14</v>
      </c>
      <c r="BR17">
        <v>172</v>
      </c>
      <c r="BT17" t="s">
        <v>6</v>
      </c>
      <c r="BU17" t="s">
        <v>565</v>
      </c>
      <c r="BV17" t="s">
        <v>504</v>
      </c>
      <c r="BW17" t="s">
        <v>24</v>
      </c>
      <c r="BX17" t="s">
        <v>11</v>
      </c>
      <c r="BY17">
        <v>173</v>
      </c>
      <c r="CA17" t="s">
        <v>6</v>
      </c>
      <c r="CB17" t="s">
        <v>371</v>
      </c>
      <c r="CC17" t="s">
        <v>506</v>
      </c>
      <c r="CD17" t="s">
        <v>25</v>
      </c>
      <c r="CE17" t="s">
        <v>11</v>
      </c>
      <c r="CF17">
        <v>118</v>
      </c>
      <c r="CH17" t="s">
        <v>6</v>
      </c>
      <c r="CI17" t="s">
        <v>569</v>
      </c>
      <c r="CJ17" t="s">
        <v>570</v>
      </c>
      <c r="CK17" t="s">
        <v>19</v>
      </c>
      <c r="CL17" t="s">
        <v>14</v>
      </c>
      <c r="CM17">
        <v>174</v>
      </c>
      <c r="CO17" t="s">
        <v>6</v>
      </c>
      <c r="CP17" t="s">
        <v>503</v>
      </c>
      <c r="CQ17" t="s">
        <v>504</v>
      </c>
      <c r="CR17" t="s">
        <v>210</v>
      </c>
      <c r="CS17" t="s">
        <v>11</v>
      </c>
      <c r="CT17">
        <v>170</v>
      </c>
      <c r="EQ17" s="22" t="s">
        <v>6</v>
      </c>
      <c r="ER17" s="22" t="s">
        <v>145</v>
      </c>
      <c r="ES17" s="22" t="s">
        <v>145</v>
      </c>
      <c r="ET17" s="22" t="s">
        <v>12</v>
      </c>
      <c r="EU17" s="133" t="s">
        <v>14</v>
      </c>
      <c r="EV17">
        <v>1</v>
      </c>
      <c r="FS17" t="s">
        <v>6</v>
      </c>
      <c r="FT17" t="s">
        <v>503</v>
      </c>
      <c r="FU17" t="s">
        <v>504</v>
      </c>
      <c r="FV17" t="s">
        <v>210</v>
      </c>
      <c r="FW17" t="s">
        <v>11</v>
      </c>
      <c r="FX17">
        <v>172</v>
      </c>
    </row>
    <row r="18" spans="1:180" ht="12.75" customHeight="1">
      <c r="A18" s="1"/>
      <c r="B18" s="1"/>
      <c r="C18" s="39"/>
      <c r="D18" s="39"/>
      <c r="E18" s="40"/>
      <c r="F18" s="40"/>
      <c r="G18" s="50">
        <v>2</v>
      </c>
      <c r="H18" s="39"/>
      <c r="I18" s="39"/>
      <c r="J18" s="74">
        <f xml:space="preserve">
IF(Heimmannschaft=AG!$A$1,LARGE(AG!$T$3:$T$150,2),
IF(Heimmannschaft=LE!$A$1,LARGE(LE!$T$3:$T$150,2),
IF(Heimmannschaft=AD!$A$1,LARGE(AD!$T$3:$T$150,2),
IF(Heimmannschaft=ZE!$A$1,LARGE(ZE!$T$3:$T$150,2),
IF(Heimmannschaft=TH!$A$1,LARGE(TH!$T$3:$T$150,2),
IF(Heimmannschaft=FU!$A$1,LARGE(FU!$T$3:$T$150,2),
IF(Heimmannschaft=JI!$A$1,LARGE(JI!$T$3:$T$150,2),
IF(Heimmannschaft=HW!$A$1,LARGE(HW!$T$3:$T$150,2),
IF(Heimmannschaft=WW!$A$1,LARGE(WW!$T$3:$T$150,2),
IF(Heimmannschaft=PB!$A$1,LARGE(PB!$T$3:$T$150,2),
IF(Heimmannschaft=ÖD!$A$1,LARGE(ÖD!$T$3:$T$150,2)
)))))))))))</f>
        <v>181</v>
      </c>
      <c r="K18" s="49"/>
      <c r="L18" s="49"/>
      <c r="M18" s="74">
        <f xml:space="preserve">
IF(Gastmannschaft=AG!$A$1,LARGE(AG!$T$3:$T$150,2),
IF(Gastmannschaft=LE!$A$1,LARGE(LE!$T$3:$T$150,2),
IF(Gastmannschaft=AD!$A$1,LARGE(AD!$T$3:$T$150,2),
IF(Gastmannschaft=ZE!$A$1,LARGE(ZE!$T$3:$T$150,2),
IF(Gastmannschaft=TH!$A$1,LARGE(TH!$T$3:$T$150,2),
IF(Gastmannschaft=FU!$A$1,LARGE(FU!$T$3:$T$150,2),
IF(Gastmannschaft=JI!$A$1,LARGE(JI!$T$3:$T$150,2),
IF(Gastmannschaft=HW!$A$1,LARGE(HW!$T$3:$T$150,2),
IF(Gastmannschaft=WW!$A$1,LARGE(WW!$T$3:$T$150,2),
IF(Gastmannschaft=PB!$A$1,LARGE(PB!$T$3:$T$150,2),
IF(Gastmannschaft=ÖD!$A$1,LARGE(ÖD!$T$3:$T$150,2)
)))))))))))</f>
        <v>146</v>
      </c>
      <c r="N18" s="39"/>
      <c r="O18" s="39"/>
      <c r="P18" s="57">
        <v>2</v>
      </c>
      <c r="Q18" s="40"/>
      <c r="R18" s="40"/>
      <c r="S18" s="40"/>
      <c r="W18" s="84"/>
      <c r="X18" s="84"/>
      <c r="Y18" s="84"/>
      <c r="Z18" s="194"/>
      <c r="AA18" s="133"/>
      <c r="AD18" s="198" t="s">
        <v>6</v>
      </c>
      <c r="AE18" s="198" t="s">
        <v>292</v>
      </c>
      <c r="AF18" s="198" t="s">
        <v>293</v>
      </c>
      <c r="AG18" s="147" t="s">
        <v>25</v>
      </c>
      <c r="AH18" s="198" t="s">
        <v>11</v>
      </c>
      <c r="AI18" s="198">
        <v>154</v>
      </c>
      <c r="AK18" s="257" t="s">
        <v>6</v>
      </c>
      <c r="AL18" s="257" t="s">
        <v>273</v>
      </c>
      <c r="AM18" s="257" t="s">
        <v>274</v>
      </c>
      <c r="AN18" s="257" t="s">
        <v>12</v>
      </c>
      <c r="AO18" s="257" t="s">
        <v>11</v>
      </c>
      <c r="AP18" s="257">
        <v>178</v>
      </c>
      <c r="AR18" s="74" t="s">
        <v>17</v>
      </c>
      <c r="AS18" s="74" t="s">
        <v>242</v>
      </c>
      <c r="AT18" s="74" t="s">
        <v>281</v>
      </c>
      <c r="AU18" s="74" t="s">
        <v>210</v>
      </c>
      <c r="AV18" s="74" t="s">
        <v>11</v>
      </c>
      <c r="AW18" s="74">
        <v>179</v>
      </c>
      <c r="AY18" s="198" t="s">
        <v>6</v>
      </c>
      <c r="AZ18" s="198" t="s">
        <v>273</v>
      </c>
      <c r="BA18" s="198" t="s">
        <v>274</v>
      </c>
      <c r="BB18" s="147" t="s">
        <v>12</v>
      </c>
      <c r="BC18" s="198" t="s">
        <v>14</v>
      </c>
      <c r="BD18" s="198">
        <v>171</v>
      </c>
      <c r="BE18" s="147"/>
      <c r="BF18" s="198" t="s">
        <v>6</v>
      </c>
      <c r="BG18" s="198" t="s">
        <v>264</v>
      </c>
      <c r="BH18" s="198" t="s">
        <v>265</v>
      </c>
      <c r="BI18" s="147" t="s">
        <v>19</v>
      </c>
      <c r="BJ18" s="198" t="s">
        <v>8</v>
      </c>
      <c r="BK18" s="198">
        <v>192</v>
      </c>
      <c r="BM18" t="s">
        <v>6</v>
      </c>
      <c r="BN18" t="s">
        <v>371</v>
      </c>
      <c r="BO18" t="s">
        <v>506</v>
      </c>
      <c r="BP18" t="s">
        <v>25</v>
      </c>
      <c r="BQ18" t="s">
        <v>11</v>
      </c>
      <c r="BR18">
        <v>135</v>
      </c>
      <c r="BT18" t="s">
        <v>6</v>
      </c>
      <c r="BU18" t="s">
        <v>283</v>
      </c>
      <c r="BV18" t="s">
        <v>277</v>
      </c>
      <c r="BW18" t="s">
        <v>24</v>
      </c>
      <c r="BX18" t="s">
        <v>14</v>
      </c>
      <c r="BY18">
        <v>173</v>
      </c>
      <c r="CA18" t="s">
        <v>6</v>
      </c>
      <c r="CB18" t="s">
        <v>292</v>
      </c>
      <c r="CC18" t="s">
        <v>293</v>
      </c>
      <c r="CD18" t="s">
        <v>25</v>
      </c>
      <c r="CE18" t="s">
        <v>11</v>
      </c>
      <c r="CF18">
        <v>145</v>
      </c>
      <c r="CH18" t="s">
        <v>6</v>
      </c>
      <c r="CI18" t="s">
        <v>503</v>
      </c>
      <c r="CJ18" t="s">
        <v>504</v>
      </c>
      <c r="CK18" t="s">
        <v>210</v>
      </c>
      <c r="CL18" t="s">
        <v>11</v>
      </c>
      <c r="CM18">
        <v>172</v>
      </c>
      <c r="CO18" t="s">
        <v>6</v>
      </c>
      <c r="CP18" t="s">
        <v>212</v>
      </c>
      <c r="CQ18" t="s">
        <v>243</v>
      </c>
      <c r="CR18" t="s">
        <v>22</v>
      </c>
      <c r="CS18" t="s">
        <v>11</v>
      </c>
      <c r="CT18">
        <v>170</v>
      </c>
      <c r="EQ18" s="22" t="s">
        <v>26</v>
      </c>
      <c r="ER18" s="22" t="s">
        <v>145</v>
      </c>
      <c r="ES18" s="22" t="s">
        <v>145</v>
      </c>
      <c r="ET18" s="22" t="s">
        <v>25</v>
      </c>
      <c r="EU18" s="133" t="s">
        <v>11</v>
      </c>
      <c r="EV18">
        <v>1</v>
      </c>
      <c r="FS18" t="s">
        <v>6</v>
      </c>
      <c r="FT18" t="s">
        <v>258</v>
      </c>
      <c r="FU18" t="s">
        <v>259</v>
      </c>
      <c r="FV18" t="s">
        <v>16</v>
      </c>
      <c r="FW18" t="s">
        <v>14</v>
      </c>
      <c r="FX18">
        <v>155</v>
      </c>
    </row>
    <row r="19" spans="1:180" ht="13.5" customHeight="1" thickBot="1">
      <c r="B19" s="1"/>
      <c r="C19" s="39"/>
      <c r="D19" s="39"/>
      <c r="E19" s="40"/>
      <c r="F19" s="40"/>
      <c r="G19" s="52">
        <v>3</v>
      </c>
      <c r="H19" s="52"/>
      <c r="I19" s="41"/>
      <c r="J19" s="146">
        <f xml:space="preserve">
IF(Heimmannschaft=AG!$A$1,LARGE(AG!$T$3:$T$150,3),
IF(Heimmannschaft=LE!$A$1,LARGE(LE!$T$3:$T$150,3),
IF(Heimmannschaft=AD!$A$1,LARGE(AD!$T$3:$T$150,3),
IF(Heimmannschaft=ZE!$A$1,LARGE(ZE!$T$3:$T$150,3),
IF(Heimmannschaft=TH!$A$1,LARGE(TH!$T$3:$T$150,3),
IF(Heimmannschaft=FU!$A$1,LARGE(FU!$T$3:$T$150,3),
IF(Heimmannschaft=JI!$A$1,LARGE(JI!$T$3:$T$150,3),
IF(Heimmannschaft=HW!$A$1,LARGE(HW!$T$3:$T$150,3),
IF(Heimmannschaft=WW!$A$1,LARGE(WW!$T$3:$T$150,3),
IF(Heimmannschaft=PB!$A$1,LARGE(PB!$T$3:$T$150,3),
IF(Heimmannschaft=ÖD!$A$1,LARGE(ÖD!$T$3:$T$150,3)
)))))))))))</f>
        <v>172</v>
      </c>
      <c r="K19" s="52"/>
      <c r="L19" s="52"/>
      <c r="M19" s="146">
        <f xml:space="preserve">
IF(Gastmannschaft=AG!$A$1,LARGE(AG!$T$3:$T$150,3),
IF(Gastmannschaft=LE!$A$1,LARGE(LE!$T$3:$T$150,3),
IF(Gastmannschaft=AD!$A$1,LARGE(AD!$T$3:$T$150,3),
IF(Gastmannschaft=ZE!$A$1,LARGE(ZE!$T$3:$T$150,3),
IF(Gastmannschaft=TH!$A$1,LARGE(TH!$T$3:$T$150,3),
IF(Gastmannschaft=FU!$A$1,LARGE(FU!$T$3:$T$150,3),
IF(Gastmannschaft=JI!$A$1,LARGE(JI!$T$3:$T$150,3),
IF(Gastmannschaft=HW!$A$1,LARGE(HW!$T$3:$T$150,3),
IF(Gastmannschaft=WW!$A$1,LARGE(WW!$T$3:$T$150,3),
IF(Gastmannschaft=PB!$A$1,LARGE(PB!$T$3:$T$150,3),
IF(Gastmannschaft=ÖD!$A$1,LARGE(ÖD!$T$3:$T$150,3)
)))))))))))</f>
        <v>140</v>
      </c>
      <c r="N19" s="41"/>
      <c r="O19" s="41"/>
      <c r="P19" s="58">
        <v>3</v>
      </c>
      <c r="Q19" s="40"/>
      <c r="R19" s="40"/>
      <c r="S19" s="40"/>
      <c r="W19" s="84"/>
      <c r="X19" s="84"/>
      <c r="Y19" s="84"/>
      <c r="Z19" s="194"/>
      <c r="AA19" s="74"/>
      <c r="AB19" s="74"/>
      <c r="AD19" s="198" t="s">
        <v>6</v>
      </c>
      <c r="AE19" s="198" t="s">
        <v>212</v>
      </c>
      <c r="AF19" s="198" t="s">
        <v>243</v>
      </c>
      <c r="AG19" s="147" t="s">
        <v>22</v>
      </c>
      <c r="AH19" s="198" t="s">
        <v>11</v>
      </c>
      <c r="AI19" s="198">
        <v>154</v>
      </c>
      <c r="AK19" s="257" t="s">
        <v>6</v>
      </c>
      <c r="AL19" s="258" t="s">
        <v>273</v>
      </c>
      <c r="AM19" s="258" t="s">
        <v>274</v>
      </c>
      <c r="AN19" s="257" t="s">
        <v>12</v>
      </c>
      <c r="AO19" s="258" t="s">
        <v>14</v>
      </c>
      <c r="AP19" s="258">
        <v>170</v>
      </c>
      <c r="AR19" s="74" t="s">
        <v>17</v>
      </c>
      <c r="AS19" s="74" t="s">
        <v>520</v>
      </c>
      <c r="AT19" s="74" t="s">
        <v>521</v>
      </c>
      <c r="AU19" s="74" t="s">
        <v>10</v>
      </c>
      <c r="AV19" s="74" t="s">
        <v>11</v>
      </c>
      <c r="AW19" s="74">
        <v>178</v>
      </c>
      <c r="AY19" s="198" t="s">
        <v>6</v>
      </c>
      <c r="AZ19" s="198" t="s">
        <v>569</v>
      </c>
      <c r="BA19" s="198" t="s">
        <v>570</v>
      </c>
      <c r="BB19" s="147" t="s">
        <v>19</v>
      </c>
      <c r="BC19" s="198" t="s">
        <v>14</v>
      </c>
      <c r="BD19" s="198">
        <v>170</v>
      </c>
      <c r="BE19" s="147"/>
      <c r="BF19" s="198" t="s">
        <v>6</v>
      </c>
      <c r="BG19" s="198" t="s">
        <v>183</v>
      </c>
      <c r="BH19" s="198" t="s">
        <v>259</v>
      </c>
      <c r="BI19" s="147" t="s">
        <v>19</v>
      </c>
      <c r="BJ19" s="198" t="s">
        <v>11</v>
      </c>
      <c r="BK19" s="198">
        <v>177</v>
      </c>
      <c r="BM19" t="s">
        <v>6</v>
      </c>
      <c r="BN19" t="s">
        <v>503</v>
      </c>
      <c r="BO19" t="s">
        <v>504</v>
      </c>
      <c r="BP19" t="s">
        <v>210</v>
      </c>
      <c r="BQ19" t="s">
        <v>11</v>
      </c>
      <c r="BR19">
        <v>175</v>
      </c>
      <c r="BT19" t="s">
        <v>6</v>
      </c>
      <c r="BU19" t="s">
        <v>186</v>
      </c>
      <c r="BV19" t="s">
        <v>263</v>
      </c>
      <c r="BW19" t="s">
        <v>19</v>
      </c>
      <c r="BX19" t="s">
        <v>14</v>
      </c>
      <c r="BY19">
        <v>171</v>
      </c>
      <c r="CA19" t="s">
        <v>6</v>
      </c>
      <c r="CB19" t="s">
        <v>507</v>
      </c>
      <c r="CC19" t="s">
        <v>508</v>
      </c>
      <c r="CD19" t="s">
        <v>25</v>
      </c>
      <c r="CE19" t="s">
        <v>11</v>
      </c>
      <c r="CF19">
        <v>127</v>
      </c>
      <c r="CH19" t="s">
        <v>6</v>
      </c>
      <c r="CI19" t="s">
        <v>229</v>
      </c>
      <c r="CJ19" t="s">
        <v>282</v>
      </c>
      <c r="CK19" t="s">
        <v>16</v>
      </c>
      <c r="CL19" t="s">
        <v>14</v>
      </c>
      <c r="CM19">
        <v>172</v>
      </c>
      <c r="CO19" t="s">
        <v>6</v>
      </c>
      <c r="CP19" t="s">
        <v>186</v>
      </c>
      <c r="CQ19" t="s">
        <v>263</v>
      </c>
      <c r="CR19" t="s">
        <v>19</v>
      </c>
      <c r="CS19" t="s">
        <v>14</v>
      </c>
      <c r="CT19">
        <v>170</v>
      </c>
      <c r="EQ19" s="22" t="s">
        <v>26</v>
      </c>
      <c r="ER19" s="22" t="s">
        <v>145</v>
      </c>
      <c r="ES19" s="22" t="s">
        <v>145</v>
      </c>
      <c r="ET19" s="22" t="s">
        <v>53</v>
      </c>
      <c r="EU19" s="133" t="s">
        <v>11</v>
      </c>
      <c r="EV19">
        <v>1</v>
      </c>
      <c r="FS19" t="s">
        <v>6</v>
      </c>
      <c r="FT19" t="s">
        <v>511</v>
      </c>
      <c r="FU19" t="s">
        <v>512</v>
      </c>
      <c r="FV19" t="s">
        <v>10</v>
      </c>
      <c r="FW19" t="s">
        <v>11</v>
      </c>
      <c r="FX19">
        <v>165</v>
      </c>
    </row>
    <row r="20" spans="1:180" ht="13.5" customHeight="1" thickTop="1">
      <c r="A20" s="2"/>
      <c r="B20" s="1"/>
      <c r="C20" s="39"/>
      <c r="D20" s="39"/>
      <c r="E20" s="40"/>
      <c r="F20" s="40"/>
      <c r="H20" s="39"/>
      <c r="I20" s="39" t="s">
        <v>82</v>
      </c>
      <c r="J20" s="49">
        <f>SUM(J17:J19)</f>
        <v>537</v>
      </c>
      <c r="K20" s="49"/>
      <c r="L20" s="49"/>
      <c r="M20" s="49">
        <f>SUM(M17:M19)</f>
        <v>439</v>
      </c>
      <c r="N20" s="39" t="s">
        <v>82</v>
      </c>
      <c r="O20" s="39"/>
      <c r="P20" s="57"/>
      <c r="Q20" s="40"/>
      <c r="R20" s="40"/>
      <c r="S20" s="40"/>
      <c r="W20" s="84"/>
      <c r="X20" s="84"/>
      <c r="Y20" s="84"/>
      <c r="Z20" s="194"/>
      <c r="AA20" s="74"/>
      <c r="AB20" s="74"/>
      <c r="AD20" s="198" t="s">
        <v>6</v>
      </c>
      <c r="AE20" s="198" t="s">
        <v>503</v>
      </c>
      <c r="AF20" s="198" t="s">
        <v>504</v>
      </c>
      <c r="AG20" s="147" t="s">
        <v>210</v>
      </c>
      <c r="AH20" s="198" t="s">
        <v>11</v>
      </c>
      <c r="AI20" s="198">
        <v>159</v>
      </c>
      <c r="AK20" s="259" t="s">
        <v>6</v>
      </c>
      <c r="AL20" s="259" t="s">
        <v>418</v>
      </c>
      <c r="AM20" s="259" t="s">
        <v>419</v>
      </c>
      <c r="AN20" s="260" t="s">
        <v>25</v>
      </c>
      <c r="AO20" s="259" t="s">
        <v>11</v>
      </c>
      <c r="AP20" s="259">
        <v>96</v>
      </c>
      <c r="AR20" s="74" t="s">
        <v>17</v>
      </c>
      <c r="AS20" s="74" t="s">
        <v>205</v>
      </c>
      <c r="AT20" s="74" t="s">
        <v>522</v>
      </c>
      <c r="AU20" s="74" t="s">
        <v>12</v>
      </c>
      <c r="AV20" s="74" t="s">
        <v>11</v>
      </c>
      <c r="AW20" s="74">
        <v>178</v>
      </c>
      <c r="AY20" s="198" t="s">
        <v>6</v>
      </c>
      <c r="AZ20" s="198" t="s">
        <v>511</v>
      </c>
      <c r="BA20" s="198" t="s">
        <v>512</v>
      </c>
      <c r="BB20" s="147" t="s">
        <v>10</v>
      </c>
      <c r="BC20" s="198" t="s">
        <v>11</v>
      </c>
      <c r="BD20" s="198">
        <v>170</v>
      </c>
      <c r="BE20" s="147"/>
      <c r="BF20" s="198" t="s">
        <v>6</v>
      </c>
      <c r="BG20" s="198" t="s">
        <v>186</v>
      </c>
      <c r="BH20" s="198" t="s">
        <v>263</v>
      </c>
      <c r="BI20" s="147" t="s">
        <v>19</v>
      </c>
      <c r="BJ20" s="198" t="s">
        <v>14</v>
      </c>
      <c r="BK20" s="198">
        <v>176</v>
      </c>
      <c r="BM20" t="s">
        <v>6</v>
      </c>
      <c r="BN20" t="s">
        <v>183</v>
      </c>
      <c r="BO20" t="s">
        <v>259</v>
      </c>
      <c r="BP20" t="s">
        <v>19</v>
      </c>
      <c r="BQ20" t="s">
        <v>11</v>
      </c>
      <c r="BR20">
        <v>177</v>
      </c>
      <c r="BT20" t="s">
        <v>6</v>
      </c>
      <c r="BU20" t="s">
        <v>503</v>
      </c>
      <c r="BV20" t="s">
        <v>504</v>
      </c>
      <c r="BW20" t="s">
        <v>210</v>
      </c>
      <c r="BX20" t="s">
        <v>11</v>
      </c>
      <c r="BY20">
        <v>170</v>
      </c>
      <c r="CA20" t="s">
        <v>6</v>
      </c>
      <c r="CB20" t="s">
        <v>296</v>
      </c>
      <c r="CC20" t="s">
        <v>277</v>
      </c>
      <c r="CD20" t="s">
        <v>25</v>
      </c>
      <c r="CE20" t="s">
        <v>11</v>
      </c>
      <c r="CF20">
        <v>185</v>
      </c>
      <c r="CH20" t="s">
        <v>6</v>
      </c>
      <c r="CI20" t="s">
        <v>256</v>
      </c>
      <c r="CJ20" t="s">
        <v>257</v>
      </c>
      <c r="CK20" t="s">
        <v>16</v>
      </c>
      <c r="CL20" t="s">
        <v>11</v>
      </c>
      <c r="CM20">
        <v>171</v>
      </c>
      <c r="CO20" t="s">
        <v>6</v>
      </c>
      <c r="CP20" t="s">
        <v>284</v>
      </c>
      <c r="CQ20" t="s">
        <v>515</v>
      </c>
      <c r="CR20" t="s">
        <v>25</v>
      </c>
      <c r="CS20" t="s">
        <v>11</v>
      </c>
      <c r="CT20">
        <v>169</v>
      </c>
      <c r="CV20"/>
      <c r="CW20"/>
      <c r="CX20"/>
      <c r="CY20"/>
      <c r="CZ20"/>
      <c r="DA20"/>
      <c r="EQ20" s="22" t="s">
        <v>26</v>
      </c>
      <c r="ER20" s="22" t="s">
        <v>145</v>
      </c>
      <c r="ES20" s="22" t="s">
        <v>145</v>
      </c>
      <c r="ET20" s="22" t="s">
        <v>12</v>
      </c>
      <c r="EU20" s="133" t="s">
        <v>11</v>
      </c>
      <c r="EV20">
        <v>1</v>
      </c>
      <c r="FS20" t="s">
        <v>6</v>
      </c>
      <c r="FT20" t="s">
        <v>264</v>
      </c>
      <c r="FU20" t="s">
        <v>265</v>
      </c>
      <c r="FV20" t="s">
        <v>19</v>
      </c>
      <c r="FW20" t="s">
        <v>11</v>
      </c>
      <c r="FX20">
        <v>162</v>
      </c>
    </row>
    <row r="21" spans="1:180" ht="18">
      <c r="A21" s="1"/>
      <c r="B21" s="1"/>
      <c r="C21"/>
      <c r="D21"/>
      <c r="G21"/>
      <c r="H21" s="39"/>
      <c r="I21" s="39" t="s">
        <v>63</v>
      </c>
      <c r="J21" s="182">
        <f>IF(J20=0,0,ROUND(J20/COUNTIFS(J17:J19,"&gt;0"),1))</f>
        <v>179</v>
      </c>
      <c r="K21" s="54">
        <f>IF(J20&gt;M20,2,IF(M20&gt;J20,0,1))</f>
        <v>2</v>
      </c>
      <c r="L21" s="54">
        <f>IF(J20&gt;M20,0,IF(M20&gt;J20,2,1))</f>
        <v>0</v>
      </c>
      <c r="M21" s="48">
        <f>IF(M20=0,0,ROUND(M20/COUNTIFS(M17:M19,"&gt;0"),1))</f>
        <v>146.30000000000001</v>
      </c>
      <c r="N21" s="39" t="s">
        <v>63</v>
      </c>
      <c r="O21" s="39"/>
      <c r="P21" s="57"/>
      <c r="Q21" s="40"/>
      <c r="R21" s="40"/>
      <c r="S21" s="40"/>
      <c r="T21" s="48"/>
      <c r="W21" s="84"/>
      <c r="X21" s="84"/>
      <c r="Y21" s="84"/>
      <c r="Z21" s="194"/>
      <c r="AA21" s="189"/>
      <c r="AB21" s="189"/>
      <c r="AD21" s="198" t="s">
        <v>6</v>
      </c>
      <c r="AE21" s="198" t="s">
        <v>183</v>
      </c>
      <c r="AF21" s="199" t="s">
        <v>259</v>
      </c>
      <c r="AG21" s="147" t="s">
        <v>19</v>
      </c>
      <c r="AH21" s="198" t="s">
        <v>14</v>
      </c>
      <c r="AI21" s="198">
        <v>160</v>
      </c>
      <c r="AK21" s="259" t="s">
        <v>6</v>
      </c>
      <c r="AL21" s="259" t="s">
        <v>517</v>
      </c>
      <c r="AM21" s="259" t="s">
        <v>509</v>
      </c>
      <c r="AN21" s="260" t="s">
        <v>10</v>
      </c>
      <c r="AO21" s="259" t="s">
        <v>11</v>
      </c>
      <c r="AP21" s="259">
        <v>131</v>
      </c>
      <c r="AR21" s="74" t="s">
        <v>17</v>
      </c>
      <c r="AS21" s="74" t="s">
        <v>297</v>
      </c>
      <c r="AT21" s="74" t="s">
        <v>281</v>
      </c>
      <c r="AU21" s="74" t="s">
        <v>23</v>
      </c>
      <c r="AV21" s="74" t="s">
        <v>14</v>
      </c>
      <c r="AW21" s="74">
        <v>173</v>
      </c>
      <c r="AY21" s="198" t="s">
        <v>6</v>
      </c>
      <c r="AZ21" s="198" t="s">
        <v>283</v>
      </c>
      <c r="BA21" s="198" t="s">
        <v>277</v>
      </c>
      <c r="BB21" s="147" t="s">
        <v>24</v>
      </c>
      <c r="BC21" s="198" t="s">
        <v>14</v>
      </c>
      <c r="BD21" s="198">
        <v>166</v>
      </c>
      <c r="BE21" s="147"/>
      <c r="BF21" s="198" t="s">
        <v>6</v>
      </c>
      <c r="BG21" s="198" t="s">
        <v>569</v>
      </c>
      <c r="BH21" s="198" t="s">
        <v>570</v>
      </c>
      <c r="BI21" s="147" t="s">
        <v>19</v>
      </c>
      <c r="BJ21" s="198" t="s">
        <v>14</v>
      </c>
      <c r="BK21" s="198">
        <v>174</v>
      </c>
      <c r="BM21" t="s">
        <v>6</v>
      </c>
      <c r="BN21" t="s">
        <v>285</v>
      </c>
      <c r="BO21" t="s">
        <v>286</v>
      </c>
      <c r="BP21" t="s">
        <v>23</v>
      </c>
      <c r="BQ21" t="s">
        <v>14</v>
      </c>
      <c r="BR21">
        <v>147</v>
      </c>
      <c r="BT21" t="s">
        <v>6</v>
      </c>
      <c r="BU21" t="s">
        <v>285</v>
      </c>
      <c r="BV21" t="s">
        <v>286</v>
      </c>
      <c r="BW21" t="s">
        <v>23</v>
      </c>
      <c r="BX21" t="s">
        <v>14</v>
      </c>
      <c r="BY21">
        <v>169</v>
      </c>
      <c r="CA21" t="s">
        <v>6</v>
      </c>
      <c r="CB21" t="s">
        <v>505</v>
      </c>
      <c r="CC21" t="s">
        <v>506</v>
      </c>
      <c r="CD21" t="s">
        <v>25</v>
      </c>
      <c r="CE21" t="s">
        <v>11</v>
      </c>
      <c r="CF21">
        <v>22</v>
      </c>
      <c r="CH21" t="s">
        <v>6</v>
      </c>
      <c r="CI21" t="s">
        <v>565</v>
      </c>
      <c r="CJ21" t="s">
        <v>504</v>
      </c>
      <c r="CK21" t="s">
        <v>24</v>
      </c>
      <c r="CL21" t="s">
        <v>11</v>
      </c>
      <c r="CM21">
        <v>168</v>
      </c>
      <c r="CO21" t="s">
        <v>6</v>
      </c>
      <c r="CP21" t="s">
        <v>229</v>
      </c>
      <c r="CQ21" t="s">
        <v>282</v>
      </c>
      <c r="CR21" t="s">
        <v>16</v>
      </c>
      <c r="CS21" t="s">
        <v>14</v>
      </c>
      <c r="CT21">
        <v>169</v>
      </c>
      <c r="EQ21" s="22" t="s">
        <v>26</v>
      </c>
      <c r="ER21" s="22" t="s">
        <v>145</v>
      </c>
      <c r="ES21" s="22" t="s">
        <v>145</v>
      </c>
      <c r="ET21" s="22" t="s">
        <v>23</v>
      </c>
      <c r="EU21" s="133" t="s">
        <v>11</v>
      </c>
      <c r="EV21">
        <v>1</v>
      </c>
      <c r="FS21" t="s">
        <v>6</v>
      </c>
      <c r="FT21" t="s">
        <v>319</v>
      </c>
      <c r="FU21" t="s">
        <v>282</v>
      </c>
      <c r="FV21" t="s">
        <v>25</v>
      </c>
      <c r="FW21" t="s">
        <v>11</v>
      </c>
      <c r="FX21">
        <v>97</v>
      </c>
    </row>
    <row r="22" spans="1:180" ht="12.75" customHeight="1">
      <c r="B22"/>
      <c r="C22"/>
      <c r="D22"/>
      <c r="G22"/>
      <c r="H22" s="39"/>
      <c r="I22" s="42"/>
      <c r="J22" s="42"/>
      <c r="K22" s="42"/>
      <c r="L22" s="42"/>
      <c r="M22" s="42"/>
      <c r="N22" s="42"/>
      <c r="O22" s="42"/>
      <c r="P22" s="59"/>
      <c r="Q22" s="40"/>
      <c r="R22" s="40"/>
      <c r="S22" s="40"/>
      <c r="W22" s="84"/>
      <c r="X22" s="84"/>
      <c r="Y22" s="84"/>
      <c r="Z22" s="194"/>
      <c r="AA22" s="189"/>
      <c r="AB22" s="189"/>
      <c r="AD22" s="198" t="s">
        <v>6</v>
      </c>
      <c r="AE22" s="198" t="s">
        <v>229</v>
      </c>
      <c r="AF22" s="198" t="s">
        <v>282</v>
      </c>
      <c r="AG22" s="147" t="s">
        <v>16</v>
      </c>
      <c r="AH22" s="198" t="s">
        <v>14</v>
      </c>
      <c r="AI22" s="198">
        <v>164</v>
      </c>
      <c r="AK22" s="259" t="s">
        <v>6</v>
      </c>
      <c r="AL22" s="259" t="s">
        <v>291</v>
      </c>
      <c r="AM22" s="259" t="s">
        <v>509</v>
      </c>
      <c r="AN22" s="260" t="s">
        <v>25</v>
      </c>
      <c r="AO22" s="259" t="s">
        <v>11</v>
      </c>
      <c r="AP22" s="259">
        <v>110</v>
      </c>
      <c r="AR22" s="74" t="s">
        <v>17</v>
      </c>
      <c r="AS22" s="74" t="s">
        <v>336</v>
      </c>
      <c r="AT22" s="74" t="s">
        <v>281</v>
      </c>
      <c r="AU22" s="74" t="s">
        <v>19</v>
      </c>
      <c r="AV22" s="74" t="s">
        <v>14</v>
      </c>
      <c r="AW22" s="74">
        <v>173</v>
      </c>
      <c r="AY22" s="198" t="s">
        <v>6</v>
      </c>
      <c r="AZ22" s="198" t="s">
        <v>503</v>
      </c>
      <c r="BA22" s="198" t="s">
        <v>504</v>
      </c>
      <c r="BB22" s="147" t="s">
        <v>210</v>
      </c>
      <c r="BC22" s="198" t="s">
        <v>11</v>
      </c>
      <c r="BD22" s="198">
        <v>165</v>
      </c>
      <c r="BF22" s="198" t="s">
        <v>6</v>
      </c>
      <c r="BG22" s="198" t="s">
        <v>264</v>
      </c>
      <c r="BH22" s="198" t="s">
        <v>265</v>
      </c>
      <c r="BI22" s="147" t="s">
        <v>19</v>
      </c>
      <c r="BJ22" s="198" t="s">
        <v>11</v>
      </c>
      <c r="BK22" s="198">
        <v>159</v>
      </c>
      <c r="BM22" t="s">
        <v>6</v>
      </c>
      <c r="BN22" t="s">
        <v>273</v>
      </c>
      <c r="BO22" t="s">
        <v>274</v>
      </c>
      <c r="BP22" t="s">
        <v>12</v>
      </c>
      <c r="BQ22" t="s">
        <v>11</v>
      </c>
      <c r="BR22">
        <v>183</v>
      </c>
      <c r="BT22" t="s">
        <v>6</v>
      </c>
      <c r="BU22" t="s">
        <v>229</v>
      </c>
      <c r="BV22" t="s">
        <v>282</v>
      </c>
      <c r="BW22" t="s">
        <v>16</v>
      </c>
      <c r="BX22" t="s">
        <v>14</v>
      </c>
      <c r="BY22">
        <v>167</v>
      </c>
      <c r="CA22" t="s">
        <v>6</v>
      </c>
      <c r="CB22" t="s">
        <v>266</v>
      </c>
      <c r="CC22" t="s">
        <v>564</v>
      </c>
      <c r="CD22" t="s">
        <v>27</v>
      </c>
      <c r="CE22" t="s">
        <v>11</v>
      </c>
      <c r="CF22">
        <v>147</v>
      </c>
      <c r="CH22" t="s">
        <v>6</v>
      </c>
      <c r="CI22" t="s">
        <v>511</v>
      </c>
      <c r="CJ22" t="s">
        <v>512</v>
      </c>
      <c r="CK22" t="s">
        <v>10</v>
      </c>
      <c r="CL22" t="s">
        <v>11</v>
      </c>
      <c r="CM22">
        <v>168</v>
      </c>
      <c r="CO22" t="s">
        <v>6</v>
      </c>
      <c r="CP22" t="s">
        <v>511</v>
      </c>
      <c r="CQ22" t="s">
        <v>512</v>
      </c>
      <c r="CR22" t="s">
        <v>10</v>
      </c>
      <c r="CS22" t="s">
        <v>14</v>
      </c>
      <c r="CT22">
        <v>168</v>
      </c>
      <c r="EQ22" s="22" t="s">
        <v>26</v>
      </c>
      <c r="ER22" s="22" t="s">
        <v>145</v>
      </c>
      <c r="ES22" s="22" t="s">
        <v>145</v>
      </c>
      <c r="ET22" s="22" t="s">
        <v>19</v>
      </c>
      <c r="EU22" s="133" t="s">
        <v>8</v>
      </c>
      <c r="EV22">
        <v>1</v>
      </c>
      <c r="FS22" t="s">
        <v>6</v>
      </c>
      <c r="FT22" t="s">
        <v>229</v>
      </c>
      <c r="FU22" t="s">
        <v>282</v>
      </c>
      <c r="FV22" t="s">
        <v>16</v>
      </c>
      <c r="FW22" t="s">
        <v>14</v>
      </c>
      <c r="FX22">
        <v>168</v>
      </c>
    </row>
    <row r="23" spans="1:180" ht="15">
      <c r="B23"/>
      <c r="C23"/>
      <c r="D23"/>
      <c r="G23"/>
      <c r="H23" s="39"/>
      <c r="I23" s="337" t="s">
        <v>83</v>
      </c>
      <c r="J23" s="337"/>
      <c r="K23" s="337"/>
      <c r="L23" s="337"/>
      <c r="M23" s="337"/>
      <c r="N23" s="337"/>
      <c r="O23" s="43"/>
      <c r="P23" s="56"/>
      <c r="Q23" s="40"/>
      <c r="R23" s="40"/>
      <c r="S23" s="40"/>
      <c r="W23" s="84"/>
      <c r="X23" s="84"/>
      <c r="Y23" s="84"/>
      <c r="Z23" s="194"/>
      <c r="AA23" s="189"/>
      <c r="AB23" s="189"/>
      <c r="AD23" s="198" t="s">
        <v>6</v>
      </c>
      <c r="AE23" s="198" t="s">
        <v>283</v>
      </c>
      <c r="AF23" s="198" t="s">
        <v>277</v>
      </c>
      <c r="AG23" s="147" t="s">
        <v>24</v>
      </c>
      <c r="AH23" s="198" t="s">
        <v>14</v>
      </c>
      <c r="AI23" s="198">
        <v>165</v>
      </c>
      <c r="AK23" s="259" t="s">
        <v>6</v>
      </c>
      <c r="AL23" s="259" t="s">
        <v>247</v>
      </c>
      <c r="AM23" s="259" t="s">
        <v>509</v>
      </c>
      <c r="AN23" s="260" t="s">
        <v>12</v>
      </c>
      <c r="AO23" s="259" t="s">
        <v>11</v>
      </c>
      <c r="AP23" s="259">
        <v>92</v>
      </c>
      <c r="AR23" s="74" t="s">
        <v>17</v>
      </c>
      <c r="AS23" s="74" t="s">
        <v>367</v>
      </c>
      <c r="AT23" s="74" t="s">
        <v>245</v>
      </c>
      <c r="AU23" s="74" t="s">
        <v>22</v>
      </c>
      <c r="AV23" s="74" t="s">
        <v>11</v>
      </c>
      <c r="AW23" s="74">
        <v>170</v>
      </c>
      <c r="AY23" s="198" t="s">
        <v>6</v>
      </c>
      <c r="AZ23" s="198" t="s">
        <v>229</v>
      </c>
      <c r="BA23" s="198" t="s">
        <v>282</v>
      </c>
      <c r="BB23" s="147" t="s">
        <v>16</v>
      </c>
      <c r="BC23" s="198" t="s">
        <v>14</v>
      </c>
      <c r="BD23" s="198">
        <v>164</v>
      </c>
      <c r="BF23" s="198" t="s">
        <v>6</v>
      </c>
      <c r="BG23" s="198" t="s">
        <v>183</v>
      </c>
      <c r="BH23" s="198" t="s">
        <v>259</v>
      </c>
      <c r="BI23" s="147" t="s">
        <v>19</v>
      </c>
      <c r="BJ23" s="198" t="s">
        <v>14</v>
      </c>
      <c r="BK23" s="198">
        <v>155</v>
      </c>
      <c r="BM23" t="s">
        <v>6</v>
      </c>
      <c r="BN23" t="s">
        <v>183</v>
      </c>
      <c r="BO23" t="s">
        <v>259</v>
      </c>
      <c r="BP23" t="s">
        <v>19</v>
      </c>
      <c r="BQ23" t="s">
        <v>8</v>
      </c>
      <c r="BR23">
        <v>192</v>
      </c>
      <c r="BT23" t="s">
        <v>6</v>
      </c>
      <c r="BU23" t="s">
        <v>511</v>
      </c>
      <c r="BV23" t="s">
        <v>512</v>
      </c>
      <c r="BW23" t="s">
        <v>10</v>
      </c>
      <c r="BX23" t="s">
        <v>11</v>
      </c>
      <c r="BY23">
        <v>164</v>
      </c>
      <c r="CA23" t="s">
        <v>6</v>
      </c>
      <c r="CB23" t="s">
        <v>319</v>
      </c>
      <c r="CC23" t="s">
        <v>282</v>
      </c>
      <c r="CD23" t="s">
        <v>25</v>
      </c>
      <c r="CE23" t="s">
        <v>11</v>
      </c>
      <c r="CF23">
        <v>93</v>
      </c>
      <c r="CH23" t="s">
        <v>6</v>
      </c>
      <c r="CI23" t="s">
        <v>258</v>
      </c>
      <c r="CJ23" t="s">
        <v>259</v>
      </c>
      <c r="CK23" t="s">
        <v>16</v>
      </c>
      <c r="CL23" t="s">
        <v>14</v>
      </c>
      <c r="CM23">
        <v>165</v>
      </c>
      <c r="CO23" t="s">
        <v>6</v>
      </c>
      <c r="CP23" t="s">
        <v>283</v>
      </c>
      <c r="CQ23" t="s">
        <v>277</v>
      </c>
      <c r="CR23" t="s">
        <v>24</v>
      </c>
      <c r="CS23" t="s">
        <v>14</v>
      </c>
      <c r="CT23">
        <v>167</v>
      </c>
      <c r="EQ23" s="22" t="s">
        <v>26</v>
      </c>
      <c r="ER23" s="22" t="s">
        <v>145</v>
      </c>
      <c r="ES23" s="22" t="s">
        <v>145</v>
      </c>
      <c r="ET23" s="22" t="s">
        <v>16</v>
      </c>
      <c r="EU23" s="133" t="s">
        <v>8</v>
      </c>
      <c r="EV23">
        <v>1</v>
      </c>
      <c r="FS23" t="s">
        <v>6</v>
      </c>
      <c r="FT23" t="s">
        <v>289</v>
      </c>
      <c r="FU23" t="s">
        <v>290</v>
      </c>
      <c r="FV23" t="s">
        <v>25</v>
      </c>
      <c r="FW23" t="s">
        <v>11</v>
      </c>
      <c r="FX23">
        <v>154</v>
      </c>
    </row>
    <row r="24" spans="1:180" ht="12.75" customHeight="1">
      <c r="A24" s="1"/>
      <c r="B24"/>
      <c r="C24"/>
      <c r="D24"/>
      <c r="G24"/>
      <c r="H24" s="338" t="s">
        <v>56</v>
      </c>
      <c r="I24" s="338"/>
      <c r="J24" s="338"/>
      <c r="K24" s="338"/>
      <c r="L24" s="338" t="s">
        <v>55</v>
      </c>
      <c r="M24" s="338"/>
      <c r="N24" s="338"/>
      <c r="O24" s="338"/>
      <c r="P24" s="57"/>
      <c r="Q24" s="40"/>
      <c r="R24" s="40"/>
      <c r="S24" s="40"/>
      <c r="W24" s="84"/>
      <c r="X24" s="84"/>
      <c r="Y24" s="84"/>
      <c r="Z24" s="194"/>
      <c r="AA24" s="189"/>
      <c r="AB24" s="189"/>
      <c r="AD24" s="198" t="s">
        <v>6</v>
      </c>
      <c r="AE24" s="198" t="s">
        <v>294</v>
      </c>
      <c r="AF24" s="198" t="s">
        <v>295</v>
      </c>
      <c r="AG24" s="147" t="s">
        <v>25</v>
      </c>
      <c r="AH24" s="198" t="s">
        <v>11</v>
      </c>
      <c r="AI24" s="198">
        <v>167</v>
      </c>
      <c r="AK24" s="257" t="s">
        <v>6</v>
      </c>
      <c r="AL24" s="258" t="s">
        <v>503</v>
      </c>
      <c r="AM24" s="258" t="s">
        <v>504</v>
      </c>
      <c r="AN24" s="257" t="s">
        <v>210</v>
      </c>
      <c r="AO24" s="258" t="s">
        <v>11</v>
      </c>
      <c r="AP24" s="258">
        <v>161</v>
      </c>
      <c r="AR24" s="74" t="s">
        <v>17</v>
      </c>
      <c r="AS24" s="74" t="s">
        <v>183</v>
      </c>
      <c r="AT24" s="74" t="s">
        <v>281</v>
      </c>
      <c r="AU24" s="74" t="s">
        <v>12</v>
      </c>
      <c r="AV24" s="74" t="s">
        <v>11</v>
      </c>
      <c r="AW24" s="74">
        <v>169</v>
      </c>
      <c r="AY24" s="198" t="s">
        <v>6</v>
      </c>
      <c r="AZ24" s="198" t="s">
        <v>183</v>
      </c>
      <c r="BA24" s="198" t="s">
        <v>259</v>
      </c>
      <c r="BB24" s="147" t="s">
        <v>19</v>
      </c>
      <c r="BC24" s="198" t="s">
        <v>14</v>
      </c>
      <c r="BD24" s="198">
        <v>163</v>
      </c>
      <c r="BF24" s="198" t="s">
        <v>6</v>
      </c>
      <c r="BG24" s="198" t="s">
        <v>262</v>
      </c>
      <c r="BH24" s="198" t="s">
        <v>261</v>
      </c>
      <c r="BI24" s="147" t="s">
        <v>16</v>
      </c>
      <c r="BJ24" s="198" t="s">
        <v>8</v>
      </c>
      <c r="BK24" s="198">
        <v>199</v>
      </c>
      <c r="BM24" t="s">
        <v>6</v>
      </c>
      <c r="BN24" t="s">
        <v>258</v>
      </c>
      <c r="BO24" t="s">
        <v>259</v>
      </c>
      <c r="BP24" t="s">
        <v>16</v>
      </c>
      <c r="BQ24" t="s">
        <v>8</v>
      </c>
      <c r="BR24">
        <v>197</v>
      </c>
      <c r="BT24" t="s">
        <v>6</v>
      </c>
      <c r="BU24" t="s">
        <v>212</v>
      </c>
      <c r="BV24" t="s">
        <v>243</v>
      </c>
      <c r="BW24" t="s">
        <v>22</v>
      </c>
      <c r="BX24" t="s">
        <v>11</v>
      </c>
      <c r="BY24">
        <v>160</v>
      </c>
      <c r="CA24" t="s">
        <v>6</v>
      </c>
      <c r="CB24" t="s">
        <v>273</v>
      </c>
      <c r="CC24" t="s">
        <v>274</v>
      </c>
      <c r="CD24" t="s">
        <v>12</v>
      </c>
      <c r="CE24" t="s">
        <v>14</v>
      </c>
      <c r="CF24">
        <v>161</v>
      </c>
      <c r="CH24" t="s">
        <v>6</v>
      </c>
      <c r="CI24" t="s">
        <v>266</v>
      </c>
      <c r="CJ24" t="s">
        <v>564</v>
      </c>
      <c r="CK24" t="s">
        <v>27</v>
      </c>
      <c r="CL24" t="s">
        <v>11</v>
      </c>
      <c r="CM24">
        <v>165</v>
      </c>
      <c r="CO24" t="s">
        <v>6</v>
      </c>
      <c r="CP24" t="s">
        <v>569</v>
      </c>
      <c r="CQ24" t="s">
        <v>570</v>
      </c>
      <c r="CR24" t="s">
        <v>19</v>
      </c>
      <c r="CS24" t="s">
        <v>14</v>
      </c>
      <c r="CT24">
        <v>167</v>
      </c>
      <c r="EQ24" s="22" t="s">
        <v>26</v>
      </c>
      <c r="ER24" s="22" t="s">
        <v>145</v>
      </c>
      <c r="ES24" s="22" t="s">
        <v>145</v>
      </c>
      <c r="ET24" s="22" t="s">
        <v>9</v>
      </c>
      <c r="EU24" s="133" t="s">
        <v>11</v>
      </c>
      <c r="EV24">
        <v>1</v>
      </c>
      <c r="FS24" t="s">
        <v>6</v>
      </c>
      <c r="FT24" t="s">
        <v>569</v>
      </c>
      <c r="FU24" t="s">
        <v>570</v>
      </c>
      <c r="FV24" t="s">
        <v>19</v>
      </c>
      <c r="FW24" t="s">
        <v>14</v>
      </c>
      <c r="FX24">
        <v>172</v>
      </c>
    </row>
    <row r="25" spans="1:180" ht="12.75" customHeight="1">
      <c r="B25"/>
      <c r="C25"/>
      <c r="D25"/>
      <c r="G25"/>
      <c r="H25" s="39"/>
      <c r="I25" s="39"/>
      <c r="J25" s="39" t="s">
        <v>5</v>
      </c>
      <c r="K25" s="49"/>
      <c r="L25" s="49"/>
      <c r="M25" s="39" t="s">
        <v>5</v>
      </c>
      <c r="N25" s="39"/>
      <c r="O25" s="39"/>
      <c r="P25" s="57"/>
      <c r="Q25" s="40"/>
      <c r="R25" s="40"/>
      <c r="S25" s="40"/>
      <c r="W25" s="84"/>
      <c r="X25" s="84"/>
      <c r="Y25" s="84"/>
      <c r="Z25" s="194"/>
      <c r="AA25" s="189"/>
      <c r="AB25" s="189"/>
      <c r="AD25" s="198" t="s">
        <v>6</v>
      </c>
      <c r="AE25" s="198" t="s">
        <v>415</v>
      </c>
      <c r="AF25" s="198" t="s">
        <v>416</v>
      </c>
      <c r="AG25" s="147" t="s">
        <v>10</v>
      </c>
      <c r="AH25" s="198" t="s">
        <v>11</v>
      </c>
      <c r="AI25" s="198">
        <v>170</v>
      </c>
      <c r="AK25" s="257" t="s">
        <v>6</v>
      </c>
      <c r="AL25" s="258" t="s">
        <v>511</v>
      </c>
      <c r="AM25" s="258" t="s">
        <v>512</v>
      </c>
      <c r="AN25" s="257" t="s">
        <v>10</v>
      </c>
      <c r="AO25" s="258" t="s">
        <v>11</v>
      </c>
      <c r="AP25" s="258">
        <v>164</v>
      </c>
      <c r="AR25" s="74" t="s">
        <v>17</v>
      </c>
      <c r="AS25" s="74" t="s">
        <v>480</v>
      </c>
      <c r="AT25" s="74" t="s">
        <v>217</v>
      </c>
      <c r="AU25" s="74" t="s">
        <v>25</v>
      </c>
      <c r="AV25" s="74" t="s">
        <v>11</v>
      </c>
      <c r="AW25" s="74">
        <v>158</v>
      </c>
      <c r="AY25" s="198" t="s">
        <v>6</v>
      </c>
      <c r="AZ25" s="198" t="s">
        <v>289</v>
      </c>
      <c r="BA25" s="198" t="s">
        <v>290</v>
      </c>
      <c r="BB25" s="147" t="s">
        <v>25</v>
      </c>
      <c r="BC25" s="198" t="s">
        <v>11</v>
      </c>
      <c r="BD25" s="198">
        <v>162</v>
      </c>
      <c r="BF25" s="198" t="s">
        <v>6</v>
      </c>
      <c r="BG25" s="198" t="s">
        <v>354</v>
      </c>
      <c r="BH25" s="198" t="s">
        <v>476</v>
      </c>
      <c r="BI25" s="147" t="s">
        <v>16</v>
      </c>
      <c r="BJ25" s="198" t="s">
        <v>8</v>
      </c>
      <c r="BK25" s="198">
        <v>199</v>
      </c>
      <c r="BM25" t="s">
        <v>6</v>
      </c>
      <c r="BN25" t="s">
        <v>294</v>
      </c>
      <c r="BO25" t="s">
        <v>295</v>
      </c>
      <c r="BP25" t="s">
        <v>25</v>
      </c>
      <c r="BQ25" t="s">
        <v>11</v>
      </c>
      <c r="BR25">
        <v>155</v>
      </c>
      <c r="BT25" t="s">
        <v>6</v>
      </c>
      <c r="BU25" t="s">
        <v>294</v>
      </c>
      <c r="BV25" t="s">
        <v>295</v>
      </c>
      <c r="BW25" t="s">
        <v>25</v>
      </c>
      <c r="BX25" t="s">
        <v>11</v>
      </c>
      <c r="BY25">
        <v>158</v>
      </c>
      <c r="CA25" t="s">
        <v>6</v>
      </c>
      <c r="CB25" t="s">
        <v>212</v>
      </c>
      <c r="CC25" t="s">
        <v>243</v>
      </c>
      <c r="CD25" t="s">
        <v>22</v>
      </c>
      <c r="CE25" t="s">
        <v>11</v>
      </c>
      <c r="CF25">
        <v>163</v>
      </c>
      <c r="CH25" t="s">
        <v>6</v>
      </c>
      <c r="CI25" t="s">
        <v>264</v>
      </c>
      <c r="CJ25" t="s">
        <v>265</v>
      </c>
      <c r="CK25" t="s">
        <v>19</v>
      </c>
      <c r="CL25" t="s">
        <v>11</v>
      </c>
      <c r="CM25">
        <v>163</v>
      </c>
      <c r="CO25" t="s">
        <v>6</v>
      </c>
      <c r="CP25" t="s">
        <v>273</v>
      </c>
      <c r="CQ25" t="s">
        <v>274</v>
      </c>
      <c r="CR25" t="s">
        <v>12</v>
      </c>
      <c r="CS25" t="s">
        <v>14</v>
      </c>
      <c r="CT25">
        <v>164</v>
      </c>
      <c r="EQ25" s="22" t="s">
        <v>26</v>
      </c>
      <c r="ER25" s="22" t="s">
        <v>145</v>
      </c>
      <c r="ES25" s="22" t="s">
        <v>145</v>
      </c>
      <c r="ET25" s="22" t="s">
        <v>37</v>
      </c>
      <c r="EU25" s="133" t="s">
        <v>11</v>
      </c>
      <c r="EV25">
        <v>1</v>
      </c>
      <c r="FS25" t="s">
        <v>6</v>
      </c>
      <c r="FT25" t="s">
        <v>354</v>
      </c>
      <c r="FU25" t="s">
        <v>476</v>
      </c>
      <c r="FV25" t="s">
        <v>16</v>
      </c>
      <c r="FW25" t="s">
        <v>8</v>
      </c>
      <c r="FX25">
        <v>189</v>
      </c>
    </row>
    <row r="26" spans="1:180" ht="12.75" customHeight="1">
      <c r="B26"/>
      <c r="C26"/>
      <c r="D26"/>
      <c r="G26" s="50">
        <v>1</v>
      </c>
      <c r="H26" s="39"/>
      <c r="I26" s="39"/>
      <c r="J26" s="74">
        <f xml:space="preserve">
IF(Heimmannschaft=AG!$A$1,LARGE(AG!$AA$3:$AA$150,1),
IF(Heimmannschaft=LE!$A$1,LARGE(LE!$AA$3:$AA$150,1),
IF(Heimmannschaft=AD!$A$1,LARGE(AD!$AA$3:$AA$150,1),
IF(Heimmannschaft=ZE!$A$1,LARGE(ZE!$AA$3:$AA$150,1),
IF(Heimmannschaft=TH!$A$1,LARGE(TH!$AA$3:$AA$150,1),
IF(Heimmannschaft=FU!$A$1,LARGE(FU!$AA$3:$AA$150,1),
IF(Heimmannschaft=JI!$A$1,LARGE(JI!$AA$3:$AA$150,1),
IF(Heimmannschaft=HW!$A$1,LARGE(HW!$AA$3:$AA$150,1),
IF(Heimmannschaft=WW!$A$1,LARGE(WW!$AA$3:$AA$150,1),
IF(Heimmannschaft=PB!$A$1,LARGE(PB!$AA$3:$AA$150,1),
IF(Heimmannschaft=ÖD!$A$1,LARGE(ÖD!$AA$3:$AA$150,1)
)))))))))))</f>
        <v>183</v>
      </c>
      <c r="K26" s="49"/>
      <c r="L26" s="49"/>
      <c r="M26" s="74">
        <f xml:space="preserve">
IF(Gastmannschaft=AG!$A$1,LARGE(AG!$AA$3:$AA$150,1),
IF(Gastmannschaft=LE!$A$1,LARGE(LE!$AA$3:$AA$150,1),
IF(Gastmannschaft=AD!$A$1,LARGE(AD!$AA$3:$AA$150,1),
IF(Gastmannschaft=ZE!$A$1,LARGE(ZE!$AA$3:$AA$150,1),
IF(Gastmannschaft=TH!$A$1,LARGE(TH!$AA$3:$AA$150,1),
IF(Gastmannschaft=FU!$A$1,LARGE(FU!$AA$3:$AA$150,1),
IF(Gastmannschaft=JI!$A$1,LARGE(JI!$AA$3:$AA$150,1),
IF(Gastmannschaft=HW!$A$1,LARGE(HW!$AA$3:$AA$150,1),
IF(Gastmannschaft=WW!$A$1,LARGE(WW!$AA$3:$AA$150,1),
IF(Gastmannschaft=PB!$A$1,LARGE(PB!$AA$3:$AA$150,1),
IF(Gastmannschaft=ÖD!$A$1,LARGE(ÖD!$AA$3:$AA$150,1)
)))))))))))</f>
        <v>171</v>
      </c>
      <c r="N26" s="39"/>
      <c r="O26" s="39"/>
      <c r="P26" s="57">
        <v>1</v>
      </c>
      <c r="Q26" s="40"/>
      <c r="R26" s="40"/>
      <c r="S26" s="40"/>
      <c r="W26" s="84"/>
      <c r="X26" s="84"/>
      <c r="Y26" s="84"/>
      <c r="Z26" s="194"/>
      <c r="AA26" s="189"/>
      <c r="AB26" s="189"/>
      <c r="AD26" s="198" t="s">
        <v>6</v>
      </c>
      <c r="AE26" s="198" t="s">
        <v>284</v>
      </c>
      <c r="AF26" s="253" t="s">
        <v>515</v>
      </c>
      <c r="AG26" s="147" t="s">
        <v>25</v>
      </c>
      <c r="AH26" s="198" t="s">
        <v>11</v>
      </c>
      <c r="AI26" s="198">
        <v>171</v>
      </c>
      <c r="AK26" s="257" t="s">
        <v>6</v>
      </c>
      <c r="AL26" s="257" t="s">
        <v>264</v>
      </c>
      <c r="AM26" s="257" t="s">
        <v>265</v>
      </c>
      <c r="AN26" s="257" t="s">
        <v>19</v>
      </c>
      <c r="AO26" s="257" t="s">
        <v>8</v>
      </c>
      <c r="AP26" s="257">
        <v>192</v>
      </c>
      <c r="AR26" s="74" t="s">
        <v>17</v>
      </c>
      <c r="AS26" s="74" t="s">
        <v>183</v>
      </c>
      <c r="AT26" s="74" t="s">
        <v>217</v>
      </c>
      <c r="AU26" s="74" t="s">
        <v>23</v>
      </c>
      <c r="AV26" s="74" t="s">
        <v>14</v>
      </c>
      <c r="AW26" s="74">
        <v>156</v>
      </c>
      <c r="AY26" s="198" t="s">
        <v>6</v>
      </c>
      <c r="AZ26" s="198" t="s">
        <v>294</v>
      </c>
      <c r="BA26" s="198" t="s">
        <v>295</v>
      </c>
      <c r="BB26" s="147" t="s">
        <v>25</v>
      </c>
      <c r="BC26" s="198" t="s">
        <v>11</v>
      </c>
      <c r="BD26" s="198">
        <v>162</v>
      </c>
      <c r="BF26" s="198" t="s">
        <v>6</v>
      </c>
      <c r="BG26" s="198" t="s">
        <v>256</v>
      </c>
      <c r="BH26" s="198" t="s">
        <v>257</v>
      </c>
      <c r="BI26" s="147" t="s">
        <v>16</v>
      </c>
      <c r="BJ26" s="198" t="s">
        <v>8</v>
      </c>
      <c r="BK26" s="198">
        <v>197</v>
      </c>
      <c r="BM26" t="s">
        <v>6</v>
      </c>
      <c r="BN26" t="s">
        <v>264</v>
      </c>
      <c r="BO26" t="s">
        <v>265</v>
      </c>
      <c r="BP26" t="s">
        <v>19</v>
      </c>
      <c r="BQ26" t="s">
        <v>11</v>
      </c>
      <c r="BR26">
        <v>155</v>
      </c>
      <c r="BT26" t="s">
        <v>6</v>
      </c>
      <c r="BU26" t="s">
        <v>264</v>
      </c>
      <c r="BV26" t="s">
        <v>265</v>
      </c>
      <c r="BW26" t="s">
        <v>19</v>
      </c>
      <c r="BX26" t="s">
        <v>11</v>
      </c>
      <c r="BY26">
        <v>155</v>
      </c>
      <c r="CA26" t="s">
        <v>6</v>
      </c>
      <c r="CB26" t="s">
        <v>602</v>
      </c>
      <c r="CC26" t="s">
        <v>604</v>
      </c>
      <c r="CD26" t="s">
        <v>25</v>
      </c>
      <c r="CE26" t="s">
        <v>11</v>
      </c>
      <c r="CF26">
        <v>88</v>
      </c>
      <c r="CH26" t="s">
        <v>6</v>
      </c>
      <c r="CI26" t="s">
        <v>297</v>
      </c>
      <c r="CJ26" t="s">
        <v>281</v>
      </c>
      <c r="CK26" t="s">
        <v>25</v>
      </c>
      <c r="CL26" t="s">
        <v>11</v>
      </c>
      <c r="CM26">
        <v>160</v>
      </c>
      <c r="CO26" t="s">
        <v>6</v>
      </c>
      <c r="CP26" t="s">
        <v>297</v>
      </c>
      <c r="CQ26" t="s">
        <v>281</v>
      </c>
      <c r="CR26" t="s">
        <v>25</v>
      </c>
      <c r="CS26" t="s">
        <v>11</v>
      </c>
      <c r="CT26">
        <v>164</v>
      </c>
      <c r="EQ26" s="22" t="s">
        <v>26</v>
      </c>
      <c r="ER26" s="22" t="s">
        <v>145</v>
      </c>
      <c r="ES26" s="22" t="s">
        <v>145</v>
      </c>
      <c r="ET26" s="22" t="s">
        <v>10</v>
      </c>
      <c r="EU26" s="133" t="s">
        <v>11</v>
      </c>
      <c r="EV26">
        <v>1</v>
      </c>
      <c r="FS26" t="s">
        <v>6</v>
      </c>
      <c r="FT26" t="s">
        <v>266</v>
      </c>
      <c r="FU26" t="s">
        <v>564</v>
      </c>
      <c r="FV26" t="s">
        <v>27</v>
      </c>
      <c r="FW26" t="s">
        <v>11</v>
      </c>
      <c r="FX26">
        <v>134</v>
      </c>
    </row>
    <row r="27" spans="1:180" ht="12.75" customHeight="1">
      <c r="B27"/>
      <c r="C27"/>
      <c r="D27"/>
      <c r="G27" s="50">
        <v>2</v>
      </c>
      <c r="H27" s="39"/>
      <c r="I27" s="39"/>
      <c r="J27" s="74">
        <f xml:space="preserve">
IF(Heimmannschaft=AG!$A$1,LARGE(AG!$AA$3:$AA$150,2),
IF(Heimmannschaft=LE!$A$1,LARGE(LE!$AA$3:$AA$150,2),
IF(Heimmannschaft=AD!$A$1,LARGE(AD!$AA$3:$AA$150,2),
IF(Heimmannschaft=ZE!$A$1,LARGE(ZE!$AA$3:$AA$150,2),
IF(Heimmannschaft=TH!$A$1,LARGE(TH!$AA$3:$AA$150,2),
IF(Heimmannschaft=FU!$A$1,LARGE(FU!$AA$3:$AA$150,2),
IF(Heimmannschaft=JI!$A$1,LARGE(JI!$AA$3:$AA$150,2),
IF(Heimmannschaft=HW!$A$1,LARGE(HW!$AA$3:$AA$150,2),
IF(Heimmannschaft=WW!$A$1,LARGE(WW!$AA$3:$AA$150,2),
IF(Heimmannschaft=PB!$A$1,LARGE(PB!$AA$3:$AA$150,2),
IF(Heimmannschaft=ÖD!$A$1,LARGE(ÖD!$AA$3:$AA$150,2)
)))))))))))</f>
        <v>176</v>
      </c>
      <c r="K27" s="49"/>
      <c r="L27" s="49"/>
      <c r="M27" s="74">
        <f xml:space="preserve">
IF(Gastmannschaft=AG!$A$1,LARGE(AG!$AA$3:$AA$150,2),
IF(Gastmannschaft=LE!$A$1,LARGE(LE!$AA$3:$AA$150,2),
IF(Gastmannschaft=AD!$A$1,LARGE(AD!$AA$3:$AA$150,2),
IF(Gastmannschaft=ZE!$A$1,LARGE(ZE!$AA$3:$AA$150,2),
IF(Gastmannschaft=TH!$A$1,LARGE(TH!$AA$3:$AA$150,2),
IF(Gastmannschaft=FU!$A$1,LARGE(FU!$AA$3:$AA$150,2),
IF(Gastmannschaft=JI!$A$1,LARGE(JI!$AA$3:$AA$150,2),
IF(Gastmannschaft=HW!$A$1,LARGE(HW!$AA$3:$AA$150,2),
IF(Gastmannschaft=WW!$A$1,LARGE(WW!$AA$3:$AA$150,2),
IF(Gastmannschaft=PB!$A$1,LARGE(PB!$AA$3:$AA$150,2),
IF(Gastmannschaft=ÖD!$A$1,LARGE(ÖD!$AA$3:$AA$150,2)
)))))))))))</f>
        <v>150</v>
      </c>
      <c r="N27" s="39"/>
      <c r="O27" s="39"/>
      <c r="P27" s="57">
        <v>2</v>
      </c>
      <c r="Q27" s="40"/>
      <c r="R27" s="40"/>
      <c r="S27" s="40"/>
      <c r="W27" s="193"/>
      <c r="X27" s="193"/>
      <c r="Y27" s="193"/>
      <c r="Z27" s="193"/>
      <c r="AA27" s="190"/>
      <c r="AB27" s="190"/>
      <c r="AD27" s="198" t="s">
        <v>6</v>
      </c>
      <c r="AE27" s="198" t="s">
        <v>511</v>
      </c>
      <c r="AF27" s="198" t="s">
        <v>512</v>
      </c>
      <c r="AG27" s="147" t="s">
        <v>10</v>
      </c>
      <c r="AH27" s="198" t="s">
        <v>11</v>
      </c>
      <c r="AI27" s="198">
        <v>171</v>
      </c>
      <c r="AK27" s="257" t="s">
        <v>6</v>
      </c>
      <c r="AL27" s="258" t="s">
        <v>264</v>
      </c>
      <c r="AM27" s="258" t="s">
        <v>265</v>
      </c>
      <c r="AN27" s="257" t="s">
        <v>19</v>
      </c>
      <c r="AO27" s="258" t="s">
        <v>11</v>
      </c>
      <c r="AP27" s="258">
        <v>160</v>
      </c>
      <c r="AR27" s="74" t="s">
        <v>17</v>
      </c>
      <c r="AS27" s="74" t="s">
        <v>233</v>
      </c>
      <c r="AT27" s="74" t="s">
        <v>578</v>
      </c>
      <c r="AU27" s="74" t="s">
        <v>22</v>
      </c>
      <c r="AV27" s="74" t="s">
        <v>11</v>
      </c>
      <c r="AW27" s="74">
        <v>156</v>
      </c>
      <c r="AY27" s="198" t="s">
        <v>6</v>
      </c>
      <c r="AZ27" s="198" t="s">
        <v>567</v>
      </c>
      <c r="BA27" s="198" t="s">
        <v>568</v>
      </c>
      <c r="BB27" s="147" t="s">
        <v>23</v>
      </c>
      <c r="BC27" s="198" t="s">
        <v>11</v>
      </c>
      <c r="BD27" s="198">
        <v>161</v>
      </c>
      <c r="BF27" s="198" t="s">
        <v>6</v>
      </c>
      <c r="BG27" s="198" t="s">
        <v>258</v>
      </c>
      <c r="BH27" s="209" t="s">
        <v>259</v>
      </c>
      <c r="BI27" s="147" t="s">
        <v>16</v>
      </c>
      <c r="BJ27" s="198" t="s">
        <v>8</v>
      </c>
      <c r="BK27" s="198">
        <v>197</v>
      </c>
      <c r="BM27" t="s">
        <v>6</v>
      </c>
      <c r="BN27" t="s">
        <v>212</v>
      </c>
      <c r="BO27" t="s">
        <v>243</v>
      </c>
      <c r="BP27" t="s">
        <v>22</v>
      </c>
      <c r="BQ27" t="s">
        <v>11</v>
      </c>
      <c r="BR27">
        <v>157</v>
      </c>
      <c r="BT27" t="s">
        <v>6</v>
      </c>
      <c r="BU27" t="s">
        <v>511</v>
      </c>
      <c r="BV27" t="s">
        <v>512</v>
      </c>
      <c r="BW27" t="s">
        <v>10</v>
      </c>
      <c r="BX27" t="s">
        <v>14</v>
      </c>
      <c r="BY27">
        <v>151</v>
      </c>
      <c r="CA27" t="s">
        <v>6</v>
      </c>
      <c r="CB27" t="s">
        <v>262</v>
      </c>
      <c r="CC27" t="s">
        <v>261</v>
      </c>
      <c r="CD27" t="s">
        <v>16</v>
      </c>
      <c r="CE27" t="s">
        <v>8</v>
      </c>
      <c r="CF27">
        <v>196</v>
      </c>
      <c r="CH27" t="s">
        <v>6</v>
      </c>
      <c r="CI27" t="s">
        <v>285</v>
      </c>
      <c r="CJ27" t="s">
        <v>286</v>
      </c>
      <c r="CK27" t="s">
        <v>23</v>
      </c>
      <c r="CL27" t="s">
        <v>14</v>
      </c>
      <c r="CM27">
        <v>159</v>
      </c>
      <c r="CO27" t="s">
        <v>6</v>
      </c>
      <c r="CP27" t="s">
        <v>258</v>
      </c>
      <c r="CQ27" t="s">
        <v>259</v>
      </c>
      <c r="CR27" t="s">
        <v>16</v>
      </c>
      <c r="CS27" t="s">
        <v>14</v>
      </c>
      <c r="CT27">
        <v>164</v>
      </c>
      <c r="EQ27" s="22" t="s">
        <v>26</v>
      </c>
      <c r="ER27" s="22" t="s">
        <v>145</v>
      </c>
      <c r="ES27" s="22" t="s">
        <v>145</v>
      </c>
      <c r="ET27" s="22" t="s">
        <v>24</v>
      </c>
      <c r="EU27" s="133" t="s">
        <v>11</v>
      </c>
      <c r="EV27">
        <v>1</v>
      </c>
      <c r="FS27" t="s">
        <v>6</v>
      </c>
      <c r="FT27" t="s">
        <v>183</v>
      </c>
      <c r="FU27" t="s">
        <v>259</v>
      </c>
      <c r="FV27" t="s">
        <v>19</v>
      </c>
      <c r="FW27" t="s">
        <v>14</v>
      </c>
      <c r="FX27">
        <v>168</v>
      </c>
    </row>
    <row r="28" spans="1:180" ht="13.5" customHeight="1" thickBot="1">
      <c r="B28"/>
      <c r="C28"/>
      <c r="D28"/>
      <c r="G28" s="51">
        <v>3</v>
      </c>
      <c r="H28" s="41"/>
      <c r="I28" s="41"/>
      <c r="J28" s="146">
        <f xml:space="preserve">
IF(Heimmannschaft=AG!$A$1,LARGE(AG!$AA$3:$AA$150,3),
IF(Heimmannschaft=LE!$A$1,LARGE(LE!$AA$3:$AA$150,3),
IF(Heimmannschaft=AD!$A$1,LARGE(AD!$AA$3:$AA$150,3),
IF(Heimmannschaft=ZE!$A$1,LARGE(ZE!$AA$3:$AA$150,3),
IF(Heimmannschaft=TH!$A$1,LARGE(TH!$AA$3:$AA$150,3),
IF(Heimmannschaft=FU!$A$1,LARGE(FU!$AA$3:$AA$150,3),
IF(Heimmannschaft=JI!$A$1,LARGE(JI!$AA$3:$AA$150,3),
IF(Heimmannschaft=HW!$A$1,LARGE(HW!$AA$3:$AA$150,3),
IF(Heimmannschaft=WW!$A$1,LARGE(WW!$AA$3:$AA$150,3),
IF(Heimmannschaft=PB!$A$1,LARGE(PB!$AA$3:$AA$150,3),
IF(Heimmannschaft=ÖD!$A$1,LARGE(ÖD!$AA$3:$AA$150,3)
)))))))))))</f>
        <v>169</v>
      </c>
      <c r="K28" s="52"/>
      <c r="L28" s="52"/>
      <c r="M28" s="146">
        <f xml:space="preserve">
IF(Gastmannschaft=AG!$A$1,LARGE(AG!$AA$3:$AA$150,3),
IF(Gastmannschaft=LE!$A$1,LARGE(LE!$AA$3:$AA$150,3),
IF(Gastmannschaft=AD!$A$1,LARGE(AD!$AA$3:$AA$150,3),
IF(Gastmannschaft=ZE!$A$1,LARGE(ZE!$AA$3:$AA$150,3),
IF(Gastmannschaft=TH!$A$1,LARGE(TH!$AA$3:$AA$150,3),
IF(Gastmannschaft=FU!$A$1,LARGE(FU!$AA$3:$AA$150,3),
IF(Gastmannschaft=JI!$A$1,LARGE(JI!$AA$3:$AA$150,3),
IF(Gastmannschaft=HW!$A$1,LARGE(HW!$AA$3:$AA$150,3),
IF(Gastmannschaft=WW!$A$1,LARGE(WW!$AA$3:$AA$150,3),
IF(Gastmannschaft=PB!$A$1,LARGE(PB!$AA$3:$AA$150,3),
IF(Gastmannschaft=ÖD!$A$1,LARGE(ÖD!$AA$3:$AA$150,3)
)))))))))))</f>
        <v>142</v>
      </c>
      <c r="N28" s="41"/>
      <c r="O28" s="41"/>
      <c r="P28" s="58">
        <v>3</v>
      </c>
      <c r="Q28" s="40"/>
      <c r="R28" s="40"/>
      <c r="S28" s="40"/>
      <c r="W28" s="84"/>
      <c r="X28" s="84"/>
      <c r="Y28" s="84"/>
      <c r="Z28" s="194"/>
      <c r="AA28" s="147"/>
      <c r="AD28" s="198" t="s">
        <v>6</v>
      </c>
      <c r="AE28" s="198" t="s">
        <v>273</v>
      </c>
      <c r="AF28" s="198" t="s">
        <v>274</v>
      </c>
      <c r="AG28" s="147" t="s">
        <v>12</v>
      </c>
      <c r="AH28" s="198" t="s">
        <v>14</v>
      </c>
      <c r="AI28" s="198">
        <v>172</v>
      </c>
      <c r="AK28" s="257" t="s">
        <v>6</v>
      </c>
      <c r="AL28" s="258" t="s">
        <v>229</v>
      </c>
      <c r="AM28" s="258" t="s">
        <v>282</v>
      </c>
      <c r="AN28" s="257" t="s">
        <v>16</v>
      </c>
      <c r="AO28" s="258" t="s">
        <v>14</v>
      </c>
      <c r="AP28" s="258">
        <v>163</v>
      </c>
      <c r="AR28" s="74" t="s">
        <v>17</v>
      </c>
      <c r="AS28" s="74" t="s">
        <v>341</v>
      </c>
      <c r="AT28" s="74" t="s">
        <v>217</v>
      </c>
      <c r="AU28" s="74" t="s">
        <v>22</v>
      </c>
      <c r="AV28" s="74" t="s">
        <v>11</v>
      </c>
      <c r="AW28" s="74">
        <v>152</v>
      </c>
      <c r="AY28" s="198" t="s">
        <v>6</v>
      </c>
      <c r="AZ28" s="198" t="s">
        <v>571</v>
      </c>
      <c r="BA28" s="198" t="s">
        <v>261</v>
      </c>
      <c r="BB28" s="147" t="s">
        <v>210</v>
      </c>
      <c r="BC28" s="198" t="s">
        <v>11</v>
      </c>
      <c r="BD28" s="198">
        <v>157</v>
      </c>
      <c r="BF28" s="198" t="s">
        <v>6</v>
      </c>
      <c r="BG28" s="198" t="s">
        <v>256</v>
      </c>
      <c r="BH28" s="198" t="s">
        <v>257</v>
      </c>
      <c r="BI28" s="147" t="s">
        <v>16</v>
      </c>
      <c r="BJ28" s="198" t="s">
        <v>11</v>
      </c>
      <c r="BK28" s="198">
        <v>176</v>
      </c>
      <c r="BM28" t="s">
        <v>6</v>
      </c>
      <c r="BN28" t="s">
        <v>283</v>
      </c>
      <c r="BO28" t="s">
        <v>277</v>
      </c>
      <c r="BP28" t="s">
        <v>24</v>
      </c>
      <c r="BQ28" t="s">
        <v>14</v>
      </c>
      <c r="BR28">
        <v>163</v>
      </c>
      <c r="BT28" t="s">
        <v>6</v>
      </c>
      <c r="BU28" t="s">
        <v>297</v>
      </c>
      <c r="BV28" t="s">
        <v>281</v>
      </c>
      <c r="BW28" t="s">
        <v>25</v>
      </c>
      <c r="BX28" t="s">
        <v>11</v>
      </c>
      <c r="BY28">
        <v>150</v>
      </c>
      <c r="CA28" t="s">
        <v>6</v>
      </c>
      <c r="CB28" t="s">
        <v>273</v>
      </c>
      <c r="CC28" t="s">
        <v>274</v>
      </c>
      <c r="CD28" t="s">
        <v>12</v>
      </c>
      <c r="CE28" t="s">
        <v>11</v>
      </c>
      <c r="CF28">
        <v>174</v>
      </c>
      <c r="CH28" t="s">
        <v>6</v>
      </c>
      <c r="CI28" t="s">
        <v>283</v>
      </c>
      <c r="CJ28" t="s">
        <v>277</v>
      </c>
      <c r="CK28" t="s">
        <v>24</v>
      </c>
      <c r="CL28" t="s">
        <v>14</v>
      </c>
      <c r="CM28">
        <v>159</v>
      </c>
      <c r="CO28" t="s">
        <v>6</v>
      </c>
      <c r="CP28" t="s">
        <v>289</v>
      </c>
      <c r="CQ28" t="s">
        <v>290</v>
      </c>
      <c r="CR28" t="s">
        <v>25</v>
      </c>
      <c r="CS28" t="s">
        <v>11</v>
      </c>
      <c r="CT28">
        <v>161</v>
      </c>
      <c r="EQ28" s="22" t="s">
        <v>26</v>
      </c>
      <c r="ER28" s="22" t="s">
        <v>145</v>
      </c>
      <c r="ES28" s="22" t="s">
        <v>145</v>
      </c>
      <c r="ET28" s="22" t="s">
        <v>27</v>
      </c>
      <c r="EU28" s="133" t="s">
        <v>8</v>
      </c>
      <c r="EV28">
        <v>1</v>
      </c>
      <c r="FS28" t="s">
        <v>6</v>
      </c>
      <c r="FT28" t="s">
        <v>285</v>
      </c>
      <c r="FU28" t="s">
        <v>286</v>
      </c>
      <c r="FV28" t="s">
        <v>23</v>
      </c>
      <c r="FW28" t="s">
        <v>14</v>
      </c>
      <c r="FX28">
        <v>159</v>
      </c>
    </row>
    <row r="29" spans="1:180" ht="13.5" customHeight="1" thickTop="1">
      <c r="B29"/>
      <c r="C29"/>
      <c r="D29"/>
      <c r="G29"/>
      <c r="H29" s="39"/>
      <c r="I29" s="39" t="s">
        <v>82</v>
      </c>
      <c r="J29" s="49">
        <f>SUM(J26:J28)</f>
        <v>528</v>
      </c>
      <c r="K29" s="49"/>
      <c r="L29" s="49"/>
      <c r="M29" s="49">
        <f>SUM(M26:M28)</f>
        <v>463</v>
      </c>
      <c r="N29" s="39" t="s">
        <v>82</v>
      </c>
      <c r="O29" s="39"/>
      <c r="P29" s="57"/>
      <c r="Q29" s="40"/>
      <c r="R29" s="40"/>
      <c r="S29" s="40"/>
      <c r="W29" s="84"/>
      <c r="X29" s="84"/>
      <c r="Y29" s="84"/>
      <c r="Z29" s="194"/>
      <c r="AA29" s="147"/>
      <c r="AB29" s="74"/>
      <c r="AD29" s="198" t="s">
        <v>6</v>
      </c>
      <c r="AE29" s="198" t="s">
        <v>296</v>
      </c>
      <c r="AF29" s="198" t="s">
        <v>277</v>
      </c>
      <c r="AG29" s="147" t="s">
        <v>25</v>
      </c>
      <c r="AH29" s="198" t="s">
        <v>11</v>
      </c>
      <c r="AI29" s="198">
        <v>174</v>
      </c>
      <c r="AK29" s="259" t="s">
        <v>6</v>
      </c>
      <c r="AL29" s="259" t="s">
        <v>319</v>
      </c>
      <c r="AM29" s="259" t="s">
        <v>282</v>
      </c>
      <c r="AN29" s="260" t="s">
        <v>25</v>
      </c>
      <c r="AO29" s="259" t="s">
        <v>11</v>
      </c>
      <c r="AP29" s="259">
        <v>88</v>
      </c>
      <c r="AR29" s="74" t="s">
        <v>17</v>
      </c>
      <c r="AS29" s="74" t="s">
        <v>211</v>
      </c>
      <c r="AT29" s="74" t="s">
        <v>303</v>
      </c>
      <c r="AU29" s="74" t="s">
        <v>19</v>
      </c>
      <c r="AV29" s="74" t="s">
        <v>11</v>
      </c>
      <c r="AW29" s="74">
        <v>149</v>
      </c>
      <c r="AY29" s="198" t="s">
        <v>6</v>
      </c>
      <c r="AZ29" s="198" t="s">
        <v>266</v>
      </c>
      <c r="BA29" s="198" t="s">
        <v>564</v>
      </c>
      <c r="BB29" s="147" t="s">
        <v>27</v>
      </c>
      <c r="BC29" s="198" t="s">
        <v>11</v>
      </c>
      <c r="BD29" s="198">
        <v>157</v>
      </c>
      <c r="BF29" s="198" t="s">
        <v>6</v>
      </c>
      <c r="BG29" s="198" t="s">
        <v>229</v>
      </c>
      <c r="BH29" s="198" t="s">
        <v>282</v>
      </c>
      <c r="BI29" s="147" t="s">
        <v>16</v>
      </c>
      <c r="BJ29" s="198" t="s">
        <v>14</v>
      </c>
      <c r="BK29" s="198">
        <v>164</v>
      </c>
      <c r="BM29" t="s">
        <v>6</v>
      </c>
      <c r="BN29" t="s">
        <v>292</v>
      </c>
      <c r="BO29" t="s">
        <v>293</v>
      </c>
      <c r="BP29" t="s">
        <v>25</v>
      </c>
      <c r="BQ29" t="s">
        <v>11</v>
      </c>
      <c r="BR29">
        <v>164</v>
      </c>
      <c r="BT29" t="s">
        <v>6</v>
      </c>
      <c r="BU29" t="s">
        <v>510</v>
      </c>
      <c r="BV29" t="s">
        <v>243</v>
      </c>
      <c r="BW29" t="s">
        <v>24</v>
      </c>
      <c r="BX29" t="s">
        <v>11</v>
      </c>
      <c r="BY29">
        <v>148</v>
      </c>
      <c r="CA29" t="s">
        <v>6</v>
      </c>
      <c r="CB29" t="s">
        <v>569</v>
      </c>
      <c r="CC29" t="s">
        <v>570</v>
      </c>
      <c r="CD29" t="s">
        <v>19</v>
      </c>
      <c r="CE29" t="s">
        <v>14</v>
      </c>
      <c r="CF29">
        <v>178</v>
      </c>
      <c r="CH29" t="s">
        <v>6</v>
      </c>
      <c r="CI29" t="s">
        <v>183</v>
      </c>
      <c r="CJ29" t="s">
        <v>259</v>
      </c>
      <c r="CK29" t="s">
        <v>19</v>
      </c>
      <c r="CL29" t="s">
        <v>14</v>
      </c>
      <c r="CM29">
        <v>159</v>
      </c>
      <c r="CO29" t="s">
        <v>6</v>
      </c>
      <c r="CP29" t="s">
        <v>183</v>
      </c>
      <c r="CQ29" t="s">
        <v>259</v>
      </c>
      <c r="CR29" t="s">
        <v>19</v>
      </c>
      <c r="CS29" t="s">
        <v>14</v>
      </c>
      <c r="CT29">
        <v>161</v>
      </c>
      <c r="EQ29" s="22" t="s">
        <v>26</v>
      </c>
      <c r="ER29" s="22" t="s">
        <v>145</v>
      </c>
      <c r="ES29" s="22" t="s">
        <v>145</v>
      </c>
      <c r="ET29" s="22" t="s">
        <v>38</v>
      </c>
      <c r="EU29" s="133" t="s">
        <v>8</v>
      </c>
      <c r="EV29">
        <v>1</v>
      </c>
      <c r="FS29" t="s">
        <v>6</v>
      </c>
      <c r="FT29" t="s">
        <v>298</v>
      </c>
      <c r="FU29" t="s">
        <v>286</v>
      </c>
      <c r="FV29" t="s">
        <v>25</v>
      </c>
      <c r="FW29" t="s">
        <v>11</v>
      </c>
      <c r="FX29">
        <v>97</v>
      </c>
    </row>
    <row r="30" spans="1:180" ht="18">
      <c r="B30"/>
      <c r="C30"/>
      <c r="D30"/>
      <c r="G30"/>
      <c r="H30" s="39"/>
      <c r="I30" s="39" t="s">
        <v>63</v>
      </c>
      <c r="J30" s="48">
        <f>IF(J29=0,0,ROUND(J29/COUNTIFS(J26:J28,"&gt;0"),1))</f>
        <v>176</v>
      </c>
      <c r="K30" s="54">
        <f>IF(J29&gt;M29,2,IF(M29&gt;J29,0,1))</f>
        <v>2</v>
      </c>
      <c r="L30" s="54">
        <f>IF(J29&gt;M29,0,IF(M29&gt;J29,2,1))</f>
        <v>0</v>
      </c>
      <c r="M30" s="48">
        <f>IF(M29=0,0,ROUND(M29/COUNTIFS(M26:M28,"&gt;0"),1))</f>
        <v>154.30000000000001</v>
      </c>
      <c r="N30" s="39" t="s">
        <v>63</v>
      </c>
      <c r="O30" s="39"/>
      <c r="P30" s="57"/>
      <c r="Q30" s="40"/>
      <c r="R30" s="40"/>
      <c r="S30" s="40"/>
      <c r="W30" s="84"/>
      <c r="X30" s="84"/>
      <c r="Y30" s="84"/>
      <c r="Z30" s="194"/>
      <c r="AA30" s="74"/>
      <c r="AB30" s="74"/>
      <c r="AD30" s="198" t="s">
        <v>6</v>
      </c>
      <c r="AE30" s="198" t="s">
        <v>273</v>
      </c>
      <c r="AF30" s="198" t="s">
        <v>274</v>
      </c>
      <c r="AG30" s="147" t="s">
        <v>12</v>
      </c>
      <c r="AH30" s="198" t="s">
        <v>11</v>
      </c>
      <c r="AI30" s="198">
        <v>177</v>
      </c>
      <c r="AK30" s="257" t="s">
        <v>6</v>
      </c>
      <c r="AL30" s="258" t="s">
        <v>289</v>
      </c>
      <c r="AM30" s="258" t="s">
        <v>290</v>
      </c>
      <c r="AN30" s="257" t="s">
        <v>25</v>
      </c>
      <c r="AO30" s="258" t="s">
        <v>11</v>
      </c>
      <c r="AP30" s="258">
        <v>171</v>
      </c>
      <c r="AR30" s="74" t="s">
        <v>17</v>
      </c>
      <c r="AS30" s="74" t="s">
        <v>488</v>
      </c>
      <c r="AT30" s="74" t="s">
        <v>489</v>
      </c>
      <c r="AU30" s="74" t="s">
        <v>25</v>
      </c>
      <c r="AV30" s="74" t="s">
        <v>11</v>
      </c>
      <c r="AW30" s="74">
        <v>127</v>
      </c>
      <c r="AY30" s="198" t="s">
        <v>6</v>
      </c>
      <c r="AZ30" s="198" t="s">
        <v>212</v>
      </c>
      <c r="BA30" s="198" t="s">
        <v>243</v>
      </c>
      <c r="BB30" s="147" t="s">
        <v>22</v>
      </c>
      <c r="BC30" s="198" t="s">
        <v>11</v>
      </c>
      <c r="BD30" s="198">
        <v>156</v>
      </c>
      <c r="BF30" s="198" t="s">
        <v>6</v>
      </c>
      <c r="BG30" s="198" t="s">
        <v>258</v>
      </c>
      <c r="BH30" s="198" t="s">
        <v>259</v>
      </c>
      <c r="BI30" s="147" t="s">
        <v>16</v>
      </c>
      <c r="BJ30" s="198" t="s">
        <v>14</v>
      </c>
      <c r="BK30" s="198">
        <v>163</v>
      </c>
      <c r="BM30" t="s">
        <v>6</v>
      </c>
      <c r="BN30" t="s">
        <v>511</v>
      </c>
      <c r="BO30" t="s">
        <v>512</v>
      </c>
      <c r="BP30" t="s">
        <v>10</v>
      </c>
      <c r="BQ30" t="s">
        <v>11</v>
      </c>
      <c r="BR30">
        <v>165</v>
      </c>
      <c r="BT30" t="s">
        <v>6</v>
      </c>
      <c r="BU30" t="s">
        <v>518</v>
      </c>
      <c r="BV30" t="s">
        <v>519</v>
      </c>
      <c r="BW30" t="s">
        <v>25</v>
      </c>
      <c r="BX30" t="s">
        <v>11</v>
      </c>
      <c r="BY30">
        <v>145</v>
      </c>
      <c r="CA30" t="s">
        <v>6</v>
      </c>
      <c r="CB30" t="s">
        <v>258</v>
      </c>
      <c r="CC30" t="s">
        <v>259</v>
      </c>
      <c r="CD30" t="s">
        <v>16</v>
      </c>
      <c r="CE30" t="s">
        <v>14</v>
      </c>
      <c r="CF30">
        <v>145</v>
      </c>
      <c r="CH30" t="s">
        <v>6</v>
      </c>
      <c r="CI30" t="s">
        <v>292</v>
      </c>
      <c r="CJ30" t="s">
        <v>293</v>
      </c>
      <c r="CK30" t="s">
        <v>25</v>
      </c>
      <c r="CL30" t="s">
        <v>11</v>
      </c>
      <c r="CM30">
        <v>158</v>
      </c>
      <c r="CO30" t="s">
        <v>6</v>
      </c>
      <c r="CP30" t="s">
        <v>264</v>
      </c>
      <c r="CQ30" t="s">
        <v>265</v>
      </c>
      <c r="CR30" t="s">
        <v>19</v>
      </c>
      <c r="CS30" t="s">
        <v>11</v>
      </c>
      <c r="CT30">
        <v>160</v>
      </c>
      <c r="EQ30" s="22" t="s">
        <v>26</v>
      </c>
      <c r="ER30" s="22" t="s">
        <v>145</v>
      </c>
      <c r="ES30" s="22" t="s">
        <v>145</v>
      </c>
      <c r="ET30" s="22" t="s">
        <v>7</v>
      </c>
      <c r="EU30" s="133" t="s">
        <v>11</v>
      </c>
      <c r="EV30">
        <v>1</v>
      </c>
      <c r="FS30" t="s">
        <v>6</v>
      </c>
      <c r="FT30" t="s">
        <v>294</v>
      </c>
      <c r="FU30" t="s">
        <v>295</v>
      </c>
      <c r="FV30" t="s">
        <v>25</v>
      </c>
      <c r="FW30" t="s">
        <v>11</v>
      </c>
      <c r="FX30">
        <v>170</v>
      </c>
    </row>
    <row r="31" spans="1:180" ht="12.75" customHeight="1">
      <c r="B31"/>
      <c r="C31"/>
      <c r="D31"/>
      <c r="G31"/>
      <c r="H31" s="39"/>
      <c r="I31" s="42"/>
      <c r="J31" s="42"/>
      <c r="K31" s="42"/>
      <c r="L31" s="42"/>
      <c r="M31" s="42"/>
      <c r="N31" s="42"/>
      <c r="O31" s="42"/>
      <c r="P31" s="59"/>
      <c r="Q31" s="40"/>
      <c r="R31" s="40"/>
      <c r="S31" s="40"/>
      <c r="W31" s="84"/>
      <c r="X31" s="84"/>
      <c r="Y31" s="84"/>
      <c r="Z31" s="194"/>
      <c r="AA31" s="74"/>
      <c r="AB31" s="74"/>
      <c r="AD31" s="198" t="s">
        <v>6</v>
      </c>
      <c r="AE31" s="198" t="s">
        <v>256</v>
      </c>
      <c r="AF31" s="198" t="s">
        <v>257</v>
      </c>
      <c r="AG31" s="147" t="s">
        <v>16</v>
      </c>
      <c r="AH31" s="198" t="s">
        <v>11</v>
      </c>
      <c r="AI31" s="198">
        <v>178</v>
      </c>
      <c r="AK31" s="259" t="s">
        <v>6</v>
      </c>
      <c r="AL31" s="259" t="s">
        <v>505</v>
      </c>
      <c r="AM31" s="259" t="s">
        <v>506</v>
      </c>
      <c r="AN31" s="260" t="s">
        <v>25</v>
      </c>
      <c r="AO31" s="259" t="s">
        <v>11</v>
      </c>
      <c r="AP31" s="259">
        <v>146</v>
      </c>
      <c r="AR31" s="74" t="s">
        <v>17</v>
      </c>
      <c r="AS31" s="74" t="s">
        <v>367</v>
      </c>
      <c r="AT31" s="74" t="s">
        <v>486</v>
      </c>
      <c r="AU31" s="74" t="s">
        <v>25</v>
      </c>
      <c r="AV31" s="74" t="s">
        <v>11</v>
      </c>
      <c r="AW31" s="74">
        <v>106</v>
      </c>
      <c r="AY31" s="198" t="s">
        <v>6</v>
      </c>
      <c r="AZ31" s="198" t="s">
        <v>285</v>
      </c>
      <c r="BA31" s="198" t="s">
        <v>286</v>
      </c>
      <c r="BB31" s="147" t="s">
        <v>23</v>
      </c>
      <c r="BC31" s="198" t="s">
        <v>14</v>
      </c>
      <c r="BD31" s="198">
        <v>155</v>
      </c>
      <c r="BF31" s="198" t="s">
        <v>6</v>
      </c>
      <c r="BG31" s="198" t="s">
        <v>212</v>
      </c>
      <c r="BH31" s="198" t="s">
        <v>243</v>
      </c>
      <c r="BI31" s="147" t="s">
        <v>22</v>
      </c>
      <c r="BJ31" s="198" t="s">
        <v>11</v>
      </c>
      <c r="BK31" s="198">
        <v>159</v>
      </c>
      <c r="BM31" t="s">
        <v>6</v>
      </c>
      <c r="BN31" t="s">
        <v>284</v>
      </c>
      <c r="BO31" t="s">
        <v>515</v>
      </c>
      <c r="BP31" t="s">
        <v>25</v>
      </c>
      <c r="BQ31" t="s">
        <v>11</v>
      </c>
      <c r="BR31">
        <v>168</v>
      </c>
      <c r="BT31" t="s">
        <v>6</v>
      </c>
      <c r="BU31" t="s">
        <v>501</v>
      </c>
      <c r="BV31" t="s">
        <v>502</v>
      </c>
      <c r="BW31" t="s">
        <v>22</v>
      </c>
      <c r="BX31" t="s">
        <v>11</v>
      </c>
      <c r="BY31">
        <v>143</v>
      </c>
      <c r="CA31" t="s">
        <v>6</v>
      </c>
      <c r="CB31" t="s">
        <v>260</v>
      </c>
      <c r="CC31" t="s">
        <v>261</v>
      </c>
      <c r="CD31" t="s">
        <v>38</v>
      </c>
      <c r="CE31" t="s">
        <v>8</v>
      </c>
      <c r="CF31">
        <v>197</v>
      </c>
      <c r="CH31" t="s">
        <v>6</v>
      </c>
      <c r="CI31" t="s">
        <v>212</v>
      </c>
      <c r="CJ31" t="s">
        <v>243</v>
      </c>
      <c r="CK31" t="s">
        <v>22</v>
      </c>
      <c r="CL31" t="s">
        <v>11</v>
      </c>
      <c r="CM31">
        <v>155</v>
      </c>
      <c r="CO31" t="s">
        <v>6</v>
      </c>
      <c r="CP31" t="s">
        <v>505</v>
      </c>
      <c r="CQ31" t="s">
        <v>506</v>
      </c>
      <c r="CR31" t="s">
        <v>25</v>
      </c>
      <c r="CS31" t="s">
        <v>11</v>
      </c>
      <c r="CT31">
        <v>159</v>
      </c>
      <c r="EQ31" s="22" t="s">
        <v>26</v>
      </c>
      <c r="ER31" s="22" t="s">
        <v>145</v>
      </c>
      <c r="ES31" s="22" t="s">
        <v>145</v>
      </c>
      <c r="ET31" s="22" t="s">
        <v>39</v>
      </c>
      <c r="EU31" s="133" t="s">
        <v>11</v>
      </c>
      <c r="EV31">
        <v>1</v>
      </c>
      <c r="FS31" t="s">
        <v>6</v>
      </c>
      <c r="FT31" t="s">
        <v>256</v>
      </c>
      <c r="FU31" t="s">
        <v>257</v>
      </c>
      <c r="FV31" t="s">
        <v>16</v>
      </c>
      <c r="FW31" t="s">
        <v>8</v>
      </c>
      <c r="FX31">
        <v>199</v>
      </c>
    </row>
    <row r="32" spans="1:180" ht="15">
      <c r="B32"/>
      <c r="C32"/>
      <c r="D32"/>
      <c r="G32"/>
      <c r="H32" s="39"/>
      <c r="I32" s="337" t="s">
        <v>84</v>
      </c>
      <c r="J32" s="337"/>
      <c r="K32" s="337"/>
      <c r="L32" s="337"/>
      <c r="M32" s="337"/>
      <c r="N32" s="337"/>
      <c r="O32" s="43"/>
      <c r="P32" s="56"/>
      <c r="Q32" s="40"/>
      <c r="R32" s="40"/>
      <c r="S32" s="40"/>
      <c r="W32" s="84"/>
      <c r="X32" s="84"/>
      <c r="Y32" s="84"/>
      <c r="Z32" s="194"/>
      <c r="AA32" s="189"/>
      <c r="AB32" s="189"/>
      <c r="AD32" s="198" t="s">
        <v>6</v>
      </c>
      <c r="AE32" s="198" t="s">
        <v>289</v>
      </c>
      <c r="AF32" s="198" t="s">
        <v>290</v>
      </c>
      <c r="AG32" s="147" t="s">
        <v>25</v>
      </c>
      <c r="AH32" s="198" t="s">
        <v>11</v>
      </c>
      <c r="AI32" s="198">
        <v>179</v>
      </c>
      <c r="AK32" s="259" t="s">
        <v>6</v>
      </c>
      <c r="AL32" s="259" t="s">
        <v>371</v>
      </c>
      <c r="AM32" s="259" t="s">
        <v>506</v>
      </c>
      <c r="AN32" s="260" t="s">
        <v>25</v>
      </c>
      <c r="AO32" s="259" t="s">
        <v>11</v>
      </c>
      <c r="AP32" s="259">
        <v>112</v>
      </c>
      <c r="AR32" s="74" t="s">
        <v>33</v>
      </c>
      <c r="AS32" s="74" t="s">
        <v>535</v>
      </c>
      <c r="AT32" s="74" t="s">
        <v>533</v>
      </c>
      <c r="AU32" s="74" t="s">
        <v>16</v>
      </c>
      <c r="AV32" s="74" t="s">
        <v>8</v>
      </c>
      <c r="AW32" s="74">
        <v>198</v>
      </c>
      <c r="AY32" s="198" t="s">
        <v>6</v>
      </c>
      <c r="AZ32" s="198" t="s">
        <v>571</v>
      </c>
      <c r="BA32" s="198" t="s">
        <v>261</v>
      </c>
      <c r="BB32" s="147" t="s">
        <v>210</v>
      </c>
      <c r="BC32" s="198" t="s">
        <v>14</v>
      </c>
      <c r="BD32" s="198">
        <v>155</v>
      </c>
      <c r="BF32" s="198" t="s">
        <v>6</v>
      </c>
      <c r="BG32" s="198" t="s">
        <v>501</v>
      </c>
      <c r="BH32" s="198" t="s">
        <v>502</v>
      </c>
      <c r="BI32" s="147" t="s">
        <v>22</v>
      </c>
      <c r="BJ32" s="198" t="s">
        <v>11</v>
      </c>
      <c r="BK32" s="198">
        <v>144</v>
      </c>
      <c r="BM32" t="s">
        <v>6</v>
      </c>
      <c r="BN32" t="s">
        <v>256</v>
      </c>
      <c r="BO32" t="s">
        <v>257</v>
      </c>
      <c r="BP32" t="s">
        <v>16</v>
      </c>
      <c r="BQ32" t="s">
        <v>11</v>
      </c>
      <c r="BR32">
        <v>169</v>
      </c>
      <c r="BT32" t="s">
        <v>6</v>
      </c>
      <c r="BU32" t="s">
        <v>505</v>
      </c>
      <c r="BV32" t="s">
        <v>506</v>
      </c>
      <c r="BW32" t="s">
        <v>25</v>
      </c>
      <c r="BX32" t="s">
        <v>11</v>
      </c>
      <c r="BY32">
        <v>137</v>
      </c>
      <c r="CA32" t="s">
        <v>6</v>
      </c>
      <c r="CB32" t="s">
        <v>264</v>
      </c>
      <c r="CC32" t="s">
        <v>265</v>
      </c>
      <c r="CD32" t="s">
        <v>19</v>
      </c>
      <c r="CE32" t="s">
        <v>11</v>
      </c>
      <c r="CF32">
        <v>160</v>
      </c>
      <c r="CH32" t="s">
        <v>6</v>
      </c>
      <c r="CI32" t="s">
        <v>511</v>
      </c>
      <c r="CJ32" t="s">
        <v>512</v>
      </c>
      <c r="CK32" t="s">
        <v>10</v>
      </c>
      <c r="CL32" t="s">
        <v>14</v>
      </c>
      <c r="CM32">
        <v>150</v>
      </c>
      <c r="CO32" t="s">
        <v>6</v>
      </c>
      <c r="CP32" t="s">
        <v>266</v>
      </c>
      <c r="CQ32" t="s">
        <v>564</v>
      </c>
      <c r="CR32" t="s">
        <v>27</v>
      </c>
      <c r="CS32" t="s">
        <v>11</v>
      </c>
      <c r="CT32">
        <v>157</v>
      </c>
      <c r="EQ32" s="22" t="s">
        <v>26</v>
      </c>
      <c r="ER32" s="22" t="s">
        <v>145</v>
      </c>
      <c r="ES32" s="22" t="s">
        <v>145</v>
      </c>
      <c r="ET32" s="22" t="s">
        <v>12</v>
      </c>
      <c r="EU32" s="133" t="s">
        <v>14</v>
      </c>
      <c r="EV32">
        <v>1</v>
      </c>
      <c r="FS32" t="s">
        <v>6</v>
      </c>
      <c r="FT32" t="s">
        <v>602</v>
      </c>
      <c r="FU32" t="s">
        <v>604</v>
      </c>
      <c r="FV32" t="s">
        <v>22</v>
      </c>
      <c r="FW32" t="s">
        <v>11</v>
      </c>
      <c r="FX32">
        <v>127</v>
      </c>
    </row>
    <row r="33" spans="2:180" ht="12.75" customHeight="1">
      <c r="B33"/>
      <c r="C33"/>
      <c r="D33"/>
      <c r="G33"/>
      <c r="H33" s="338" t="s">
        <v>56</v>
      </c>
      <c r="I33" s="338"/>
      <c r="J33" s="338"/>
      <c r="K33" s="338"/>
      <c r="L33" s="338" t="s">
        <v>55</v>
      </c>
      <c r="M33" s="338"/>
      <c r="N33" s="338"/>
      <c r="O33" s="338"/>
      <c r="P33" s="57"/>
      <c r="Q33" s="40"/>
      <c r="R33" s="40"/>
      <c r="S33" s="40"/>
      <c r="W33" s="84"/>
      <c r="X33" s="84"/>
      <c r="Y33" s="84"/>
      <c r="Z33" s="194"/>
      <c r="AA33" s="74"/>
      <c r="AB33" s="74"/>
      <c r="AD33" s="198" t="s">
        <v>6</v>
      </c>
      <c r="AE33" s="198" t="s">
        <v>206</v>
      </c>
      <c r="AF33" s="198" t="s">
        <v>414</v>
      </c>
      <c r="AG33" s="147" t="s">
        <v>10</v>
      </c>
      <c r="AH33" s="198" t="s">
        <v>11</v>
      </c>
      <c r="AI33" s="198">
        <v>180</v>
      </c>
      <c r="AK33" s="257" t="s">
        <v>6</v>
      </c>
      <c r="AL33" s="258" t="s">
        <v>292</v>
      </c>
      <c r="AM33" s="258" t="s">
        <v>293</v>
      </c>
      <c r="AN33" s="257" t="s">
        <v>25</v>
      </c>
      <c r="AO33" s="258" t="s">
        <v>11</v>
      </c>
      <c r="AP33" s="258">
        <v>150</v>
      </c>
      <c r="AR33" s="74" t="s">
        <v>33</v>
      </c>
      <c r="AS33" s="74" t="s">
        <v>367</v>
      </c>
      <c r="AT33" s="74" t="s">
        <v>536</v>
      </c>
      <c r="AU33" s="74" t="s">
        <v>16</v>
      </c>
      <c r="AV33" s="74" t="s">
        <v>8</v>
      </c>
      <c r="AW33" s="74">
        <v>195</v>
      </c>
      <c r="AY33" s="198" t="s">
        <v>6</v>
      </c>
      <c r="AZ33" s="198" t="s">
        <v>511</v>
      </c>
      <c r="BA33" s="198" t="s">
        <v>512</v>
      </c>
      <c r="BB33" s="147" t="s">
        <v>10</v>
      </c>
      <c r="BC33" s="198" t="s">
        <v>14</v>
      </c>
      <c r="BD33" s="198">
        <v>154</v>
      </c>
      <c r="BF33" s="198" t="s">
        <v>6</v>
      </c>
      <c r="BG33" s="198" t="s">
        <v>503</v>
      </c>
      <c r="BH33" s="198" t="s">
        <v>504</v>
      </c>
      <c r="BI33" s="147" t="s">
        <v>210</v>
      </c>
      <c r="BJ33" s="198" t="s">
        <v>11</v>
      </c>
      <c r="BK33" s="198">
        <v>170</v>
      </c>
      <c r="BM33" t="s">
        <v>6</v>
      </c>
      <c r="BN33" t="s">
        <v>186</v>
      </c>
      <c r="BO33" t="s">
        <v>263</v>
      </c>
      <c r="BP33" t="s">
        <v>19</v>
      </c>
      <c r="BQ33" t="s">
        <v>14</v>
      </c>
      <c r="BR33">
        <v>173</v>
      </c>
      <c r="BT33" t="s">
        <v>6</v>
      </c>
      <c r="BU33" t="s">
        <v>507</v>
      </c>
      <c r="BV33" t="s">
        <v>508</v>
      </c>
      <c r="BW33" t="s">
        <v>25</v>
      </c>
      <c r="BX33" t="s">
        <v>11</v>
      </c>
      <c r="BY33">
        <v>132</v>
      </c>
      <c r="CA33" t="s">
        <v>6</v>
      </c>
      <c r="CB33" t="s">
        <v>511</v>
      </c>
      <c r="CC33" t="s">
        <v>512</v>
      </c>
      <c r="CD33" t="s">
        <v>10</v>
      </c>
      <c r="CE33" t="s">
        <v>11</v>
      </c>
      <c r="CF33">
        <v>170</v>
      </c>
      <c r="CH33" t="s">
        <v>6</v>
      </c>
      <c r="CI33" t="s">
        <v>571</v>
      </c>
      <c r="CJ33" t="s">
        <v>261</v>
      </c>
      <c r="CK33" t="s">
        <v>210</v>
      </c>
      <c r="CL33" t="s">
        <v>11</v>
      </c>
      <c r="CM33">
        <v>149</v>
      </c>
      <c r="CO33" t="s">
        <v>6</v>
      </c>
      <c r="CP33" t="s">
        <v>294</v>
      </c>
      <c r="CQ33" t="s">
        <v>295</v>
      </c>
      <c r="CR33" t="s">
        <v>25</v>
      </c>
      <c r="CS33" t="s">
        <v>11</v>
      </c>
      <c r="CT33">
        <v>154</v>
      </c>
      <c r="EQ33" s="22" t="s">
        <v>17</v>
      </c>
      <c r="ER33" s="22" t="s">
        <v>145</v>
      </c>
      <c r="ES33" s="22" t="s">
        <v>145</v>
      </c>
      <c r="ET33" s="22" t="s">
        <v>25</v>
      </c>
      <c r="EU33" s="133" t="s">
        <v>11</v>
      </c>
      <c r="EV33">
        <v>1</v>
      </c>
      <c r="FS33" t="s">
        <v>6</v>
      </c>
      <c r="FT33" t="s">
        <v>186</v>
      </c>
      <c r="FU33" t="s">
        <v>263</v>
      </c>
      <c r="FV33" t="s">
        <v>19</v>
      </c>
      <c r="FW33" t="s">
        <v>14</v>
      </c>
      <c r="FX33">
        <v>170</v>
      </c>
    </row>
    <row r="34" spans="2:180" ht="12.75" customHeight="1">
      <c r="B34"/>
      <c r="C34"/>
      <c r="D34"/>
      <c r="G34"/>
      <c r="H34" s="39"/>
      <c r="I34" s="39"/>
      <c r="J34" s="39" t="s">
        <v>5</v>
      </c>
      <c r="K34" s="39"/>
      <c r="L34" s="39"/>
      <c r="M34" s="39" t="s">
        <v>5</v>
      </c>
      <c r="N34" s="39"/>
      <c r="O34" s="39"/>
      <c r="P34" s="57"/>
      <c r="Q34" s="40"/>
      <c r="R34" s="40"/>
      <c r="S34" s="40"/>
      <c r="W34" s="84"/>
      <c r="X34" s="84"/>
      <c r="Y34" s="84"/>
      <c r="Z34" s="194"/>
      <c r="AA34" s="74"/>
      <c r="AB34" s="74"/>
      <c r="AD34" s="198" t="s">
        <v>6</v>
      </c>
      <c r="AE34" s="198" t="s">
        <v>186</v>
      </c>
      <c r="AF34" s="198" t="s">
        <v>263</v>
      </c>
      <c r="AG34" s="147" t="s">
        <v>19</v>
      </c>
      <c r="AH34" s="198" t="s">
        <v>14</v>
      </c>
      <c r="AI34" s="198">
        <v>180</v>
      </c>
      <c r="AK34" s="259" t="s">
        <v>6</v>
      </c>
      <c r="AL34" s="259" t="s">
        <v>292</v>
      </c>
      <c r="AM34" s="259" t="s">
        <v>516</v>
      </c>
      <c r="AN34" s="260" t="s">
        <v>25</v>
      </c>
      <c r="AO34" s="259" t="s">
        <v>11</v>
      </c>
      <c r="AP34" s="259">
        <v>128</v>
      </c>
      <c r="AR34" s="74" t="s">
        <v>33</v>
      </c>
      <c r="AS34" s="74" t="s">
        <v>367</v>
      </c>
      <c r="AT34" s="74" t="s">
        <v>536</v>
      </c>
      <c r="AU34" s="74" t="s">
        <v>16</v>
      </c>
      <c r="AV34" s="74" t="s">
        <v>11</v>
      </c>
      <c r="AW34" s="74">
        <v>190</v>
      </c>
      <c r="AY34" s="198" t="s">
        <v>6</v>
      </c>
      <c r="AZ34" s="198" t="s">
        <v>224</v>
      </c>
      <c r="BA34" s="198" t="s">
        <v>277</v>
      </c>
      <c r="BB34" s="147" t="s">
        <v>23</v>
      </c>
      <c r="BC34" s="198" t="s">
        <v>11</v>
      </c>
      <c r="BD34" s="198">
        <v>151</v>
      </c>
      <c r="BF34" s="198" t="s">
        <v>6</v>
      </c>
      <c r="BG34" s="198" t="s">
        <v>571</v>
      </c>
      <c r="BH34" s="198" t="s">
        <v>261</v>
      </c>
      <c r="BI34" s="147" t="s">
        <v>210</v>
      </c>
      <c r="BJ34" s="198" t="s">
        <v>11</v>
      </c>
      <c r="BK34" s="198">
        <v>155</v>
      </c>
      <c r="BM34" t="s">
        <v>6</v>
      </c>
      <c r="BN34" t="s">
        <v>280</v>
      </c>
      <c r="BO34" t="s">
        <v>281</v>
      </c>
      <c r="BP34" t="s">
        <v>24</v>
      </c>
      <c r="BQ34" t="s">
        <v>11</v>
      </c>
      <c r="BR34">
        <v>174</v>
      </c>
      <c r="BT34" t="s">
        <v>6</v>
      </c>
      <c r="BU34" t="s">
        <v>371</v>
      </c>
      <c r="BV34" t="s">
        <v>506</v>
      </c>
      <c r="BW34" t="s">
        <v>25</v>
      </c>
      <c r="BX34" t="s">
        <v>11</v>
      </c>
      <c r="BY34">
        <v>127</v>
      </c>
      <c r="CA34" t="s">
        <v>6</v>
      </c>
      <c r="CB34" t="s">
        <v>183</v>
      </c>
      <c r="CC34" t="s">
        <v>259</v>
      </c>
      <c r="CD34" t="s">
        <v>19</v>
      </c>
      <c r="CE34" t="s">
        <v>14</v>
      </c>
      <c r="CF34">
        <v>169</v>
      </c>
      <c r="CH34" t="s">
        <v>6</v>
      </c>
      <c r="CI34" t="s">
        <v>501</v>
      </c>
      <c r="CJ34" t="s">
        <v>502</v>
      </c>
      <c r="CK34" t="s">
        <v>22</v>
      </c>
      <c r="CL34" t="s">
        <v>11</v>
      </c>
      <c r="CM34">
        <v>144</v>
      </c>
      <c r="CO34" t="s">
        <v>6</v>
      </c>
      <c r="CP34" t="s">
        <v>285</v>
      </c>
      <c r="CQ34" t="s">
        <v>286</v>
      </c>
      <c r="CR34" t="s">
        <v>23</v>
      </c>
      <c r="CS34" t="s">
        <v>14</v>
      </c>
      <c r="CT34">
        <v>153</v>
      </c>
      <c r="EQ34" s="22" t="s">
        <v>17</v>
      </c>
      <c r="ER34" s="22" t="s">
        <v>145</v>
      </c>
      <c r="ES34" s="22" t="s">
        <v>145</v>
      </c>
      <c r="ET34" s="22" t="s">
        <v>53</v>
      </c>
      <c r="EU34" s="133" t="s">
        <v>11</v>
      </c>
      <c r="EV34">
        <v>1</v>
      </c>
      <c r="FS34" t="s">
        <v>6</v>
      </c>
      <c r="FT34" t="s">
        <v>507</v>
      </c>
      <c r="FU34" t="s">
        <v>508</v>
      </c>
      <c r="FV34" t="s">
        <v>25</v>
      </c>
      <c r="FW34" t="s">
        <v>11</v>
      </c>
      <c r="FX34">
        <v>140</v>
      </c>
    </row>
    <row r="35" spans="2:180" ht="12.75" customHeight="1">
      <c r="B35"/>
      <c r="C35"/>
      <c r="D35"/>
      <c r="G35" s="50">
        <v>1</v>
      </c>
      <c r="H35" s="39"/>
      <c r="I35" s="39"/>
      <c r="J35" s="74">
        <f xml:space="preserve">
IF(Heimmannschaft=AG!$A$1,LARGE(AG!$AH$3:$AH$150,1),
IF(Heimmannschaft=LE!$A$1,LARGE(LE!$AH$3:$AH$150,1),
IF(Heimmannschaft=AD!$A$1,LARGE(AD!$AH$3:$AH$150,1),
IF(Heimmannschaft=ZE!$A$1,LARGE(ZE!$AH$3:$AH$150,1),
IF(Heimmannschaft=TH!$A$1,LARGE(TH!$AH$3:$AH$150,1),
IF(Heimmannschaft=FU!$A$1,LARGE(FU!$AH$3:$AH$150,1),
IF(Heimmannschaft=JI!$A$1,LARGE(JI!$AH$3:$AH$150,1),
IF(Heimmannschaft=HW!$A$1,LARGE(HW!$AH$3:$AH$150,1),
IF(Heimmannschaft=WW!$A$1,LARGE(WW!$AH$3:$AH$150,1),
IF(Heimmannschaft=PB!$A$1,LARGE(PB!$AH$3:$AH$150,1),
IF(Heimmannschaft=ÖD!$A$1,LARGE(ÖD!$AH$3:$AH$150,1)
)))))))))))</f>
        <v>168</v>
      </c>
      <c r="K35" s="49"/>
      <c r="L35" s="49"/>
      <c r="M35" s="74">
        <f xml:space="preserve">
IF(Gastmannschaft=AG!$A$1,LARGE(AG!$AH$3:$AH$150,1),
IF(Gastmannschaft=LE!$A$1,LARGE(LE!$AH$3:$AH$150,1),
IF(Gastmannschaft=AD!$A$1,LARGE(AD!$AH$3:$AH$150,1),
IF(Gastmannschaft=ZE!$A$1,LARGE(ZE!$AH$3:$AH$150,1),
IF(Gastmannschaft=TH!$A$1,LARGE(TH!$AH$3:$AH$150,1),
IF(Gastmannschaft=FU!$A$1,LARGE(FU!$AH$3:$AH$150,1),
IF(Gastmannschaft=JI!$A$1,LARGE(JI!$AH$3:$AH$150,1),
IF(Gastmannschaft=HW!$A$1,LARGE(HW!$AH$3:$AH$150,1),
IF(Gastmannschaft=WW!$A$1,LARGE(WW!$AH$3:$AH$150,1),
IF(Gastmannschaft=PB!$A$1,LARGE(PB!$AH$3:$AH$150,1),
IF(Gastmannschaft=ÖD!$A$1,LARGE(ÖD!$AH$3:$AH$150,1)
)))))))))))</f>
        <v>177</v>
      </c>
      <c r="N35" s="39"/>
      <c r="O35" s="39"/>
      <c r="P35" s="57">
        <v>1</v>
      </c>
      <c r="Q35" s="40"/>
      <c r="R35" s="40"/>
      <c r="S35" s="40"/>
      <c r="W35" s="84"/>
      <c r="X35" s="84"/>
      <c r="Y35" s="84"/>
      <c r="Z35" s="194"/>
      <c r="AA35" s="74"/>
      <c r="AB35" s="74"/>
      <c r="AD35" s="198" t="s">
        <v>6</v>
      </c>
      <c r="AE35" s="198" t="s">
        <v>280</v>
      </c>
      <c r="AF35" s="198" t="s">
        <v>281</v>
      </c>
      <c r="AG35" s="147" t="s">
        <v>24</v>
      </c>
      <c r="AH35" s="198" t="s">
        <v>11</v>
      </c>
      <c r="AI35" s="198">
        <v>180</v>
      </c>
      <c r="AK35" s="257" t="s">
        <v>6</v>
      </c>
      <c r="AL35" s="257" t="s">
        <v>258</v>
      </c>
      <c r="AM35" s="257" t="s">
        <v>259</v>
      </c>
      <c r="AN35" s="257" t="s">
        <v>16</v>
      </c>
      <c r="AO35" s="257" t="s">
        <v>8</v>
      </c>
      <c r="AP35" s="257">
        <v>198</v>
      </c>
      <c r="AR35" s="74" t="s">
        <v>33</v>
      </c>
      <c r="AS35" s="74" t="s">
        <v>529</v>
      </c>
      <c r="AT35" s="74" t="s">
        <v>530</v>
      </c>
      <c r="AU35" s="74" t="s">
        <v>19</v>
      </c>
      <c r="AV35" s="74" t="s">
        <v>11</v>
      </c>
      <c r="AW35" s="74">
        <v>190</v>
      </c>
      <c r="AY35" s="198" t="s">
        <v>6</v>
      </c>
      <c r="AZ35" s="198" t="s">
        <v>572</v>
      </c>
      <c r="BA35" s="198" t="s">
        <v>573</v>
      </c>
      <c r="BB35" s="147" t="s">
        <v>210</v>
      </c>
      <c r="BC35" s="198" t="s">
        <v>11</v>
      </c>
      <c r="BD35" s="198">
        <v>147</v>
      </c>
      <c r="BF35" s="198" t="s">
        <v>6</v>
      </c>
      <c r="BG35" s="198" t="s">
        <v>296</v>
      </c>
      <c r="BH35" s="198" t="s">
        <v>277</v>
      </c>
      <c r="BI35" s="147" t="s">
        <v>25</v>
      </c>
      <c r="BJ35" s="198" t="s">
        <v>11</v>
      </c>
      <c r="BK35" s="198">
        <v>177</v>
      </c>
      <c r="BM35" t="s">
        <v>6</v>
      </c>
      <c r="BN35" t="s">
        <v>605</v>
      </c>
      <c r="BO35" t="s">
        <v>290</v>
      </c>
      <c r="BP35" t="s">
        <v>25</v>
      </c>
      <c r="BQ35" t="s">
        <v>11</v>
      </c>
      <c r="BR35">
        <v>178</v>
      </c>
      <c r="BT35" t="s">
        <v>6</v>
      </c>
      <c r="BU35" t="s">
        <v>411</v>
      </c>
      <c r="BV35" t="s">
        <v>606</v>
      </c>
      <c r="BW35" t="s">
        <v>25</v>
      </c>
      <c r="BX35" t="s">
        <v>11</v>
      </c>
      <c r="BY35">
        <v>118</v>
      </c>
      <c r="CA35" t="s">
        <v>6</v>
      </c>
      <c r="CB35" t="s">
        <v>264</v>
      </c>
      <c r="CC35" t="s">
        <v>265</v>
      </c>
      <c r="CD35" t="s">
        <v>19</v>
      </c>
      <c r="CE35" t="s">
        <v>8</v>
      </c>
      <c r="CF35">
        <v>192</v>
      </c>
      <c r="CH35" t="s">
        <v>6</v>
      </c>
      <c r="CI35" t="s">
        <v>505</v>
      </c>
      <c r="CJ35" t="s">
        <v>506</v>
      </c>
      <c r="CK35" t="s">
        <v>25</v>
      </c>
      <c r="CL35" t="s">
        <v>11</v>
      </c>
      <c r="CM35">
        <v>139</v>
      </c>
      <c r="CO35" t="s">
        <v>6</v>
      </c>
      <c r="CP35" t="s">
        <v>411</v>
      </c>
      <c r="CQ35" t="s">
        <v>606</v>
      </c>
      <c r="CR35" t="s">
        <v>25</v>
      </c>
      <c r="CS35" t="s">
        <v>11</v>
      </c>
      <c r="CT35">
        <v>152</v>
      </c>
      <c r="EQ35" s="22" t="s">
        <v>17</v>
      </c>
      <c r="ER35" s="22" t="s">
        <v>145</v>
      </c>
      <c r="ES35" s="22" t="s">
        <v>145</v>
      </c>
      <c r="ET35" s="22" t="s">
        <v>12</v>
      </c>
      <c r="EU35" s="133" t="s">
        <v>11</v>
      </c>
      <c r="EV35">
        <v>1</v>
      </c>
      <c r="FS35" t="s">
        <v>6</v>
      </c>
      <c r="FT35" t="s">
        <v>183</v>
      </c>
      <c r="FU35" t="s">
        <v>259</v>
      </c>
      <c r="FV35" t="s">
        <v>19</v>
      </c>
      <c r="FW35" t="s">
        <v>11</v>
      </c>
      <c r="FX35">
        <v>175</v>
      </c>
    </row>
    <row r="36" spans="2:180" ht="12.75" customHeight="1">
      <c r="B36"/>
      <c r="C36"/>
      <c r="D36"/>
      <c r="G36" s="50">
        <v>2</v>
      </c>
      <c r="H36" s="39"/>
      <c r="I36" s="39"/>
      <c r="J36" s="74">
        <f xml:space="preserve">
IF(Heimmannschaft=AG!$A$1,LARGE(AG!$AH$3:$AH$150,2),
IF(Heimmannschaft=LE!$A$1,LARGE(LE!$AH$3:$AH$150,2),
IF(Heimmannschaft=AD!$A$1,LARGE(AD!$AH$3:$AH$150,2),
IF(Heimmannschaft=ZE!$A$1,LARGE(ZE!$AH$3:$AH$150,2),
IF(Heimmannschaft=TH!$A$1,LARGE(TH!$AH$3:$AH$150,2),
IF(Heimmannschaft=FU!$A$1,LARGE(FU!$AH$3:$AH$150,2),
IF(Heimmannschaft=JI!$A$1,LARGE(JI!$AH$3:$AH$150,2),
IF(Heimmannschaft=HW!$A$1,LARGE(HW!$AH$3:$AH$150,2),
IF(Heimmannschaft=WW!$A$1,LARGE(WW!$AH$3:$AH$150,2),
IF(Heimmannschaft=PB!$A$1,LARGE(PB!$AH$3:$AH$150,2),
IF(Heimmannschaft=ÖD!$A$1,LARGE(ÖD!$AH$3:$AH$150,2)
)))))))))))</f>
        <v>147</v>
      </c>
      <c r="K36" s="49"/>
      <c r="L36" s="49"/>
      <c r="M36" s="74">
        <f xml:space="preserve">
IF(Gastmannschaft=AG!$A$1,LARGE(AG!$AH$3:$AH$150,2),
IF(Gastmannschaft=LE!$A$1,LARGE(LE!$AH$3:$AH$150,2),
IF(Gastmannschaft=AD!$A$1,LARGE(AD!$AH$3:$AH$150,2),
IF(Gastmannschaft=ZE!$A$1,LARGE(ZE!$AH$3:$AH$150,2),
IF(Gastmannschaft=TH!$A$1,LARGE(TH!$AH$3:$AH$150,2),
IF(Gastmannschaft=FU!$A$1,LARGE(FU!$AH$3:$AH$150,2),
IF(Gastmannschaft=JI!$A$1,LARGE(JI!$AH$3:$AH$150,2),
IF(Gastmannschaft=HW!$A$1,LARGE(HW!$AH$3:$AH$150,2),
IF(Gastmannschaft=WW!$A$1,LARGE(WW!$AH$3:$AH$150,2),
IF(Gastmannschaft=PB!$A$1,LARGE(PB!$AH$3:$AH$150,2),
IF(Gastmannschaft=ÖD!$A$1,LARGE(ÖD!$AH$3:$AH$150,2)
)))))))))))</f>
        <v>174</v>
      </c>
      <c r="N36" s="39"/>
      <c r="O36" s="39"/>
      <c r="P36" s="57">
        <v>2</v>
      </c>
      <c r="Q36" s="40"/>
      <c r="R36" s="40"/>
      <c r="S36" s="40"/>
      <c r="W36" s="84"/>
      <c r="X36" s="84"/>
      <c r="Y36" s="84"/>
      <c r="Z36" s="194"/>
      <c r="AA36" s="74"/>
      <c r="AB36" s="74"/>
      <c r="AD36" s="198" t="s">
        <v>6</v>
      </c>
      <c r="AE36" s="198" t="s">
        <v>183</v>
      </c>
      <c r="AF36" s="198" t="s">
        <v>259</v>
      </c>
      <c r="AG36" s="147" t="s">
        <v>19</v>
      </c>
      <c r="AH36" s="198" t="s">
        <v>11</v>
      </c>
      <c r="AI36" s="198">
        <v>181</v>
      </c>
      <c r="AK36" s="257" t="s">
        <v>6</v>
      </c>
      <c r="AL36" s="257" t="s">
        <v>183</v>
      </c>
      <c r="AM36" s="257" t="s">
        <v>259</v>
      </c>
      <c r="AN36" s="257" t="s">
        <v>19</v>
      </c>
      <c r="AO36" s="257" t="s">
        <v>8</v>
      </c>
      <c r="AP36" s="257">
        <v>195</v>
      </c>
      <c r="AR36" s="74" t="s">
        <v>33</v>
      </c>
      <c r="AS36" s="74" t="s">
        <v>529</v>
      </c>
      <c r="AT36" s="74" t="s">
        <v>530</v>
      </c>
      <c r="AU36" s="74" t="s">
        <v>19</v>
      </c>
      <c r="AV36" s="74" t="s">
        <v>8</v>
      </c>
      <c r="AW36" s="74">
        <v>190</v>
      </c>
      <c r="AY36" s="198" t="s">
        <v>6</v>
      </c>
      <c r="AZ36" s="198" t="s">
        <v>505</v>
      </c>
      <c r="BA36" s="198" t="s">
        <v>506</v>
      </c>
      <c r="BB36" s="147" t="s">
        <v>25</v>
      </c>
      <c r="BC36" s="198" t="s">
        <v>11</v>
      </c>
      <c r="BD36" s="198">
        <v>147</v>
      </c>
      <c r="BF36" s="198" t="s">
        <v>6</v>
      </c>
      <c r="BG36" s="198" t="s">
        <v>284</v>
      </c>
      <c r="BH36" s="198" t="s">
        <v>515</v>
      </c>
      <c r="BI36" s="147" t="s">
        <v>25</v>
      </c>
      <c r="BJ36" s="198" t="s">
        <v>11</v>
      </c>
      <c r="BK36" s="198">
        <v>176</v>
      </c>
      <c r="BM36" t="s">
        <v>6</v>
      </c>
      <c r="BN36" t="s">
        <v>296</v>
      </c>
      <c r="BO36" t="s">
        <v>277</v>
      </c>
      <c r="BP36" t="s">
        <v>25</v>
      </c>
      <c r="BQ36" t="s">
        <v>11</v>
      </c>
      <c r="BR36">
        <v>180</v>
      </c>
      <c r="BT36" t="s">
        <v>6</v>
      </c>
      <c r="BU36" t="s">
        <v>178</v>
      </c>
      <c r="BV36" t="s">
        <v>597</v>
      </c>
      <c r="BW36" t="s">
        <v>23</v>
      </c>
      <c r="BX36" t="s">
        <v>14</v>
      </c>
      <c r="BY36">
        <v>107</v>
      </c>
      <c r="CA36" t="s">
        <v>6</v>
      </c>
      <c r="CB36" t="s">
        <v>258</v>
      </c>
      <c r="CC36" t="s">
        <v>259</v>
      </c>
      <c r="CD36" t="s">
        <v>16</v>
      </c>
      <c r="CE36" t="s">
        <v>8</v>
      </c>
      <c r="CF36">
        <v>194</v>
      </c>
      <c r="CH36" t="s">
        <v>6</v>
      </c>
      <c r="CI36" t="s">
        <v>510</v>
      </c>
      <c r="CJ36" t="s">
        <v>243</v>
      </c>
      <c r="CK36" t="s">
        <v>24</v>
      </c>
      <c r="CL36" t="s">
        <v>11</v>
      </c>
      <c r="CM36">
        <v>137</v>
      </c>
      <c r="CO36" t="s">
        <v>6</v>
      </c>
      <c r="CP36" t="s">
        <v>518</v>
      </c>
      <c r="CQ36" t="s">
        <v>519</v>
      </c>
      <c r="CR36" t="s">
        <v>25</v>
      </c>
      <c r="CS36" t="s">
        <v>11</v>
      </c>
      <c r="CT36">
        <v>149</v>
      </c>
      <c r="EQ36" s="22" t="s">
        <v>17</v>
      </c>
      <c r="ER36" s="22" t="s">
        <v>145</v>
      </c>
      <c r="ES36" s="22" t="s">
        <v>145</v>
      </c>
      <c r="ET36" s="22" t="s">
        <v>23</v>
      </c>
      <c r="EU36" s="133" t="s">
        <v>11</v>
      </c>
      <c r="EV36">
        <v>1</v>
      </c>
      <c r="FS36" t="s">
        <v>6</v>
      </c>
      <c r="FT36" t="s">
        <v>183</v>
      </c>
      <c r="FU36" t="s">
        <v>259</v>
      </c>
      <c r="FV36" t="s">
        <v>19</v>
      </c>
      <c r="FW36" t="s">
        <v>8</v>
      </c>
      <c r="FX36">
        <v>198</v>
      </c>
    </row>
    <row r="37" spans="2:180" ht="13.5" customHeight="1" thickBot="1">
      <c r="B37"/>
      <c r="C37"/>
      <c r="D37"/>
      <c r="G37" s="51">
        <v>3</v>
      </c>
      <c r="H37" s="41"/>
      <c r="I37" s="41"/>
      <c r="J37" s="146">
        <f xml:space="preserve">
IF(Heimmannschaft=AG!$A$1,LARGE(AG!$AH$3:$AH$150,3),
IF(Heimmannschaft=LE!$A$1,LARGE(LE!$AH$3:$AH$150,3),
IF(Heimmannschaft=AD!$A$1,LARGE(AD!$AH$3:$AH$150,3),
IF(Heimmannschaft=ZE!$A$1,LARGE(ZE!$AH$3:$AH$150,3),
IF(Heimmannschaft=TH!$A$1,LARGE(TH!$AH$3:$AH$150,3),
IF(Heimmannschaft=FU!$A$1,LARGE(FU!$AH$3:$AH$150,3),
IF(Heimmannschaft=JI!$A$1,LARGE(JI!$AH$3:$AH$150,3),
IF(Heimmannschaft=HW!$A$1,LARGE(HW!$AH$3:$AH$150,3),
IF(Heimmannschaft=WW!$A$1,LARGE(WW!$AH$3:$AH$150,3),
IF(Heimmannschaft=PB!$A$1,LARGE(PB!$AH$3:$AH$150,3),
IF(Heimmannschaft=ÖD!$A$1,LARGE(ÖD!$AH$3:$AH$150,3)
)))))))))))</f>
        <v>91</v>
      </c>
      <c r="K37" s="52"/>
      <c r="L37" s="52"/>
      <c r="M37" s="146">
        <f xml:space="preserve">
IF(Gastmannschaft=AG!$A$1,LARGE(AG!$AH$3:$AH$150,3),
IF(Gastmannschaft=LE!$A$1,LARGE(LE!$AH$3:$AH$150,3),
IF(Gastmannschaft=AD!$A$1,LARGE(AD!$AH$3:$AH$150,3),
IF(Gastmannschaft=ZE!$A$1,LARGE(ZE!$AH$3:$AH$150,3),
IF(Gastmannschaft=TH!$A$1,LARGE(TH!$AH$3:$AH$150,3),
IF(Gastmannschaft=FU!$A$1,LARGE(FU!$AH$3:$AH$150,3),
IF(Gastmannschaft=JI!$A$1,LARGE(JI!$AH$3:$AH$150,3),
IF(Gastmannschaft=HW!$A$1,LARGE(HW!$AH$3:$AH$150,3),
IF(Gastmannschaft=WW!$A$1,LARGE(WW!$AH$3:$AH$150,3),
IF(Gastmannschaft=PB!$A$1,LARGE(PB!$AH$3:$AH$150,3),
IF(Gastmannschaft=ÖD!$A$1,LARGE(ÖD!$AH$3:$AH$150,3)
)))))))))))</f>
        <v>157</v>
      </c>
      <c r="N37" s="41"/>
      <c r="O37" s="41"/>
      <c r="P37" s="58">
        <v>3</v>
      </c>
      <c r="Q37" s="40"/>
      <c r="R37" s="40"/>
      <c r="S37" s="40"/>
      <c r="W37" s="84"/>
      <c r="X37" s="84"/>
      <c r="Y37" s="84"/>
      <c r="Z37" s="194"/>
      <c r="AA37" s="74"/>
      <c r="AB37" s="74"/>
      <c r="AD37" s="198" t="s">
        <v>6</v>
      </c>
      <c r="AE37" s="198" t="s">
        <v>264</v>
      </c>
      <c r="AF37" s="198" t="s">
        <v>265</v>
      </c>
      <c r="AG37" s="147" t="s">
        <v>19</v>
      </c>
      <c r="AH37" s="198" t="s">
        <v>8</v>
      </c>
      <c r="AI37" s="198">
        <v>188</v>
      </c>
      <c r="AK37" s="257" t="s">
        <v>6</v>
      </c>
      <c r="AL37" s="257" t="s">
        <v>183</v>
      </c>
      <c r="AM37" s="257" t="s">
        <v>259</v>
      </c>
      <c r="AN37" s="257" t="s">
        <v>19</v>
      </c>
      <c r="AO37" s="257" t="s">
        <v>11</v>
      </c>
      <c r="AP37" s="257">
        <v>184</v>
      </c>
      <c r="AR37" s="74" t="s">
        <v>33</v>
      </c>
      <c r="AS37" s="74" t="s">
        <v>213</v>
      </c>
      <c r="AT37" s="74" t="s">
        <v>544</v>
      </c>
      <c r="AU37" s="74" t="s">
        <v>16</v>
      </c>
      <c r="AV37" s="74" t="s">
        <v>8</v>
      </c>
      <c r="AW37" s="74">
        <v>190</v>
      </c>
      <c r="AY37" s="198" t="s">
        <v>6</v>
      </c>
      <c r="AZ37" s="198" t="s">
        <v>518</v>
      </c>
      <c r="BA37" s="198" t="s">
        <v>519</v>
      </c>
      <c r="BB37" s="147" t="s">
        <v>25</v>
      </c>
      <c r="BC37" s="198" t="s">
        <v>11</v>
      </c>
      <c r="BD37" s="198">
        <v>144</v>
      </c>
      <c r="BF37" s="198" t="s">
        <v>6</v>
      </c>
      <c r="BG37" s="198" t="s">
        <v>289</v>
      </c>
      <c r="BH37" s="198" t="s">
        <v>290</v>
      </c>
      <c r="BI37" s="147" t="s">
        <v>25</v>
      </c>
      <c r="BJ37" s="198" t="s">
        <v>11</v>
      </c>
      <c r="BK37" s="198">
        <v>164</v>
      </c>
      <c r="BM37" t="s">
        <v>6</v>
      </c>
      <c r="BN37" t="s">
        <v>264</v>
      </c>
      <c r="BO37" t="s">
        <v>265</v>
      </c>
      <c r="BP37" t="s">
        <v>19</v>
      </c>
      <c r="BQ37" t="s">
        <v>8</v>
      </c>
      <c r="BR37">
        <v>195</v>
      </c>
      <c r="BT37" t="s">
        <v>6</v>
      </c>
      <c r="BU37" t="s">
        <v>298</v>
      </c>
      <c r="BV37" t="s">
        <v>286</v>
      </c>
      <c r="BW37" t="s">
        <v>25</v>
      </c>
      <c r="BX37" t="s">
        <v>11</v>
      </c>
      <c r="BY37">
        <v>97</v>
      </c>
      <c r="CA37" t="s">
        <v>6</v>
      </c>
      <c r="CB37" t="s">
        <v>280</v>
      </c>
      <c r="CC37" t="s">
        <v>281</v>
      </c>
      <c r="CD37" t="s">
        <v>24</v>
      </c>
      <c r="CE37" t="s">
        <v>11</v>
      </c>
      <c r="CF37">
        <v>174</v>
      </c>
      <c r="CH37" t="s">
        <v>6</v>
      </c>
      <c r="CI37" t="s">
        <v>507</v>
      </c>
      <c r="CJ37" t="s">
        <v>508</v>
      </c>
      <c r="CK37" t="s">
        <v>25</v>
      </c>
      <c r="CL37" t="s">
        <v>11</v>
      </c>
      <c r="CM37">
        <v>130</v>
      </c>
      <c r="CO37" t="s">
        <v>6</v>
      </c>
      <c r="CP37" t="s">
        <v>292</v>
      </c>
      <c r="CQ37" t="s">
        <v>293</v>
      </c>
      <c r="CR37" t="s">
        <v>25</v>
      </c>
      <c r="CS37" t="s">
        <v>11</v>
      </c>
      <c r="CT37">
        <v>149</v>
      </c>
      <c r="EQ37" s="22" t="s">
        <v>17</v>
      </c>
      <c r="ER37" s="22" t="s">
        <v>145</v>
      </c>
      <c r="ES37" s="22" t="s">
        <v>145</v>
      </c>
      <c r="ET37" s="22" t="s">
        <v>19</v>
      </c>
      <c r="EU37" s="133" t="s">
        <v>8</v>
      </c>
      <c r="EV37">
        <v>1</v>
      </c>
      <c r="FS37" t="s">
        <v>17</v>
      </c>
      <c r="FT37" t="s">
        <v>297</v>
      </c>
      <c r="FU37" t="s">
        <v>281</v>
      </c>
      <c r="FV37" t="s">
        <v>23</v>
      </c>
      <c r="FW37" t="s">
        <v>14</v>
      </c>
      <c r="FX37">
        <v>156</v>
      </c>
    </row>
    <row r="38" spans="2:180" ht="13.5" customHeight="1" thickTop="1">
      <c r="B38"/>
      <c r="C38"/>
      <c r="D38"/>
      <c r="G38"/>
      <c r="H38" s="39"/>
      <c r="I38" s="39" t="s">
        <v>82</v>
      </c>
      <c r="J38" s="49">
        <f>SUM(J35:J37)</f>
        <v>406</v>
      </c>
      <c r="K38" s="49"/>
      <c r="L38" s="49"/>
      <c r="M38" s="49">
        <f>SUM(M35:M37)</f>
        <v>508</v>
      </c>
      <c r="N38" s="39" t="s">
        <v>82</v>
      </c>
      <c r="O38" s="39"/>
      <c r="P38" s="57"/>
      <c r="Q38" s="40"/>
      <c r="R38" s="40"/>
      <c r="S38" s="40"/>
      <c r="W38" s="198"/>
      <c r="X38" s="198"/>
      <c r="Y38" s="198"/>
      <c r="Z38" s="147"/>
      <c r="AA38" s="74"/>
      <c r="AB38" s="74"/>
      <c r="AD38" s="198" t="s">
        <v>6</v>
      </c>
      <c r="AE38" s="198" t="s">
        <v>354</v>
      </c>
      <c r="AF38" s="198" t="s">
        <v>476</v>
      </c>
      <c r="AG38" s="147" t="s">
        <v>16</v>
      </c>
      <c r="AH38" s="198" t="s">
        <v>8</v>
      </c>
      <c r="AI38" s="198">
        <v>193</v>
      </c>
      <c r="AK38" s="257" t="s">
        <v>6</v>
      </c>
      <c r="AL38" s="258" t="s">
        <v>258</v>
      </c>
      <c r="AM38" s="258" t="s">
        <v>259</v>
      </c>
      <c r="AN38" s="257" t="s">
        <v>16</v>
      </c>
      <c r="AO38" s="258" t="s">
        <v>14</v>
      </c>
      <c r="AP38" s="258">
        <v>162</v>
      </c>
      <c r="AR38" s="22" t="s">
        <v>33</v>
      </c>
      <c r="AS38" s="22" t="s">
        <v>203</v>
      </c>
      <c r="AT38" s="22" t="s">
        <v>381</v>
      </c>
      <c r="AU38" s="22" t="s">
        <v>23</v>
      </c>
      <c r="AV38" s="203" t="s">
        <v>11</v>
      </c>
      <c r="AW38" s="22">
        <v>174</v>
      </c>
      <c r="AY38" s="198" t="s">
        <v>6</v>
      </c>
      <c r="AZ38" s="198" t="s">
        <v>258</v>
      </c>
      <c r="BA38" s="198" t="s">
        <v>259</v>
      </c>
      <c r="BB38" s="147" t="s">
        <v>16</v>
      </c>
      <c r="BC38" s="198" t="s">
        <v>14</v>
      </c>
      <c r="BD38" s="198">
        <v>140</v>
      </c>
      <c r="BF38" s="198" t="s">
        <v>6</v>
      </c>
      <c r="BG38" s="198" t="s">
        <v>294</v>
      </c>
      <c r="BH38" s="198" t="s">
        <v>295</v>
      </c>
      <c r="BI38" s="147" t="s">
        <v>25</v>
      </c>
      <c r="BJ38" s="198" t="s">
        <v>11</v>
      </c>
      <c r="BK38" s="198">
        <v>155</v>
      </c>
      <c r="BM38" t="s">
        <v>6</v>
      </c>
      <c r="BN38" t="s">
        <v>262</v>
      </c>
      <c r="BO38" t="s">
        <v>261</v>
      </c>
      <c r="BP38" t="s">
        <v>16</v>
      </c>
      <c r="BQ38" t="s">
        <v>8</v>
      </c>
      <c r="BR38">
        <v>198</v>
      </c>
      <c r="BT38" t="s">
        <v>6</v>
      </c>
      <c r="BU38" t="s">
        <v>319</v>
      </c>
      <c r="BV38" t="s">
        <v>282</v>
      </c>
      <c r="BW38" t="s">
        <v>25</v>
      </c>
      <c r="BX38" t="s">
        <v>11</v>
      </c>
      <c r="BY38">
        <v>56</v>
      </c>
      <c r="CA38" t="s">
        <v>6</v>
      </c>
      <c r="CB38" t="s">
        <v>354</v>
      </c>
      <c r="CC38" t="s">
        <v>476</v>
      </c>
      <c r="CD38" t="s">
        <v>16</v>
      </c>
      <c r="CE38" t="s">
        <v>8</v>
      </c>
      <c r="CF38">
        <v>194</v>
      </c>
      <c r="CH38" t="s">
        <v>6</v>
      </c>
      <c r="CI38" t="s">
        <v>411</v>
      </c>
      <c r="CJ38" t="s">
        <v>606</v>
      </c>
      <c r="CK38" t="s">
        <v>25</v>
      </c>
      <c r="CL38" t="s">
        <v>11</v>
      </c>
      <c r="CM38">
        <v>121</v>
      </c>
      <c r="CO38" t="s">
        <v>6</v>
      </c>
      <c r="CP38" t="s">
        <v>510</v>
      </c>
      <c r="CQ38" t="s">
        <v>243</v>
      </c>
      <c r="CR38" t="s">
        <v>24</v>
      </c>
      <c r="CS38" t="s">
        <v>11</v>
      </c>
      <c r="CT38">
        <v>148</v>
      </c>
      <c r="EQ38" s="22" t="s">
        <v>17</v>
      </c>
      <c r="ER38" s="22" t="s">
        <v>145</v>
      </c>
      <c r="ES38" s="22" t="s">
        <v>145</v>
      </c>
      <c r="ET38" s="22" t="s">
        <v>16</v>
      </c>
      <c r="EU38" s="133" t="s">
        <v>8</v>
      </c>
      <c r="EV38">
        <v>1</v>
      </c>
      <c r="FS38" t="s">
        <v>17</v>
      </c>
      <c r="FT38" t="s">
        <v>183</v>
      </c>
      <c r="FU38" t="s">
        <v>281</v>
      </c>
      <c r="FV38" t="s">
        <v>12</v>
      </c>
      <c r="FW38" t="s">
        <v>11</v>
      </c>
      <c r="FX38">
        <v>165</v>
      </c>
    </row>
    <row r="39" spans="2:180" ht="18">
      <c r="B39"/>
      <c r="C39"/>
      <c r="D39"/>
      <c r="G39"/>
      <c r="H39" s="39"/>
      <c r="I39" s="39" t="s">
        <v>63</v>
      </c>
      <c r="J39" s="48">
        <f>IF(J38=0,0,ROUND(J38/COUNTIFS(J35:J37,"&gt;0"),1))</f>
        <v>135.30000000000001</v>
      </c>
      <c r="K39" s="54">
        <f>IF(J38&gt;M38,2,IF(M38&gt;J38,0,1))</f>
        <v>0</v>
      </c>
      <c r="L39" s="54">
        <f>IF(J38&gt;M38,0,IF(M38&gt;J38,2,1))</f>
        <v>2</v>
      </c>
      <c r="M39" s="48">
        <f>IF(M38=0,0,ROUND(M38/COUNTIFS(M35:M37,"&gt;0"),1))</f>
        <v>169.3</v>
      </c>
      <c r="N39" s="39" t="s">
        <v>63</v>
      </c>
      <c r="O39" s="39"/>
      <c r="P39" s="57"/>
      <c r="Q39" s="40"/>
      <c r="R39" s="40"/>
      <c r="S39" s="40"/>
      <c r="W39" s="198"/>
      <c r="X39" s="198"/>
      <c r="Y39" s="198"/>
      <c r="Z39" s="147"/>
      <c r="AA39" s="189"/>
      <c r="AB39" s="189"/>
      <c r="AD39" s="198" t="s">
        <v>6</v>
      </c>
      <c r="AE39" s="198" t="s">
        <v>183</v>
      </c>
      <c r="AF39" s="198" t="s">
        <v>259</v>
      </c>
      <c r="AG39" s="147" t="s">
        <v>19</v>
      </c>
      <c r="AH39" s="198" t="s">
        <v>8</v>
      </c>
      <c r="AI39" s="198">
        <v>193</v>
      </c>
      <c r="AK39" s="257" t="s">
        <v>6</v>
      </c>
      <c r="AL39" s="258" t="s">
        <v>183</v>
      </c>
      <c r="AM39" s="258" t="s">
        <v>259</v>
      </c>
      <c r="AN39" s="257" t="s">
        <v>19</v>
      </c>
      <c r="AO39" s="258" t="s">
        <v>14</v>
      </c>
      <c r="AP39" s="258">
        <v>161</v>
      </c>
      <c r="AR39" s="74" t="s">
        <v>33</v>
      </c>
      <c r="AS39" s="74" t="s">
        <v>531</v>
      </c>
      <c r="AT39" s="74" t="s">
        <v>527</v>
      </c>
      <c r="AU39" s="74" t="s">
        <v>19</v>
      </c>
      <c r="AV39" s="74" t="s">
        <v>8</v>
      </c>
      <c r="AW39" s="74">
        <v>173</v>
      </c>
      <c r="AY39" s="198" t="s">
        <v>6</v>
      </c>
      <c r="AZ39" s="198" t="s">
        <v>297</v>
      </c>
      <c r="BA39" s="198" t="s">
        <v>281</v>
      </c>
      <c r="BB39" s="147" t="s">
        <v>25</v>
      </c>
      <c r="BC39" s="198" t="s">
        <v>11</v>
      </c>
      <c r="BD39" s="198">
        <v>137</v>
      </c>
      <c r="BF39" s="198" t="s">
        <v>6</v>
      </c>
      <c r="BG39" s="198" t="s">
        <v>505</v>
      </c>
      <c r="BH39" s="198" t="s">
        <v>506</v>
      </c>
      <c r="BI39" s="147" t="s">
        <v>25</v>
      </c>
      <c r="BJ39" s="198" t="s">
        <v>11</v>
      </c>
      <c r="BK39" s="198">
        <v>149</v>
      </c>
      <c r="BM39" t="s">
        <v>6</v>
      </c>
      <c r="BN39" t="s">
        <v>256</v>
      </c>
      <c r="BO39" t="s">
        <v>257</v>
      </c>
      <c r="BP39" t="s">
        <v>16</v>
      </c>
      <c r="BQ39" t="s">
        <v>8</v>
      </c>
      <c r="BR39">
        <v>199</v>
      </c>
      <c r="BT39" t="s">
        <v>33</v>
      </c>
      <c r="BU39" t="s">
        <v>535</v>
      </c>
      <c r="BV39" t="s">
        <v>533</v>
      </c>
      <c r="BW39" t="s">
        <v>16</v>
      </c>
      <c r="BX39" t="s">
        <v>8</v>
      </c>
      <c r="BY39">
        <v>193</v>
      </c>
      <c r="CA39" t="s">
        <v>6</v>
      </c>
      <c r="CB39" t="s">
        <v>183</v>
      </c>
      <c r="CC39" t="s">
        <v>259</v>
      </c>
      <c r="CD39" t="s">
        <v>19</v>
      </c>
      <c r="CE39" t="s">
        <v>11</v>
      </c>
      <c r="CF39">
        <v>177</v>
      </c>
      <c r="CH39" t="s">
        <v>6</v>
      </c>
      <c r="CI39" t="s">
        <v>418</v>
      </c>
      <c r="CJ39" t="s">
        <v>419</v>
      </c>
      <c r="CK39" t="s">
        <v>25</v>
      </c>
      <c r="CL39" t="s">
        <v>11</v>
      </c>
      <c r="CM39">
        <v>107</v>
      </c>
      <c r="CO39" t="s">
        <v>6</v>
      </c>
      <c r="CP39" t="s">
        <v>501</v>
      </c>
      <c r="CQ39" t="s">
        <v>502</v>
      </c>
      <c r="CR39" t="s">
        <v>22</v>
      </c>
      <c r="CS39" t="s">
        <v>11</v>
      </c>
      <c r="CT39">
        <v>143</v>
      </c>
      <c r="EQ39" s="22" t="s">
        <v>17</v>
      </c>
      <c r="ER39" s="22" t="s">
        <v>145</v>
      </c>
      <c r="ES39" s="22" t="s">
        <v>145</v>
      </c>
      <c r="ET39" s="22" t="s">
        <v>9</v>
      </c>
      <c r="EU39" s="133" t="s">
        <v>11</v>
      </c>
      <c r="EV39">
        <v>1</v>
      </c>
      <c r="FS39" t="s">
        <v>17</v>
      </c>
      <c r="FT39" t="s">
        <v>608</v>
      </c>
      <c r="FU39" t="s">
        <v>303</v>
      </c>
      <c r="FV39" t="s">
        <v>10</v>
      </c>
      <c r="FW39" t="s">
        <v>11</v>
      </c>
      <c r="FX39">
        <v>190</v>
      </c>
    </row>
    <row r="40" spans="2:180" ht="12.75" customHeight="1">
      <c r="B40"/>
      <c r="C40"/>
      <c r="D40"/>
      <c r="G40"/>
      <c r="H40" s="39"/>
      <c r="I40" s="42"/>
      <c r="J40" s="42"/>
      <c r="K40" s="42"/>
      <c r="L40" s="42"/>
      <c r="M40" s="42"/>
      <c r="N40" s="42"/>
      <c r="O40" s="42"/>
      <c r="P40" s="59"/>
      <c r="Q40" s="40"/>
      <c r="R40" s="40"/>
      <c r="S40" s="40"/>
      <c r="W40" s="198"/>
      <c r="X40" s="198"/>
      <c r="Y40" s="198"/>
      <c r="Z40" s="147"/>
      <c r="AA40" s="189"/>
      <c r="AB40" s="189"/>
      <c r="AD40" s="198" t="s">
        <v>6</v>
      </c>
      <c r="AE40" s="198" t="s">
        <v>258</v>
      </c>
      <c r="AF40" s="198" t="s">
        <v>259</v>
      </c>
      <c r="AG40" s="147" t="s">
        <v>16</v>
      </c>
      <c r="AH40" s="198" t="s">
        <v>8</v>
      </c>
      <c r="AI40" s="198">
        <v>193</v>
      </c>
      <c r="AK40" s="257" t="s">
        <v>6</v>
      </c>
      <c r="AL40" s="258" t="s">
        <v>285</v>
      </c>
      <c r="AM40" s="258" t="s">
        <v>286</v>
      </c>
      <c r="AN40" s="257" t="s">
        <v>23</v>
      </c>
      <c r="AO40" s="258" t="s">
        <v>11</v>
      </c>
      <c r="AP40" s="258">
        <v>156</v>
      </c>
      <c r="AR40" s="74" t="s">
        <v>33</v>
      </c>
      <c r="AS40" s="74" t="s">
        <v>535</v>
      </c>
      <c r="AT40" s="74" t="s">
        <v>533</v>
      </c>
      <c r="AU40" s="74" t="s">
        <v>16</v>
      </c>
      <c r="AV40" s="74" t="s">
        <v>14</v>
      </c>
      <c r="AW40" s="74">
        <v>173</v>
      </c>
      <c r="AY40" s="198" t="s">
        <v>6</v>
      </c>
      <c r="AZ40" s="198" t="s">
        <v>178</v>
      </c>
      <c r="BA40" s="198" t="s">
        <v>597</v>
      </c>
      <c r="BB40" s="147" t="s">
        <v>23</v>
      </c>
      <c r="BC40" s="198" t="s">
        <v>14</v>
      </c>
      <c r="BD40" s="198">
        <v>134</v>
      </c>
      <c r="BF40" s="198" t="s">
        <v>6</v>
      </c>
      <c r="BG40" s="198" t="s">
        <v>518</v>
      </c>
      <c r="BH40" s="198" t="s">
        <v>519</v>
      </c>
      <c r="BI40" s="147" t="s">
        <v>25</v>
      </c>
      <c r="BJ40" s="198" t="s">
        <v>11</v>
      </c>
      <c r="BK40" s="198">
        <v>142</v>
      </c>
      <c r="BM40" t="s">
        <v>6</v>
      </c>
      <c r="BN40" t="s">
        <v>260</v>
      </c>
      <c r="BO40" t="s">
        <v>261</v>
      </c>
      <c r="BP40" t="s">
        <v>38</v>
      </c>
      <c r="BQ40" t="s">
        <v>8</v>
      </c>
      <c r="BR40">
        <v>199</v>
      </c>
      <c r="BT40" t="s">
        <v>33</v>
      </c>
      <c r="BU40" t="s">
        <v>529</v>
      </c>
      <c r="BV40" t="s">
        <v>530</v>
      </c>
      <c r="BW40" t="s">
        <v>19</v>
      </c>
      <c r="BX40" t="s">
        <v>8</v>
      </c>
      <c r="BY40">
        <v>193</v>
      </c>
      <c r="CA40" t="s">
        <v>6</v>
      </c>
      <c r="CB40" t="s">
        <v>183</v>
      </c>
      <c r="CC40" t="s">
        <v>259</v>
      </c>
      <c r="CD40" t="s">
        <v>19</v>
      </c>
      <c r="CE40" t="s">
        <v>8</v>
      </c>
      <c r="CF40">
        <v>195</v>
      </c>
      <c r="CH40" t="s">
        <v>6</v>
      </c>
      <c r="CI40" t="s">
        <v>298</v>
      </c>
      <c r="CJ40" t="s">
        <v>286</v>
      </c>
      <c r="CK40" t="s">
        <v>25</v>
      </c>
      <c r="CL40" t="s">
        <v>11</v>
      </c>
      <c r="CM40">
        <v>99</v>
      </c>
      <c r="CO40" t="s">
        <v>6</v>
      </c>
      <c r="CP40" t="s">
        <v>319</v>
      </c>
      <c r="CQ40" t="s">
        <v>282</v>
      </c>
      <c r="CR40" t="s">
        <v>25</v>
      </c>
      <c r="CS40" t="s">
        <v>11</v>
      </c>
      <c r="CT40">
        <v>114</v>
      </c>
      <c r="EQ40" s="22" t="s">
        <v>17</v>
      </c>
      <c r="ER40" s="22" t="s">
        <v>145</v>
      </c>
      <c r="ES40" s="22" t="s">
        <v>145</v>
      </c>
      <c r="ET40" s="22" t="s">
        <v>37</v>
      </c>
      <c r="EU40" s="133" t="s">
        <v>11</v>
      </c>
      <c r="EV40">
        <v>1</v>
      </c>
      <c r="FS40" t="s">
        <v>17</v>
      </c>
      <c r="FT40" t="s">
        <v>211</v>
      </c>
      <c r="FU40" t="s">
        <v>303</v>
      </c>
      <c r="FV40" t="s">
        <v>19</v>
      </c>
      <c r="FW40" t="s">
        <v>11</v>
      </c>
      <c r="FX40">
        <v>140</v>
      </c>
    </row>
    <row r="41" spans="2:180" ht="15">
      <c r="B41"/>
      <c r="C41"/>
      <c r="D41"/>
      <c r="G41"/>
      <c r="H41" s="39"/>
      <c r="I41" s="337" t="s">
        <v>85</v>
      </c>
      <c r="J41" s="337"/>
      <c r="K41" s="337"/>
      <c r="L41" s="337"/>
      <c r="M41" s="337"/>
      <c r="N41" s="337"/>
      <c r="O41" s="43"/>
      <c r="P41" s="56"/>
      <c r="Q41" s="40"/>
      <c r="R41" s="40"/>
      <c r="S41" s="40"/>
      <c r="W41" s="198"/>
      <c r="X41" s="199"/>
      <c r="Y41" s="198"/>
      <c r="Z41" s="147"/>
      <c r="AA41" s="189"/>
      <c r="AB41" s="189"/>
      <c r="AD41" s="198" t="s">
        <v>6</v>
      </c>
      <c r="AE41" s="198" t="s">
        <v>260</v>
      </c>
      <c r="AF41" s="198" t="s">
        <v>261</v>
      </c>
      <c r="AG41" s="147" t="s">
        <v>38</v>
      </c>
      <c r="AH41" s="198" t="s">
        <v>8</v>
      </c>
      <c r="AI41" s="198">
        <v>196</v>
      </c>
      <c r="AK41" s="259" t="s">
        <v>6</v>
      </c>
      <c r="AL41" s="259" t="s">
        <v>298</v>
      </c>
      <c r="AM41" s="259" t="s">
        <v>286</v>
      </c>
      <c r="AN41" s="260" t="s">
        <v>25</v>
      </c>
      <c r="AO41" s="259" t="s">
        <v>11</v>
      </c>
      <c r="AP41" s="259">
        <v>114</v>
      </c>
      <c r="AR41" s="22" t="s">
        <v>33</v>
      </c>
      <c r="AS41" s="22" t="s">
        <v>535</v>
      </c>
      <c r="AT41" s="22" t="s">
        <v>533</v>
      </c>
      <c r="AU41" s="22" t="s">
        <v>16</v>
      </c>
      <c r="AV41" s="203" t="s">
        <v>11</v>
      </c>
      <c r="AW41" s="22">
        <v>172</v>
      </c>
      <c r="AY41" s="198" t="s">
        <v>6</v>
      </c>
      <c r="AZ41" s="198" t="s">
        <v>510</v>
      </c>
      <c r="BA41" s="198" t="s">
        <v>243</v>
      </c>
      <c r="BB41" s="147" t="s">
        <v>24</v>
      </c>
      <c r="BC41" s="198" t="s">
        <v>14</v>
      </c>
      <c r="BD41" s="198">
        <v>127</v>
      </c>
      <c r="BF41" s="198" t="s">
        <v>6</v>
      </c>
      <c r="BG41" s="198" t="s">
        <v>297</v>
      </c>
      <c r="BH41" s="198" t="s">
        <v>281</v>
      </c>
      <c r="BI41" s="147" t="s">
        <v>25</v>
      </c>
      <c r="BJ41" s="198" t="s">
        <v>11</v>
      </c>
      <c r="BK41" s="198">
        <v>135</v>
      </c>
      <c r="BM41" t="s">
        <v>17</v>
      </c>
      <c r="BN41" t="s">
        <v>488</v>
      </c>
      <c r="BO41" t="s">
        <v>489</v>
      </c>
      <c r="BP41" t="s">
        <v>25</v>
      </c>
      <c r="BQ41" t="s">
        <v>11</v>
      </c>
      <c r="BR41">
        <v>117</v>
      </c>
      <c r="BT41" t="s">
        <v>33</v>
      </c>
      <c r="BU41" t="s">
        <v>213</v>
      </c>
      <c r="BV41" t="s">
        <v>544</v>
      </c>
      <c r="BW41" t="s">
        <v>16</v>
      </c>
      <c r="BX41" t="s">
        <v>8</v>
      </c>
      <c r="BY41">
        <v>188</v>
      </c>
      <c r="CA41" t="s">
        <v>17</v>
      </c>
      <c r="CB41" t="s">
        <v>297</v>
      </c>
      <c r="CC41" t="s">
        <v>281</v>
      </c>
      <c r="CD41" t="s">
        <v>23</v>
      </c>
      <c r="CE41" t="s">
        <v>14</v>
      </c>
      <c r="CF41">
        <v>150</v>
      </c>
      <c r="CH41" t="s">
        <v>6</v>
      </c>
      <c r="CI41" t="s">
        <v>292</v>
      </c>
      <c r="CJ41" t="s">
        <v>516</v>
      </c>
      <c r="CK41" t="s">
        <v>25</v>
      </c>
      <c r="CL41" t="s">
        <v>11</v>
      </c>
      <c r="CM41">
        <v>79</v>
      </c>
      <c r="CO41" t="s">
        <v>6</v>
      </c>
      <c r="CP41" t="s">
        <v>371</v>
      </c>
      <c r="CQ41" t="s">
        <v>506</v>
      </c>
      <c r="CR41" t="s">
        <v>25</v>
      </c>
      <c r="CS41" t="s">
        <v>11</v>
      </c>
      <c r="CT41">
        <v>106</v>
      </c>
      <c r="EQ41" s="22" t="s">
        <v>17</v>
      </c>
      <c r="ER41" s="22" t="s">
        <v>145</v>
      </c>
      <c r="ES41" s="22" t="s">
        <v>145</v>
      </c>
      <c r="ET41" s="22" t="s">
        <v>10</v>
      </c>
      <c r="EU41" s="133" t="s">
        <v>11</v>
      </c>
      <c r="EV41">
        <v>1</v>
      </c>
      <c r="FS41" t="s">
        <v>17</v>
      </c>
      <c r="FT41" t="s">
        <v>266</v>
      </c>
      <c r="FU41" t="s">
        <v>393</v>
      </c>
      <c r="FV41" t="s">
        <v>24</v>
      </c>
      <c r="FW41" t="s">
        <v>11</v>
      </c>
      <c r="FX41">
        <v>187</v>
      </c>
    </row>
    <row r="42" spans="2:180" ht="12.75" customHeight="1">
      <c r="B42"/>
      <c r="C42"/>
      <c r="D42"/>
      <c r="G42"/>
      <c r="H42" s="338" t="s">
        <v>56</v>
      </c>
      <c r="I42" s="338"/>
      <c r="J42" s="338"/>
      <c r="K42" s="338"/>
      <c r="L42" s="338" t="s">
        <v>55</v>
      </c>
      <c r="M42" s="338"/>
      <c r="N42" s="338"/>
      <c r="O42" s="338"/>
      <c r="P42" s="57"/>
      <c r="Q42" s="40"/>
      <c r="R42" s="40"/>
      <c r="S42" s="40"/>
      <c r="W42" s="198"/>
      <c r="X42" s="198"/>
      <c r="Y42" s="198"/>
      <c r="Z42" s="147"/>
      <c r="AA42" s="189"/>
      <c r="AB42" s="189"/>
      <c r="AD42" s="198" t="s">
        <v>6</v>
      </c>
      <c r="AE42" s="198" t="s">
        <v>262</v>
      </c>
      <c r="AF42" s="198" t="s">
        <v>261</v>
      </c>
      <c r="AG42" s="147" t="s">
        <v>16</v>
      </c>
      <c r="AH42" s="198" t="s">
        <v>8</v>
      </c>
      <c r="AI42" s="198">
        <v>197</v>
      </c>
      <c r="AK42" s="259" t="s">
        <v>6</v>
      </c>
      <c r="AL42" s="259" t="s">
        <v>294</v>
      </c>
      <c r="AM42" s="259" t="s">
        <v>295</v>
      </c>
      <c r="AN42" s="260" t="s">
        <v>25</v>
      </c>
      <c r="AO42" s="259" t="s">
        <v>11</v>
      </c>
      <c r="AP42" s="259">
        <v>145</v>
      </c>
      <c r="AR42" s="74" t="s">
        <v>33</v>
      </c>
      <c r="AS42" s="74" t="s">
        <v>532</v>
      </c>
      <c r="AT42" s="74" t="s">
        <v>533</v>
      </c>
      <c r="AU42" s="203" t="s">
        <v>16</v>
      </c>
      <c r="AV42" s="203" t="s">
        <v>8</v>
      </c>
      <c r="AW42" s="74">
        <v>169</v>
      </c>
      <c r="AY42" s="198" t="s">
        <v>6</v>
      </c>
      <c r="AZ42" s="198" t="s">
        <v>513</v>
      </c>
      <c r="BA42" s="198" t="s">
        <v>514</v>
      </c>
      <c r="BB42" s="147" t="s">
        <v>25</v>
      </c>
      <c r="BC42" s="198" t="s">
        <v>11</v>
      </c>
      <c r="BD42" s="198">
        <v>120</v>
      </c>
      <c r="BF42" s="198" t="s">
        <v>6</v>
      </c>
      <c r="BG42" s="198" t="s">
        <v>507</v>
      </c>
      <c r="BH42" s="198" t="s">
        <v>508</v>
      </c>
      <c r="BI42" s="147" t="s">
        <v>25</v>
      </c>
      <c r="BJ42" s="198" t="s">
        <v>11</v>
      </c>
      <c r="BK42" s="198">
        <v>133</v>
      </c>
      <c r="BM42" t="s">
        <v>17</v>
      </c>
      <c r="BN42" t="s">
        <v>367</v>
      </c>
      <c r="BO42" t="s">
        <v>486</v>
      </c>
      <c r="BP42" t="s">
        <v>25</v>
      </c>
      <c r="BQ42" t="s">
        <v>11</v>
      </c>
      <c r="BR42">
        <v>122</v>
      </c>
      <c r="BT42" t="s">
        <v>33</v>
      </c>
      <c r="BU42" t="s">
        <v>531</v>
      </c>
      <c r="BV42" t="s">
        <v>527</v>
      </c>
      <c r="BW42" t="s">
        <v>19</v>
      </c>
      <c r="BX42" t="s">
        <v>8</v>
      </c>
      <c r="BY42">
        <v>178</v>
      </c>
      <c r="CA42" t="s">
        <v>17</v>
      </c>
      <c r="CB42" t="s">
        <v>367</v>
      </c>
      <c r="CC42" t="s">
        <v>245</v>
      </c>
      <c r="CD42" t="s">
        <v>22</v>
      </c>
      <c r="CE42" t="s">
        <v>11</v>
      </c>
      <c r="CF42">
        <v>169</v>
      </c>
      <c r="CH42" t="s">
        <v>6</v>
      </c>
      <c r="CI42" t="s">
        <v>319</v>
      </c>
      <c r="CJ42" t="s">
        <v>282</v>
      </c>
      <c r="CK42" t="s">
        <v>25</v>
      </c>
      <c r="CL42" t="s">
        <v>11</v>
      </c>
      <c r="CM42">
        <v>67</v>
      </c>
      <c r="CO42" t="s">
        <v>17</v>
      </c>
      <c r="CP42" t="s">
        <v>488</v>
      </c>
      <c r="CQ42" t="s">
        <v>489</v>
      </c>
      <c r="CR42" t="s">
        <v>25</v>
      </c>
      <c r="CS42" t="s">
        <v>11</v>
      </c>
      <c r="CT42">
        <v>131</v>
      </c>
      <c r="EQ42" s="22" t="s">
        <v>17</v>
      </c>
      <c r="ER42" s="22" t="s">
        <v>145</v>
      </c>
      <c r="ES42" s="22" t="s">
        <v>145</v>
      </c>
      <c r="ET42" s="22" t="s">
        <v>24</v>
      </c>
      <c r="EU42" s="133" t="s">
        <v>11</v>
      </c>
      <c r="EV42">
        <v>1</v>
      </c>
      <c r="FS42" t="s">
        <v>17</v>
      </c>
      <c r="FT42" t="s">
        <v>276</v>
      </c>
      <c r="FU42" t="s">
        <v>394</v>
      </c>
      <c r="FV42" t="s">
        <v>22</v>
      </c>
      <c r="FW42" t="s">
        <v>11</v>
      </c>
      <c r="FX42">
        <v>168</v>
      </c>
    </row>
    <row r="43" spans="2:180" ht="12.75" customHeight="1">
      <c r="B43"/>
      <c r="C43"/>
      <c r="D43"/>
      <c r="G43"/>
      <c r="H43" s="39"/>
      <c r="I43" s="39"/>
      <c r="J43" s="39" t="s">
        <v>5</v>
      </c>
      <c r="K43" s="39"/>
      <c r="L43" s="39"/>
      <c r="M43" s="39" t="s">
        <v>5</v>
      </c>
      <c r="N43" s="39"/>
      <c r="O43" s="39"/>
      <c r="P43" s="57"/>
      <c r="Q43" s="40"/>
      <c r="R43" s="40"/>
      <c r="S43" s="40"/>
      <c r="W43" s="198"/>
      <c r="X43" s="198"/>
      <c r="Y43" s="198"/>
      <c r="Z43" s="147"/>
      <c r="AA43" s="189"/>
      <c r="AB43" s="189"/>
      <c r="AD43" s="198" t="s">
        <v>6</v>
      </c>
      <c r="AE43" s="198" t="s">
        <v>256</v>
      </c>
      <c r="AF43" s="198" t="s">
        <v>257</v>
      </c>
      <c r="AG43" s="147" t="s">
        <v>16</v>
      </c>
      <c r="AH43" s="198" t="s">
        <v>8</v>
      </c>
      <c r="AI43" s="198">
        <v>197</v>
      </c>
      <c r="AK43" s="257" t="s">
        <v>6</v>
      </c>
      <c r="AL43" s="257" t="s">
        <v>256</v>
      </c>
      <c r="AM43" s="257" t="s">
        <v>257</v>
      </c>
      <c r="AN43" s="257" t="s">
        <v>16</v>
      </c>
      <c r="AO43" s="257" t="s">
        <v>8</v>
      </c>
      <c r="AP43" s="257">
        <v>199</v>
      </c>
      <c r="AR43" s="74" t="s">
        <v>33</v>
      </c>
      <c r="AS43" s="74" t="s">
        <v>542</v>
      </c>
      <c r="AT43" s="74" t="s">
        <v>543</v>
      </c>
      <c r="AU43" s="74" t="s">
        <v>27</v>
      </c>
      <c r="AV43" s="74" t="s">
        <v>11</v>
      </c>
      <c r="AW43" s="74">
        <v>167</v>
      </c>
      <c r="AY43" s="198" t="s">
        <v>6</v>
      </c>
      <c r="AZ43" s="198" t="s">
        <v>418</v>
      </c>
      <c r="BA43" s="198" t="s">
        <v>419</v>
      </c>
      <c r="BB43" s="147" t="s">
        <v>25</v>
      </c>
      <c r="BC43" s="198" t="s">
        <v>11</v>
      </c>
      <c r="BD43" s="198">
        <v>102</v>
      </c>
      <c r="BF43" s="198" t="s">
        <v>6</v>
      </c>
      <c r="BG43" s="198" t="s">
        <v>371</v>
      </c>
      <c r="BH43" s="198" t="s">
        <v>506</v>
      </c>
      <c r="BI43" s="147" t="s">
        <v>25</v>
      </c>
      <c r="BJ43" s="198" t="s">
        <v>11</v>
      </c>
      <c r="BK43" s="198">
        <v>120</v>
      </c>
      <c r="BM43" t="s">
        <v>17</v>
      </c>
      <c r="BN43" t="s">
        <v>391</v>
      </c>
      <c r="BO43" t="s">
        <v>281</v>
      </c>
      <c r="BP43" t="s">
        <v>16</v>
      </c>
      <c r="BQ43" t="s">
        <v>11</v>
      </c>
      <c r="BR43">
        <v>127</v>
      </c>
      <c r="BT43" t="s">
        <v>33</v>
      </c>
      <c r="BU43" t="s">
        <v>529</v>
      </c>
      <c r="BV43" t="s">
        <v>530</v>
      </c>
      <c r="BW43" t="s">
        <v>19</v>
      </c>
      <c r="BX43" t="s">
        <v>11</v>
      </c>
      <c r="BY43">
        <v>176</v>
      </c>
      <c r="CA43" t="s">
        <v>17</v>
      </c>
      <c r="CB43" t="s">
        <v>382</v>
      </c>
      <c r="CC43" t="s">
        <v>217</v>
      </c>
      <c r="CD43" t="s">
        <v>24</v>
      </c>
      <c r="CE43" t="s">
        <v>11</v>
      </c>
      <c r="CH43" t="s">
        <v>17</v>
      </c>
      <c r="CI43" t="s">
        <v>391</v>
      </c>
      <c r="CJ43" t="s">
        <v>281</v>
      </c>
      <c r="CK43" t="s">
        <v>16</v>
      </c>
      <c r="CL43" t="s">
        <v>8</v>
      </c>
      <c r="CM43">
        <v>198</v>
      </c>
      <c r="CO43" t="s">
        <v>17</v>
      </c>
      <c r="CP43" t="s">
        <v>367</v>
      </c>
      <c r="CQ43" t="s">
        <v>486</v>
      </c>
      <c r="CR43" t="s">
        <v>25</v>
      </c>
      <c r="CS43" t="s">
        <v>11</v>
      </c>
      <c r="CT43">
        <v>144</v>
      </c>
      <c r="EQ43" s="22" t="s">
        <v>17</v>
      </c>
      <c r="ER43" s="22" t="s">
        <v>145</v>
      </c>
      <c r="ES43" s="22" t="s">
        <v>145</v>
      </c>
      <c r="ET43" s="22" t="s">
        <v>27</v>
      </c>
      <c r="EU43" s="133" t="s">
        <v>8</v>
      </c>
      <c r="EV43">
        <v>1</v>
      </c>
      <c r="FS43" t="s">
        <v>17</v>
      </c>
      <c r="FT43" t="s">
        <v>367</v>
      </c>
      <c r="FU43" t="s">
        <v>245</v>
      </c>
      <c r="FV43" t="s">
        <v>22</v>
      </c>
      <c r="FW43" t="s">
        <v>11</v>
      </c>
      <c r="FX43">
        <v>162</v>
      </c>
    </row>
    <row r="44" spans="2:180" ht="12.75" customHeight="1">
      <c r="B44"/>
      <c r="C44"/>
      <c r="D44"/>
      <c r="G44" s="50">
        <v>1</v>
      </c>
      <c r="H44" s="39"/>
      <c r="I44" s="39"/>
      <c r="J44" s="74">
        <f xml:space="preserve">
IF(Heimmannschaft=AG!$A$1,LARGE(AG!$AO$3:$AO$150,1),
IF(Heimmannschaft=LE!$A$1,LARGE(LE!$AO$3:$AO$150,1),
IF(Heimmannschaft=AD!$A$1,LARGE(AD!$AO$3:$AO$150,1),
IF(Heimmannschaft=ZE!$A$1,LARGE(ZE!$AO$3:$AO$150,1),
IF(Heimmannschaft=TH!$A$1,LARGE(TH!$AO$3:$AO$150,1),
IF(Heimmannschaft=FU!$A$1,LARGE(FU!$AO$3:$AO$150,1),
IF(Heimmannschaft=JI!$A$1,LARGE(JI!$AO$3:$AO$150,1),
IF(Heimmannschaft=HW!$A$1,LARGE(HW!$AO$3:$AO$150,1),
IF(Heimmannschaft=WW!$A$1,LARGE(WW!$AO$3:$AO$150,1),
IF(Heimmannschaft=PB!$A$1,LARGE(PB!$AO$3:$AO$150,1),
IF(Heimmannschaft=ÖD!$A$1,LARGE(ÖD!$AO$3:$AO$150,1)
)))))))))))</f>
        <v>114</v>
      </c>
      <c r="K44" s="49"/>
      <c r="L44" s="49"/>
      <c r="M44" s="74">
        <f xml:space="preserve">
IF(Gastmannschaft=AG!$A$1,LARGE(AG!$AO$3:$AO$150,1),
IF(Gastmannschaft=LE!$A$1,LARGE(LE!$AO$3:$AO$150,1),
IF(Gastmannschaft=AD!$A$1,LARGE(AD!$AO$3:$AO$150,1),
IF(Gastmannschaft=ZE!$A$1,LARGE(ZE!$AO$3:$AO$150,1),
IF(Gastmannschaft=TH!$A$1,LARGE(TH!$AO$3:$AO$150,1),
IF(Gastmannschaft=FU!$A$1,LARGE(FU!$AO$3:$AO$150,1),
IF(Gastmannschaft=JI!$A$1,LARGE(JI!$AO$3:$AO$150,1),
IF(Gastmannschaft=HW!$A$1,LARGE(HW!$AO$3:$AO$150,1),
IF(Gastmannschaft=WW!$A$1,LARGE(WW!$AO$3:$AO$150,1),
IF(Gastmannschaft=PB!$A$1,LARGE(PB!$AO$3:$AO$150,1),
IF(Gastmannschaft=ÖD!$A$1,LARGE(ÖD!$AO$3:$AO$150,1)
)))))))))))</f>
        <v>0</v>
      </c>
      <c r="N44" s="39"/>
      <c r="O44" s="39"/>
      <c r="P44" s="57">
        <v>1</v>
      </c>
      <c r="Q44" s="40"/>
      <c r="R44" s="40"/>
      <c r="S44" s="40"/>
      <c r="W44" s="198"/>
      <c r="X44" s="198"/>
      <c r="Y44" s="198"/>
      <c r="Z44" s="147"/>
      <c r="AA44" s="189"/>
      <c r="AB44" s="189"/>
      <c r="AD44" s="198" t="s">
        <v>17</v>
      </c>
      <c r="AE44" s="198" t="s">
        <v>367</v>
      </c>
      <c r="AF44" s="198" t="s">
        <v>486</v>
      </c>
      <c r="AG44" s="147" t="s">
        <v>25</v>
      </c>
      <c r="AH44" s="198" t="s">
        <v>11</v>
      </c>
      <c r="AI44" s="198">
        <v>96</v>
      </c>
      <c r="AK44" s="257" t="s">
        <v>6</v>
      </c>
      <c r="AL44" s="257" t="s">
        <v>256</v>
      </c>
      <c r="AM44" s="257" t="s">
        <v>257</v>
      </c>
      <c r="AN44" s="257" t="s">
        <v>16</v>
      </c>
      <c r="AO44" s="257" t="s">
        <v>11</v>
      </c>
      <c r="AP44" s="257">
        <v>186</v>
      </c>
      <c r="AR44" s="74" t="s">
        <v>33</v>
      </c>
      <c r="AS44" s="74" t="s">
        <v>541</v>
      </c>
      <c r="AT44" s="74" t="s">
        <v>368</v>
      </c>
      <c r="AU44" s="74" t="s">
        <v>27</v>
      </c>
      <c r="AV44" s="74" t="s">
        <v>11</v>
      </c>
      <c r="AW44" s="74">
        <v>163</v>
      </c>
      <c r="AY44" s="198" t="s">
        <v>6</v>
      </c>
      <c r="AZ44" s="198" t="s">
        <v>319</v>
      </c>
      <c r="BA44" s="198" t="s">
        <v>282</v>
      </c>
      <c r="BB44" s="147" t="s">
        <v>25</v>
      </c>
      <c r="BC44" s="198" t="s">
        <v>11</v>
      </c>
      <c r="BD44" s="198">
        <v>84</v>
      </c>
      <c r="BF44" s="198" t="s">
        <v>6</v>
      </c>
      <c r="BG44" s="198" t="s">
        <v>292</v>
      </c>
      <c r="BH44" s="198" t="s">
        <v>516</v>
      </c>
      <c r="BI44" s="147" t="s">
        <v>25</v>
      </c>
      <c r="BJ44" s="198" t="s">
        <v>11</v>
      </c>
      <c r="BK44" s="198">
        <v>116</v>
      </c>
      <c r="BM44" t="s">
        <v>17</v>
      </c>
      <c r="BN44" t="s">
        <v>211</v>
      </c>
      <c r="BO44" t="s">
        <v>303</v>
      </c>
      <c r="BP44" t="s">
        <v>19</v>
      </c>
      <c r="BQ44" t="s">
        <v>11</v>
      </c>
      <c r="BR44">
        <v>150</v>
      </c>
      <c r="BT44" t="s">
        <v>33</v>
      </c>
      <c r="BU44" t="s">
        <v>532</v>
      </c>
      <c r="BV44" t="s">
        <v>533</v>
      </c>
      <c r="BW44" t="s">
        <v>16</v>
      </c>
      <c r="BX44" t="s">
        <v>8</v>
      </c>
      <c r="BY44">
        <v>173</v>
      </c>
      <c r="CA44" t="s">
        <v>17</v>
      </c>
      <c r="CB44" t="s">
        <v>488</v>
      </c>
      <c r="CC44" t="s">
        <v>489</v>
      </c>
      <c r="CD44" t="s">
        <v>25</v>
      </c>
      <c r="CE44" t="s">
        <v>11</v>
      </c>
      <c r="CF44">
        <v>153</v>
      </c>
      <c r="CH44" t="s">
        <v>17</v>
      </c>
      <c r="CI44" t="s">
        <v>336</v>
      </c>
      <c r="CJ44" t="s">
        <v>281</v>
      </c>
      <c r="CK44" t="s">
        <v>19</v>
      </c>
      <c r="CL44" t="s">
        <v>8</v>
      </c>
      <c r="CM44">
        <v>195</v>
      </c>
      <c r="CO44" t="s">
        <v>17</v>
      </c>
      <c r="CP44" t="s">
        <v>211</v>
      </c>
      <c r="CQ44" t="s">
        <v>303</v>
      </c>
      <c r="CR44" t="s">
        <v>19</v>
      </c>
      <c r="CS44" t="s">
        <v>11</v>
      </c>
      <c r="CT44">
        <v>151</v>
      </c>
      <c r="EQ44" s="22" t="s">
        <v>17</v>
      </c>
      <c r="ER44" s="22" t="s">
        <v>145</v>
      </c>
      <c r="ES44" s="22" t="s">
        <v>145</v>
      </c>
      <c r="ET44" s="22" t="s">
        <v>38</v>
      </c>
      <c r="EU44" s="133" t="s">
        <v>8</v>
      </c>
      <c r="EV44">
        <v>1</v>
      </c>
      <c r="FS44" t="s">
        <v>17</v>
      </c>
      <c r="FT44" t="s">
        <v>367</v>
      </c>
      <c r="FU44" t="s">
        <v>486</v>
      </c>
      <c r="FV44" t="s">
        <v>25</v>
      </c>
      <c r="FW44" t="s">
        <v>11</v>
      </c>
      <c r="FX44">
        <v>147</v>
      </c>
    </row>
    <row r="45" spans="2:180" ht="12.75" customHeight="1">
      <c r="B45"/>
      <c r="C45"/>
      <c r="D45"/>
      <c r="G45" s="50">
        <v>2</v>
      </c>
      <c r="H45" s="39"/>
      <c r="I45" s="39"/>
      <c r="J45" s="74">
        <f xml:space="preserve">
IF(Heimmannschaft=AG!$A$1,LARGE(AG!$AO$3:$AO$150,2),
IF(Heimmannschaft=LE!$A$1,LARGE(LE!$AO$3:$AO$150,2),
IF(Heimmannschaft=AD!$A$1,LARGE(AD!$AO$3:$AO$150,2),
IF(Heimmannschaft=ZE!$A$1,LARGE(ZE!$AO$3:$AO$150,2),
IF(Heimmannschaft=TH!$A$1,LARGE(TH!$AO$3:$AO$150,2),
IF(Heimmannschaft=FU!$A$1,LARGE(FU!$AO$3:$AO$150,2),
IF(Heimmannschaft=JI!$A$1,LARGE(JI!$AO$3:$AO$150,2),
IF(Heimmannschaft=HW!$A$1,LARGE(HW!$AO$3:$AO$150,2),
IF(Heimmannschaft=WW!$A$1,LARGE(WW!$AO$3:$AO$150,2),
IF(Heimmannschaft=PB!$A$1,LARGE(PB!$AO$3:$AO$150,2),
IF(Heimmannschaft=ÖD!$A$1,LARGE(ÖD!$AO$3:$AO$150,2)
)))))))))))</f>
        <v>67</v>
      </c>
      <c r="K45" s="49"/>
      <c r="L45" s="49"/>
      <c r="M45" s="74">
        <f xml:space="preserve">
IF(Gastmannschaft=AG!$A$1,LARGE(AG!$AO$3:$AO$150,2),
IF(Gastmannschaft=LE!$A$1,LARGE(LE!$AO$3:$AO$150,2),
IF(Gastmannschaft=AD!$A$1,LARGE(AD!$AO$3:$AO$150,2),
IF(Gastmannschaft=ZE!$A$1,LARGE(ZE!$AO$3:$AO$150,2),
IF(Gastmannschaft=TH!$A$1,LARGE(TH!$AO$3:$AO$150,2),
IF(Gastmannschaft=FU!$A$1,LARGE(FU!$AO$3:$AO$150,2),
IF(Gastmannschaft=JI!$A$1,LARGE(JI!$AO$3:$AO$150,2),
IF(Gastmannschaft=HW!$A$1,LARGE(HW!$AO$3:$AO$150,2),
IF(Gastmannschaft=WW!$A$1,LARGE(WW!$AO$3:$AO$150,2),
IF(Gastmannschaft=PB!$A$1,LARGE(PB!$AO$3:$AO$150,2),
IF(Gastmannschaft=ÖD!$A$1,LARGE(ÖD!$AO$3:$AO$150,2)
)))))))))))</f>
        <v>0</v>
      </c>
      <c r="N45" s="39"/>
      <c r="O45" s="39"/>
      <c r="P45" s="57">
        <v>2</v>
      </c>
      <c r="Q45" s="40"/>
      <c r="R45" s="40"/>
      <c r="S45" s="40"/>
      <c r="W45" s="198"/>
      <c r="X45" s="198"/>
      <c r="Y45" s="198"/>
      <c r="Z45" s="147"/>
      <c r="AA45" s="189"/>
      <c r="AB45" s="189"/>
      <c r="AD45" s="198" t="s">
        <v>17</v>
      </c>
      <c r="AE45" s="198" t="s">
        <v>186</v>
      </c>
      <c r="AF45" s="198" t="s">
        <v>379</v>
      </c>
      <c r="AG45" s="147" t="s">
        <v>23</v>
      </c>
      <c r="AH45" s="198" t="s">
        <v>14</v>
      </c>
      <c r="AI45" s="198">
        <v>111</v>
      </c>
      <c r="AK45" s="257" t="s">
        <v>6</v>
      </c>
      <c r="AL45" s="258" t="s">
        <v>186</v>
      </c>
      <c r="AM45" s="258" t="s">
        <v>263</v>
      </c>
      <c r="AN45" s="257" t="s">
        <v>19</v>
      </c>
      <c r="AO45" s="258" t="s">
        <v>14</v>
      </c>
      <c r="AP45" s="258">
        <v>171</v>
      </c>
      <c r="AR45" s="74" t="s">
        <v>33</v>
      </c>
      <c r="AS45" s="74" t="s">
        <v>186</v>
      </c>
      <c r="AT45" s="74" t="s">
        <v>533</v>
      </c>
      <c r="AU45" s="74" t="s">
        <v>12</v>
      </c>
      <c r="AV45" s="203" t="s">
        <v>11</v>
      </c>
      <c r="AW45" s="75">
        <v>163</v>
      </c>
      <c r="AY45" s="198" t="s">
        <v>6</v>
      </c>
      <c r="AZ45" s="198" t="s">
        <v>298</v>
      </c>
      <c r="BA45" s="198" t="s">
        <v>286</v>
      </c>
      <c r="BB45" s="147" t="s">
        <v>25</v>
      </c>
      <c r="BC45" s="198" t="s">
        <v>11</v>
      </c>
      <c r="BD45" s="198">
        <v>73</v>
      </c>
      <c r="BF45" s="198" t="s">
        <v>6</v>
      </c>
      <c r="BG45" s="198" t="s">
        <v>418</v>
      </c>
      <c r="BH45" s="198" t="s">
        <v>419</v>
      </c>
      <c r="BI45" s="147" t="s">
        <v>25</v>
      </c>
      <c r="BJ45" s="198" t="s">
        <v>11</v>
      </c>
      <c r="BK45" s="198">
        <v>112</v>
      </c>
      <c r="BM45" t="s">
        <v>17</v>
      </c>
      <c r="BN45" t="s">
        <v>341</v>
      </c>
      <c r="BO45" t="s">
        <v>217</v>
      </c>
      <c r="BP45" t="s">
        <v>22</v>
      </c>
      <c r="BQ45" t="s">
        <v>11</v>
      </c>
      <c r="BR45">
        <v>154</v>
      </c>
      <c r="BT45" t="s">
        <v>33</v>
      </c>
      <c r="BU45" t="s">
        <v>538</v>
      </c>
      <c r="BV45" t="s">
        <v>539</v>
      </c>
      <c r="BW45" t="s">
        <v>27</v>
      </c>
      <c r="BX45" t="s">
        <v>11</v>
      </c>
      <c r="BY45">
        <v>172</v>
      </c>
      <c r="CA45" t="s">
        <v>17</v>
      </c>
      <c r="CB45" t="s">
        <v>367</v>
      </c>
      <c r="CC45" t="s">
        <v>486</v>
      </c>
      <c r="CD45" t="s">
        <v>25</v>
      </c>
      <c r="CE45" t="s">
        <v>11</v>
      </c>
      <c r="CF45">
        <v>134</v>
      </c>
      <c r="CH45" t="s">
        <v>17</v>
      </c>
      <c r="CI45" t="s">
        <v>213</v>
      </c>
      <c r="CJ45" t="s">
        <v>281</v>
      </c>
      <c r="CK45" t="s">
        <v>22</v>
      </c>
      <c r="CL45" t="s">
        <v>11</v>
      </c>
      <c r="CM45">
        <v>194</v>
      </c>
      <c r="CO45" t="s">
        <v>17</v>
      </c>
      <c r="CP45" t="s">
        <v>480</v>
      </c>
      <c r="CQ45" t="s">
        <v>217</v>
      </c>
      <c r="CR45" t="s">
        <v>25</v>
      </c>
      <c r="CS45" t="s">
        <v>11</v>
      </c>
      <c r="CT45">
        <v>154</v>
      </c>
      <c r="EQ45" s="22" t="s">
        <v>17</v>
      </c>
      <c r="ER45" s="22" t="s">
        <v>145</v>
      </c>
      <c r="ES45" s="22" t="s">
        <v>145</v>
      </c>
      <c r="ET45" s="22" t="s">
        <v>7</v>
      </c>
      <c r="EU45" s="133" t="s">
        <v>11</v>
      </c>
      <c r="EV45">
        <v>1</v>
      </c>
      <c r="FS45" t="s">
        <v>17</v>
      </c>
      <c r="FT45" t="s">
        <v>233</v>
      </c>
      <c r="FU45" t="s">
        <v>578</v>
      </c>
      <c r="FV45" t="s">
        <v>22</v>
      </c>
      <c r="FW45" t="s">
        <v>11</v>
      </c>
      <c r="FX45">
        <v>157</v>
      </c>
    </row>
    <row r="46" spans="2:180" ht="13.5" customHeight="1" thickBot="1">
      <c r="B46"/>
      <c r="C46"/>
      <c r="D46"/>
      <c r="G46" s="51">
        <v>3</v>
      </c>
      <c r="H46" s="41"/>
      <c r="I46" s="41"/>
      <c r="J46" s="146">
        <f xml:space="preserve">
IF(Heimmannschaft=AG!$A$1,LARGE(AG!$AO$3:$AO$150,3),
IF(Heimmannschaft=LE!$A$1,LARGE(LE!$AO$3:$AO$150,3),
IF(Heimmannschaft=AD!$A$1,LARGE(AD!$AO$3:$AO$150,3),
IF(Heimmannschaft=ZE!$A$1,LARGE(ZE!$AO$3:$AO$150,3),
IF(Heimmannschaft=TH!$A$1,LARGE(TH!$AO$3:$AO$150,3),
IF(Heimmannschaft=FU!$A$1,LARGE(FU!$AO$3:$AO$150,3),
IF(Heimmannschaft=JI!$A$1,LARGE(JI!$AO$3:$AO$150,3),
IF(Heimmannschaft=HW!$A$1,LARGE(HW!$AO$3:$AO$150,3),
IF(Heimmannschaft=WW!$A$1,LARGE(WW!$AO$3:$AO$150,3),
IF(Heimmannschaft=PB!$A$1,LARGE(PB!$AO$3:$AO$150,3),
IF(Heimmannschaft=ÖD!$A$1,LARGE(ÖD!$AO$3:$AO$150,3)
)))))))))))</f>
        <v>0</v>
      </c>
      <c r="K46" s="52"/>
      <c r="L46" s="52"/>
      <c r="M46" s="146">
        <f xml:space="preserve">
IF(Gastmannschaft=AG!$A$1,LARGE(AG!$AO$3:$AO$150,3),
IF(Gastmannschaft=LE!$A$1,LARGE(LE!$AO$3:$AO$150,3),
IF(Gastmannschaft=AD!$A$1,LARGE(AD!$AO$3:$AO$150,3),
IF(Gastmannschaft=ZE!$A$1,LARGE(ZE!$AO$3:$AO$150,3),
IF(Gastmannschaft=TH!$A$1,LARGE(TH!$AO$3:$AO$150,3),
IF(Gastmannschaft=FU!$A$1,LARGE(FU!$AO$3:$AO$150,3),
IF(Gastmannschaft=JI!$A$1,LARGE(JI!$AO$3:$AO$150,3),
IF(Gastmannschaft=HW!$A$1,LARGE(HW!$AO$3:$AO$150,3),
IF(Gastmannschaft=WW!$A$1,LARGE(WW!$AO$3:$AO$150,3),
IF(Gastmannschaft=PB!$A$1,LARGE(PB!$AO$3:$AO$150,3),
IF(Gastmannschaft=ÖD!$A$1,LARGE(ÖD!$AO$3:$AO$150,3)
)))))))))))</f>
        <v>0</v>
      </c>
      <c r="N46" s="41"/>
      <c r="O46" s="41"/>
      <c r="P46" s="58">
        <v>3</v>
      </c>
      <c r="Q46" s="40"/>
      <c r="R46" s="40"/>
      <c r="S46" s="40"/>
      <c r="W46" s="198"/>
      <c r="X46" s="198"/>
      <c r="Y46" s="198"/>
      <c r="Z46" s="147"/>
      <c r="AA46" s="189"/>
      <c r="AB46" s="189"/>
      <c r="AD46" s="198" t="s">
        <v>17</v>
      </c>
      <c r="AE46" s="199" t="s">
        <v>488</v>
      </c>
      <c r="AF46" s="198" t="s">
        <v>489</v>
      </c>
      <c r="AG46" s="147" t="s">
        <v>25</v>
      </c>
      <c r="AH46" s="198" t="s">
        <v>11</v>
      </c>
      <c r="AI46" s="198">
        <v>115</v>
      </c>
      <c r="AK46" s="259" t="s">
        <v>6</v>
      </c>
      <c r="AL46" s="259" t="s">
        <v>507</v>
      </c>
      <c r="AM46" s="259" t="s">
        <v>508</v>
      </c>
      <c r="AN46" s="260" t="s">
        <v>25</v>
      </c>
      <c r="AO46" s="259" t="s">
        <v>11</v>
      </c>
      <c r="AP46" s="259">
        <v>122</v>
      </c>
      <c r="AR46" s="203" t="s">
        <v>33</v>
      </c>
      <c r="AS46" s="74" t="s">
        <v>538</v>
      </c>
      <c r="AT46" s="74" t="s">
        <v>539</v>
      </c>
      <c r="AU46" s="74" t="s">
        <v>27</v>
      </c>
      <c r="AV46" s="203" t="s">
        <v>11</v>
      </c>
      <c r="AW46" s="74">
        <v>162</v>
      </c>
      <c r="AY46" s="198" t="s">
        <v>6</v>
      </c>
      <c r="AZ46" s="198" t="s">
        <v>291</v>
      </c>
      <c r="BA46" s="198" t="s">
        <v>509</v>
      </c>
      <c r="BB46" s="147" t="s">
        <v>25</v>
      </c>
      <c r="BC46" s="198" t="s">
        <v>11</v>
      </c>
      <c r="BD46" s="198">
        <v>57</v>
      </c>
      <c r="BF46" s="198" t="s">
        <v>6</v>
      </c>
      <c r="BG46" s="198" t="s">
        <v>298</v>
      </c>
      <c r="BH46" s="198" t="s">
        <v>286</v>
      </c>
      <c r="BI46" s="147" t="s">
        <v>25</v>
      </c>
      <c r="BJ46" s="198" t="s">
        <v>11</v>
      </c>
      <c r="BK46" s="198">
        <v>92</v>
      </c>
      <c r="BM46" t="s">
        <v>17</v>
      </c>
      <c r="BN46" t="s">
        <v>480</v>
      </c>
      <c r="BO46" t="s">
        <v>217</v>
      </c>
      <c r="BP46" t="s">
        <v>25</v>
      </c>
      <c r="BQ46" t="s">
        <v>11</v>
      </c>
      <c r="BR46">
        <v>155</v>
      </c>
      <c r="BT46" t="s">
        <v>33</v>
      </c>
      <c r="BU46" t="s">
        <v>534</v>
      </c>
      <c r="BV46" t="s">
        <v>530</v>
      </c>
      <c r="BW46" t="s">
        <v>10</v>
      </c>
      <c r="BX46" t="s">
        <v>11</v>
      </c>
      <c r="BY46">
        <v>169</v>
      </c>
      <c r="CA46" t="s">
        <v>17</v>
      </c>
      <c r="CB46" t="s">
        <v>380</v>
      </c>
      <c r="CC46" t="s">
        <v>381</v>
      </c>
      <c r="CD46" t="s">
        <v>10</v>
      </c>
      <c r="CE46" t="s">
        <v>11</v>
      </c>
      <c r="CF46">
        <v>188</v>
      </c>
      <c r="CH46" t="s">
        <v>17</v>
      </c>
      <c r="CI46" t="s">
        <v>386</v>
      </c>
      <c r="CJ46" t="s">
        <v>387</v>
      </c>
      <c r="CK46" t="s">
        <v>38</v>
      </c>
      <c r="CL46" t="s">
        <v>8</v>
      </c>
      <c r="CM46">
        <v>192</v>
      </c>
      <c r="CO46" t="s">
        <v>17</v>
      </c>
      <c r="CP46" t="s">
        <v>183</v>
      </c>
      <c r="CQ46" t="s">
        <v>217</v>
      </c>
      <c r="CR46" t="s">
        <v>23</v>
      </c>
      <c r="CS46" t="s">
        <v>14</v>
      </c>
      <c r="CT46">
        <v>164</v>
      </c>
      <c r="EQ46" s="22" t="s">
        <v>17</v>
      </c>
      <c r="ER46" s="22" t="s">
        <v>145</v>
      </c>
      <c r="ES46" s="22" t="s">
        <v>145</v>
      </c>
      <c r="ET46" s="22" t="s">
        <v>39</v>
      </c>
      <c r="EU46" s="133" t="s">
        <v>11</v>
      </c>
      <c r="EV46">
        <v>1</v>
      </c>
      <c r="FS46" t="s">
        <v>17</v>
      </c>
      <c r="FT46" t="s">
        <v>372</v>
      </c>
      <c r="FU46" t="s">
        <v>394</v>
      </c>
      <c r="FV46" t="s">
        <v>210</v>
      </c>
      <c r="FW46" t="s">
        <v>11</v>
      </c>
      <c r="FX46">
        <v>181</v>
      </c>
    </row>
    <row r="47" spans="2:180" ht="13.5" customHeight="1" thickTop="1">
      <c r="B47"/>
      <c r="C47"/>
      <c r="D47"/>
      <c r="G47"/>
      <c r="H47" s="39"/>
      <c r="I47" s="39" t="s">
        <v>82</v>
      </c>
      <c r="J47" s="49">
        <f>SUM(J44:J46)</f>
        <v>181</v>
      </c>
      <c r="K47" s="49"/>
      <c r="L47" s="49"/>
      <c r="M47" s="49">
        <f>SUM(M44:M46)</f>
        <v>0</v>
      </c>
      <c r="N47" s="39" t="s">
        <v>82</v>
      </c>
      <c r="O47" s="39"/>
      <c r="P47" s="57"/>
      <c r="Q47" s="40"/>
      <c r="R47" s="40"/>
      <c r="S47" s="40"/>
      <c r="W47" s="84"/>
      <c r="X47" s="84"/>
      <c r="Y47" s="84"/>
      <c r="Z47" s="194"/>
      <c r="AA47" s="74"/>
      <c r="AB47" s="74"/>
      <c r="AD47" s="198" t="s">
        <v>17</v>
      </c>
      <c r="AE47" s="198" t="s">
        <v>211</v>
      </c>
      <c r="AF47" s="198" t="s">
        <v>303</v>
      </c>
      <c r="AG47" s="147" t="s">
        <v>19</v>
      </c>
      <c r="AH47" s="198" t="s">
        <v>11</v>
      </c>
      <c r="AI47" s="198">
        <v>136</v>
      </c>
      <c r="AK47" s="257" t="s">
        <v>17</v>
      </c>
      <c r="AL47" s="258" t="s">
        <v>211</v>
      </c>
      <c r="AM47" s="258" t="s">
        <v>303</v>
      </c>
      <c r="AN47" s="257" t="s">
        <v>19</v>
      </c>
      <c r="AO47" s="258" t="s">
        <v>11</v>
      </c>
      <c r="AP47" s="258">
        <v>151</v>
      </c>
      <c r="AR47" s="203" t="s">
        <v>33</v>
      </c>
      <c r="AS47" s="74" t="s">
        <v>524</v>
      </c>
      <c r="AT47" s="74" t="s">
        <v>295</v>
      </c>
      <c r="AU47" s="74" t="s">
        <v>23</v>
      </c>
      <c r="AV47" s="203" t="s">
        <v>14</v>
      </c>
      <c r="AW47" s="74">
        <v>161</v>
      </c>
      <c r="AY47" s="198" t="s">
        <v>17</v>
      </c>
      <c r="AZ47" s="198" t="s">
        <v>367</v>
      </c>
      <c r="BA47" s="198" t="s">
        <v>486</v>
      </c>
      <c r="BB47" s="147" t="s">
        <v>25</v>
      </c>
      <c r="BC47" s="198" t="s">
        <v>11</v>
      </c>
      <c r="BD47" s="198">
        <v>110</v>
      </c>
      <c r="BF47" s="198" t="s">
        <v>6</v>
      </c>
      <c r="BG47" s="198" t="s">
        <v>602</v>
      </c>
      <c r="BH47" s="198" t="s">
        <v>604</v>
      </c>
      <c r="BI47" s="147" t="s">
        <v>25</v>
      </c>
      <c r="BJ47" s="198" t="s">
        <v>11</v>
      </c>
      <c r="BK47" s="198">
        <v>72</v>
      </c>
      <c r="BM47" t="s">
        <v>17</v>
      </c>
      <c r="BN47" t="s">
        <v>276</v>
      </c>
      <c r="BO47" t="s">
        <v>394</v>
      </c>
      <c r="BP47" t="s">
        <v>22</v>
      </c>
      <c r="BQ47" t="s">
        <v>11</v>
      </c>
      <c r="BR47">
        <v>177</v>
      </c>
      <c r="BT47" t="s">
        <v>33</v>
      </c>
      <c r="BU47" t="s">
        <v>535</v>
      </c>
      <c r="BV47" t="s">
        <v>533</v>
      </c>
      <c r="BW47" t="s">
        <v>16</v>
      </c>
      <c r="BX47" t="s">
        <v>11</v>
      </c>
      <c r="BY47">
        <v>168</v>
      </c>
      <c r="CA47" t="s">
        <v>17</v>
      </c>
      <c r="CB47" t="s">
        <v>186</v>
      </c>
      <c r="CC47" t="s">
        <v>281</v>
      </c>
      <c r="CD47" t="s">
        <v>16</v>
      </c>
      <c r="CE47" t="s">
        <v>8</v>
      </c>
      <c r="CH47" t="s">
        <v>17</v>
      </c>
      <c r="CI47" t="s">
        <v>247</v>
      </c>
      <c r="CJ47" t="s">
        <v>385</v>
      </c>
      <c r="CK47" t="s">
        <v>23</v>
      </c>
      <c r="CL47" t="s">
        <v>11</v>
      </c>
      <c r="CM47">
        <v>192</v>
      </c>
      <c r="CO47" t="s">
        <v>17</v>
      </c>
      <c r="CP47" t="s">
        <v>382</v>
      </c>
      <c r="CQ47" t="s">
        <v>217</v>
      </c>
      <c r="CR47" t="s">
        <v>24</v>
      </c>
      <c r="CS47" t="s">
        <v>11</v>
      </c>
      <c r="CT47">
        <v>166</v>
      </c>
      <c r="EQ47" s="22" t="s">
        <v>17</v>
      </c>
      <c r="ER47" s="22" t="s">
        <v>145</v>
      </c>
      <c r="ES47" s="22" t="s">
        <v>145</v>
      </c>
      <c r="ET47" s="22" t="s">
        <v>12</v>
      </c>
      <c r="EU47" s="133" t="s">
        <v>14</v>
      </c>
      <c r="EV47">
        <v>1</v>
      </c>
      <c r="FS47" t="s">
        <v>17</v>
      </c>
      <c r="FT47" t="s">
        <v>213</v>
      </c>
      <c r="FU47" t="s">
        <v>281</v>
      </c>
      <c r="FV47" t="s">
        <v>22</v>
      </c>
      <c r="FW47" t="s">
        <v>11</v>
      </c>
      <c r="FX47">
        <v>180</v>
      </c>
    </row>
    <row r="48" spans="2:180" ht="18">
      <c r="B48"/>
      <c r="C48"/>
      <c r="D48"/>
      <c r="G48"/>
      <c r="H48" s="39"/>
      <c r="I48" s="39" t="s">
        <v>63</v>
      </c>
      <c r="J48" s="48">
        <f>IF(J47=0,0,ROUND(J47/COUNTIFS(J44:J46,"&gt;0"),1))</f>
        <v>90.5</v>
      </c>
      <c r="K48" s="54">
        <f>IF(J47&gt;M47,2,IF(M47&gt;J47,0,1))</f>
        <v>2</v>
      </c>
      <c r="L48" s="54">
        <f>IF(J47&gt;M47,0,IF(M47&gt;J47,2,1))</f>
        <v>0</v>
      </c>
      <c r="M48" s="48">
        <f>IF(M47=0,0,ROUND(M47/COUNTIFS(M44:M46,"&gt;0"),1))</f>
        <v>0</v>
      </c>
      <c r="N48" s="39" t="s">
        <v>63</v>
      </c>
      <c r="O48" s="39"/>
      <c r="P48" s="57"/>
      <c r="Q48" s="40"/>
      <c r="R48" s="40"/>
      <c r="S48" s="40"/>
      <c r="W48" s="84"/>
      <c r="X48" s="84"/>
      <c r="Y48" s="84"/>
      <c r="Z48" s="194"/>
      <c r="AA48" s="74"/>
      <c r="AB48" s="74"/>
      <c r="AD48" s="198" t="s">
        <v>17</v>
      </c>
      <c r="AE48" s="198" t="s">
        <v>480</v>
      </c>
      <c r="AF48" s="198" t="s">
        <v>217</v>
      </c>
      <c r="AG48" s="147" t="s">
        <v>25</v>
      </c>
      <c r="AH48" s="198" t="s">
        <v>11</v>
      </c>
      <c r="AI48" s="198">
        <v>144</v>
      </c>
      <c r="AK48" s="257" t="s">
        <v>17</v>
      </c>
      <c r="AL48" s="257" t="s">
        <v>372</v>
      </c>
      <c r="AM48" s="257" t="s">
        <v>394</v>
      </c>
      <c r="AN48" s="257" t="s">
        <v>210</v>
      </c>
      <c r="AO48" s="257" t="s">
        <v>11</v>
      </c>
      <c r="AP48" s="257">
        <v>176</v>
      </c>
      <c r="AR48" s="74" t="s">
        <v>33</v>
      </c>
      <c r="AS48" s="74" t="s">
        <v>531</v>
      </c>
      <c r="AT48" s="74" t="s">
        <v>527</v>
      </c>
      <c r="AU48" s="74" t="s">
        <v>19</v>
      </c>
      <c r="AV48" s="74" t="s">
        <v>14</v>
      </c>
      <c r="AW48" s="74">
        <v>159</v>
      </c>
      <c r="AY48" s="198" t="s">
        <v>17</v>
      </c>
      <c r="AZ48" s="198" t="s">
        <v>297</v>
      </c>
      <c r="BA48" s="198" t="s">
        <v>281</v>
      </c>
      <c r="BB48" s="147" t="s">
        <v>23</v>
      </c>
      <c r="BC48" s="198" t="s">
        <v>14</v>
      </c>
      <c r="BD48" s="198">
        <v>176</v>
      </c>
      <c r="BF48" s="198" t="s">
        <v>6</v>
      </c>
      <c r="BG48" s="198" t="s">
        <v>319</v>
      </c>
      <c r="BH48" s="198" t="s">
        <v>282</v>
      </c>
      <c r="BI48" s="147" t="s">
        <v>25</v>
      </c>
      <c r="BJ48" s="198" t="s">
        <v>11</v>
      </c>
      <c r="BK48" s="198">
        <v>60</v>
      </c>
      <c r="BM48" t="s">
        <v>17</v>
      </c>
      <c r="BN48" t="s">
        <v>372</v>
      </c>
      <c r="BO48" t="s">
        <v>394</v>
      </c>
      <c r="BP48" t="s">
        <v>210</v>
      </c>
      <c r="BQ48" t="s">
        <v>11</v>
      </c>
      <c r="BR48">
        <v>186</v>
      </c>
      <c r="BT48" t="s">
        <v>33</v>
      </c>
      <c r="BU48" t="s">
        <v>535</v>
      </c>
      <c r="BV48" t="s">
        <v>533</v>
      </c>
      <c r="BW48" t="s">
        <v>16</v>
      </c>
      <c r="BX48" t="s">
        <v>14</v>
      </c>
      <c r="BY48">
        <v>165</v>
      </c>
      <c r="CA48" t="s">
        <v>17</v>
      </c>
      <c r="CB48" t="s">
        <v>384</v>
      </c>
      <c r="CC48" t="s">
        <v>385</v>
      </c>
      <c r="CD48" t="s">
        <v>24</v>
      </c>
      <c r="CE48" t="s">
        <v>11</v>
      </c>
      <c r="CF48">
        <v>187</v>
      </c>
      <c r="CH48" t="s">
        <v>17</v>
      </c>
      <c r="CI48" t="s">
        <v>186</v>
      </c>
      <c r="CJ48" t="s">
        <v>281</v>
      </c>
      <c r="CK48" t="s">
        <v>16</v>
      </c>
      <c r="CL48" t="s">
        <v>8</v>
      </c>
      <c r="CM48">
        <v>190</v>
      </c>
      <c r="CO48" t="s">
        <v>17</v>
      </c>
      <c r="CP48" t="s">
        <v>341</v>
      </c>
      <c r="CQ48" t="s">
        <v>217</v>
      </c>
      <c r="CR48" t="s">
        <v>22</v>
      </c>
      <c r="CS48" t="s">
        <v>11</v>
      </c>
      <c r="CT48">
        <v>166</v>
      </c>
      <c r="EQ48" s="22" t="s">
        <v>13</v>
      </c>
      <c r="ER48" s="22" t="s">
        <v>145</v>
      </c>
      <c r="ES48" s="22" t="s">
        <v>145</v>
      </c>
      <c r="ET48" s="22" t="s">
        <v>25</v>
      </c>
      <c r="EU48" s="133" t="s">
        <v>11</v>
      </c>
      <c r="EV48">
        <v>1</v>
      </c>
      <c r="FS48" t="s">
        <v>17</v>
      </c>
      <c r="FT48" t="s">
        <v>336</v>
      </c>
      <c r="FU48" t="s">
        <v>281</v>
      </c>
      <c r="FV48" t="s">
        <v>19</v>
      </c>
      <c r="FW48" t="s">
        <v>11</v>
      </c>
      <c r="FX48">
        <v>174</v>
      </c>
    </row>
    <row r="49" spans="2:213" ht="12.75" customHeight="1">
      <c r="B49"/>
      <c r="C49"/>
      <c r="D49"/>
      <c r="G49"/>
      <c r="H49" s="39"/>
      <c r="I49" s="42"/>
      <c r="J49" s="42"/>
      <c r="K49" s="42"/>
      <c r="L49" s="42"/>
      <c r="M49" s="42"/>
      <c r="N49" s="42"/>
      <c r="O49" s="42"/>
      <c r="P49" s="59"/>
      <c r="Q49" s="40"/>
      <c r="R49" s="40"/>
      <c r="S49" s="40"/>
      <c r="W49" s="84"/>
      <c r="X49" s="84"/>
      <c r="Y49" s="84"/>
      <c r="Z49" s="194"/>
      <c r="AA49" s="133"/>
      <c r="AD49" s="198" t="s">
        <v>17</v>
      </c>
      <c r="AE49" s="198" t="s">
        <v>183</v>
      </c>
      <c r="AF49" s="198" t="s">
        <v>281</v>
      </c>
      <c r="AG49" s="147" t="s">
        <v>12</v>
      </c>
      <c r="AH49" s="198" t="s">
        <v>11</v>
      </c>
      <c r="AI49" s="198">
        <v>162</v>
      </c>
      <c r="AK49" s="257" t="s">
        <v>17</v>
      </c>
      <c r="AL49" s="258" t="s">
        <v>276</v>
      </c>
      <c r="AM49" s="258" t="s">
        <v>394</v>
      </c>
      <c r="AN49" s="257" t="s">
        <v>22</v>
      </c>
      <c r="AO49" s="258" t="s">
        <v>11</v>
      </c>
      <c r="AP49" s="258">
        <v>172</v>
      </c>
      <c r="AR49" s="74" t="s">
        <v>33</v>
      </c>
      <c r="AS49" s="74" t="s">
        <v>534</v>
      </c>
      <c r="AT49" s="74" t="s">
        <v>530</v>
      </c>
      <c r="AU49" s="74" t="s">
        <v>10</v>
      </c>
      <c r="AV49" s="74" t="s">
        <v>11</v>
      </c>
      <c r="AW49" s="74">
        <v>159</v>
      </c>
      <c r="AY49" s="198" t="s">
        <v>17</v>
      </c>
      <c r="AZ49" s="198" t="s">
        <v>341</v>
      </c>
      <c r="BA49" s="198" t="s">
        <v>217</v>
      </c>
      <c r="BB49" s="147" t="s">
        <v>22</v>
      </c>
      <c r="BC49" s="198" t="s">
        <v>11</v>
      </c>
      <c r="BD49" s="198">
        <v>165</v>
      </c>
      <c r="BF49" s="198" t="s">
        <v>17</v>
      </c>
      <c r="BG49" s="198" t="s">
        <v>380</v>
      </c>
      <c r="BH49" s="198" t="s">
        <v>381</v>
      </c>
      <c r="BI49" s="147" t="s">
        <v>10</v>
      </c>
      <c r="BJ49" s="198" t="s">
        <v>11</v>
      </c>
      <c r="BK49" s="198">
        <v>183</v>
      </c>
      <c r="BM49" t="s">
        <v>17</v>
      </c>
      <c r="BN49" t="s">
        <v>266</v>
      </c>
      <c r="BO49" t="s">
        <v>393</v>
      </c>
      <c r="BP49" t="s">
        <v>24</v>
      </c>
      <c r="BQ49" t="s">
        <v>11</v>
      </c>
      <c r="BR49">
        <v>188</v>
      </c>
      <c r="BT49" t="s">
        <v>33</v>
      </c>
      <c r="BU49" t="s">
        <v>186</v>
      </c>
      <c r="BV49" t="s">
        <v>533</v>
      </c>
      <c r="BW49" t="s">
        <v>12</v>
      </c>
      <c r="BX49" t="s">
        <v>11</v>
      </c>
      <c r="BY49">
        <v>164</v>
      </c>
      <c r="CA49" t="s">
        <v>17</v>
      </c>
      <c r="CB49" t="s">
        <v>211</v>
      </c>
      <c r="CC49" t="s">
        <v>303</v>
      </c>
      <c r="CD49" t="s">
        <v>19</v>
      </c>
      <c r="CE49" t="s">
        <v>11</v>
      </c>
      <c r="CF49">
        <v>139</v>
      </c>
      <c r="CH49" t="s">
        <v>17</v>
      </c>
      <c r="CI49" t="s">
        <v>183</v>
      </c>
      <c r="CJ49" t="s">
        <v>217</v>
      </c>
      <c r="CK49" t="s">
        <v>23</v>
      </c>
      <c r="CL49" t="s">
        <v>11</v>
      </c>
      <c r="CM49">
        <v>187</v>
      </c>
      <c r="CO49" t="s">
        <v>17</v>
      </c>
      <c r="CP49" t="s">
        <v>367</v>
      </c>
      <c r="CQ49" t="s">
        <v>245</v>
      </c>
      <c r="CR49" t="s">
        <v>22</v>
      </c>
      <c r="CS49" t="s">
        <v>11</v>
      </c>
      <c r="CT49">
        <v>170</v>
      </c>
      <c r="EQ49" s="22" t="s">
        <v>13</v>
      </c>
      <c r="ER49" s="22" t="s">
        <v>145</v>
      </c>
      <c r="ES49" s="22" t="s">
        <v>145</v>
      </c>
      <c r="ET49" s="22" t="s">
        <v>53</v>
      </c>
      <c r="EU49" s="133" t="s">
        <v>11</v>
      </c>
      <c r="EV49">
        <v>1</v>
      </c>
      <c r="FS49" t="s">
        <v>17</v>
      </c>
      <c r="FT49" t="s">
        <v>336</v>
      </c>
      <c r="FU49" t="s">
        <v>281</v>
      </c>
      <c r="FV49" t="s">
        <v>19</v>
      </c>
      <c r="FW49" t="s">
        <v>14</v>
      </c>
      <c r="FX49">
        <v>181</v>
      </c>
      <c r="GB49" s="39"/>
      <c r="GC49" s="338"/>
      <c r="GD49" s="338"/>
      <c r="GE49" s="338"/>
      <c r="GF49" s="338"/>
      <c r="GG49" s="39"/>
      <c r="GH49" s="338"/>
      <c r="GI49" s="338"/>
      <c r="GJ49" s="338"/>
      <c r="GK49" s="39"/>
      <c r="GL49" s="338"/>
      <c r="GM49" s="338"/>
      <c r="GN49" s="338"/>
      <c r="GO49" s="39"/>
      <c r="GP49" s="338"/>
      <c r="GQ49" s="338"/>
      <c r="GR49" s="338"/>
      <c r="GS49" s="39"/>
      <c r="GT49" s="338"/>
      <c r="GU49" s="338"/>
      <c r="GV49" s="338"/>
      <c r="GW49" s="338"/>
      <c r="GX49" s="338"/>
      <c r="GY49" s="338"/>
      <c r="GZ49" s="338"/>
      <c r="HA49" s="338"/>
      <c r="HB49" s="338"/>
      <c r="HC49" s="338"/>
      <c r="HD49" s="338"/>
      <c r="HE49" s="338"/>
    </row>
    <row r="50" spans="2:213" ht="15">
      <c r="B50"/>
      <c r="C50"/>
      <c r="D50"/>
      <c r="G50"/>
      <c r="H50" s="39"/>
      <c r="I50" s="337" t="s">
        <v>53</v>
      </c>
      <c r="J50" s="337"/>
      <c r="K50" s="337"/>
      <c r="L50" s="337"/>
      <c r="M50" s="337"/>
      <c r="N50" s="337"/>
      <c r="O50" s="43"/>
      <c r="P50" s="56"/>
      <c r="Q50" s="40"/>
      <c r="R50" s="40"/>
      <c r="S50" s="40"/>
      <c r="W50" s="84"/>
      <c r="X50" s="84"/>
      <c r="Y50" s="84"/>
      <c r="Z50" s="194"/>
      <c r="AA50" s="74"/>
      <c r="AB50" s="74"/>
      <c r="AD50" s="198" t="s">
        <v>17</v>
      </c>
      <c r="AE50" s="198" t="s">
        <v>297</v>
      </c>
      <c r="AF50" s="198" t="s">
        <v>281</v>
      </c>
      <c r="AG50" s="147" t="s">
        <v>23</v>
      </c>
      <c r="AH50" s="198" t="s">
        <v>14</v>
      </c>
      <c r="AI50" s="198">
        <v>167</v>
      </c>
      <c r="AK50" s="257" t="s">
        <v>17</v>
      </c>
      <c r="AL50" s="257" t="s">
        <v>520</v>
      </c>
      <c r="AM50" s="257" t="s">
        <v>521</v>
      </c>
      <c r="AN50" s="257" t="s">
        <v>10</v>
      </c>
      <c r="AO50" s="257" t="s">
        <v>11</v>
      </c>
      <c r="AP50" s="257">
        <v>180</v>
      </c>
      <c r="AR50" s="74" t="s">
        <v>33</v>
      </c>
      <c r="AS50" s="74" t="s">
        <v>524</v>
      </c>
      <c r="AT50" s="74" t="s">
        <v>295</v>
      </c>
      <c r="AU50" s="74" t="s">
        <v>23</v>
      </c>
      <c r="AV50" s="74" t="s">
        <v>11</v>
      </c>
      <c r="AW50" s="74">
        <v>159</v>
      </c>
      <c r="AY50" s="198" t="s">
        <v>17</v>
      </c>
      <c r="AZ50" s="198" t="s">
        <v>367</v>
      </c>
      <c r="BA50" s="198" t="s">
        <v>245</v>
      </c>
      <c r="BB50" s="147" t="s">
        <v>22</v>
      </c>
      <c r="BC50" s="198" t="s">
        <v>11</v>
      </c>
      <c r="BD50" s="198">
        <v>156</v>
      </c>
      <c r="BF50" s="198" t="s">
        <v>17</v>
      </c>
      <c r="BG50" s="198" t="s">
        <v>520</v>
      </c>
      <c r="BH50" s="198" t="s">
        <v>521</v>
      </c>
      <c r="BI50" s="147" t="s">
        <v>10</v>
      </c>
      <c r="BJ50" s="198" t="s">
        <v>11</v>
      </c>
      <c r="BK50" s="198">
        <v>181</v>
      </c>
      <c r="BM50" t="s">
        <v>17</v>
      </c>
      <c r="BN50" t="s">
        <v>183</v>
      </c>
      <c r="BO50" t="s">
        <v>217</v>
      </c>
      <c r="BP50" t="s">
        <v>23</v>
      </c>
      <c r="BQ50" t="s">
        <v>14</v>
      </c>
      <c r="BR50">
        <v>166</v>
      </c>
      <c r="BT50" t="s">
        <v>33</v>
      </c>
      <c r="BU50" t="s">
        <v>531</v>
      </c>
      <c r="BV50" t="s">
        <v>527</v>
      </c>
      <c r="BW50" t="s">
        <v>19</v>
      </c>
      <c r="BX50" t="s">
        <v>14</v>
      </c>
      <c r="BY50">
        <v>163</v>
      </c>
      <c r="CA50" t="s">
        <v>17</v>
      </c>
      <c r="CB50" t="s">
        <v>480</v>
      </c>
      <c r="CC50" t="s">
        <v>217</v>
      </c>
      <c r="CD50" t="s">
        <v>25</v>
      </c>
      <c r="CE50" t="s">
        <v>11</v>
      </c>
      <c r="CF50">
        <v>160</v>
      </c>
      <c r="CH50" t="s">
        <v>17</v>
      </c>
      <c r="CI50" t="s">
        <v>608</v>
      </c>
      <c r="CJ50" t="s">
        <v>303</v>
      </c>
      <c r="CK50" t="s">
        <v>10</v>
      </c>
      <c r="CL50" t="s">
        <v>11</v>
      </c>
      <c r="CM50">
        <v>186</v>
      </c>
      <c r="CO50" t="s">
        <v>17</v>
      </c>
      <c r="CP50" t="s">
        <v>336</v>
      </c>
      <c r="CQ50" t="s">
        <v>281</v>
      </c>
      <c r="CR50" t="s">
        <v>19</v>
      </c>
      <c r="CS50" t="s">
        <v>11</v>
      </c>
      <c r="CT50">
        <v>169</v>
      </c>
      <c r="EQ50" s="22" t="s">
        <v>13</v>
      </c>
      <c r="ER50" s="22" t="s">
        <v>145</v>
      </c>
      <c r="ES50" s="22" t="s">
        <v>145</v>
      </c>
      <c r="ET50" s="22" t="s">
        <v>12</v>
      </c>
      <c r="EU50" s="133" t="s">
        <v>11</v>
      </c>
      <c r="EV50">
        <v>1</v>
      </c>
      <c r="FS50" t="s">
        <v>17</v>
      </c>
      <c r="FT50" t="s">
        <v>336</v>
      </c>
      <c r="FU50" t="s">
        <v>281</v>
      </c>
      <c r="FV50" t="s">
        <v>19</v>
      </c>
      <c r="FW50" t="s">
        <v>8</v>
      </c>
      <c r="FX50">
        <v>197</v>
      </c>
      <c r="GB50" s="39"/>
      <c r="GC50" s="39"/>
      <c r="GD50" s="39"/>
      <c r="GE50" s="39"/>
      <c r="GF50" s="39"/>
      <c r="GG50" s="39"/>
      <c r="GH50" s="39"/>
      <c r="GI50" s="39"/>
      <c r="GJ50" s="39"/>
      <c r="GK50" s="39"/>
      <c r="GL50" s="39"/>
      <c r="GM50" s="39"/>
      <c r="GN50" s="39"/>
      <c r="GO50" s="39"/>
      <c r="GP50" s="39"/>
      <c r="GQ50" s="39"/>
      <c r="GR50" s="39"/>
      <c r="GS50" s="39"/>
      <c r="GT50" s="39"/>
      <c r="GU50" s="39"/>
      <c r="GV50" s="39"/>
      <c r="GW50" s="39"/>
      <c r="GX50" s="39"/>
      <c r="GY50" s="39"/>
      <c r="GZ50" s="39"/>
      <c r="HA50" s="39"/>
      <c r="HB50" s="39"/>
      <c r="HC50" s="39"/>
      <c r="HD50" s="39"/>
      <c r="HE50" s="39"/>
    </row>
    <row r="51" spans="2:213" ht="12.75" customHeight="1">
      <c r="B51"/>
      <c r="C51"/>
      <c r="D51"/>
      <c r="G51"/>
      <c r="H51" s="338" t="s">
        <v>56</v>
      </c>
      <c r="I51" s="338"/>
      <c r="J51" s="338"/>
      <c r="K51" s="338"/>
      <c r="L51" s="338" t="s">
        <v>55</v>
      </c>
      <c r="M51" s="338"/>
      <c r="N51" s="338"/>
      <c r="O51" s="338"/>
      <c r="P51" s="57"/>
      <c r="Q51" s="40"/>
      <c r="R51" s="40"/>
      <c r="S51" s="40"/>
      <c r="W51" s="84"/>
      <c r="X51" s="84"/>
      <c r="Y51" s="84"/>
      <c r="Z51" s="194"/>
      <c r="AA51" s="74"/>
      <c r="AB51" s="74"/>
      <c r="AD51" s="198" t="s">
        <v>17</v>
      </c>
      <c r="AE51" s="198" t="s">
        <v>367</v>
      </c>
      <c r="AF51" s="198" t="s">
        <v>245</v>
      </c>
      <c r="AG51" s="147" t="s">
        <v>22</v>
      </c>
      <c r="AH51" s="198" t="s">
        <v>11</v>
      </c>
      <c r="AI51" s="198">
        <v>167</v>
      </c>
      <c r="AK51" s="257" t="s">
        <v>17</v>
      </c>
      <c r="AL51" s="257" t="s">
        <v>336</v>
      </c>
      <c r="AM51" s="257" t="s">
        <v>281</v>
      </c>
      <c r="AN51" s="257" t="s">
        <v>19</v>
      </c>
      <c r="AO51" s="257" t="s">
        <v>8</v>
      </c>
      <c r="AP51" s="257">
        <v>199</v>
      </c>
      <c r="AR51" s="74" t="s">
        <v>33</v>
      </c>
      <c r="AS51" s="74" t="s">
        <v>540</v>
      </c>
      <c r="AT51" s="74" t="s">
        <v>368</v>
      </c>
      <c r="AU51" s="74" t="s">
        <v>210</v>
      </c>
      <c r="AV51" s="74" t="s">
        <v>11</v>
      </c>
      <c r="AW51" s="74">
        <v>153</v>
      </c>
      <c r="AY51" s="198" t="s">
        <v>17</v>
      </c>
      <c r="AZ51" s="198" t="s">
        <v>384</v>
      </c>
      <c r="BA51" s="198" t="s">
        <v>385</v>
      </c>
      <c r="BB51" s="147" t="s">
        <v>24</v>
      </c>
      <c r="BC51" s="198" t="s">
        <v>11</v>
      </c>
      <c r="BD51" s="198">
        <v>188</v>
      </c>
      <c r="BF51" s="198" t="s">
        <v>17</v>
      </c>
      <c r="BG51" s="198" t="s">
        <v>384</v>
      </c>
      <c r="BH51" s="198" t="s">
        <v>385</v>
      </c>
      <c r="BI51" s="147" t="s">
        <v>24</v>
      </c>
      <c r="BJ51" s="198" t="s">
        <v>11</v>
      </c>
      <c r="BK51" s="198">
        <v>184</v>
      </c>
      <c r="BM51" t="s">
        <v>17</v>
      </c>
      <c r="BN51" t="s">
        <v>297</v>
      </c>
      <c r="BO51" t="s">
        <v>281</v>
      </c>
      <c r="BP51" t="s">
        <v>23</v>
      </c>
      <c r="BQ51" t="s">
        <v>14</v>
      </c>
      <c r="BR51">
        <v>170</v>
      </c>
      <c r="BT51" t="s">
        <v>33</v>
      </c>
      <c r="BU51" t="s">
        <v>524</v>
      </c>
      <c r="BV51" t="s">
        <v>295</v>
      </c>
      <c r="BW51" t="s">
        <v>23</v>
      </c>
      <c r="BX51" t="s">
        <v>11</v>
      </c>
      <c r="BY51">
        <v>163</v>
      </c>
      <c r="CA51" t="s">
        <v>17</v>
      </c>
      <c r="CB51" t="s">
        <v>341</v>
      </c>
      <c r="CC51" t="s">
        <v>217</v>
      </c>
      <c r="CD51" t="s">
        <v>22</v>
      </c>
      <c r="CE51" t="s">
        <v>11</v>
      </c>
      <c r="CF51">
        <v>174</v>
      </c>
      <c r="CH51" t="s">
        <v>17</v>
      </c>
      <c r="CI51" t="s">
        <v>242</v>
      </c>
      <c r="CJ51" t="s">
        <v>281</v>
      </c>
      <c r="CK51" t="s">
        <v>210</v>
      </c>
      <c r="CL51" t="s">
        <v>11</v>
      </c>
      <c r="CM51">
        <v>186</v>
      </c>
      <c r="CO51" t="s">
        <v>17</v>
      </c>
      <c r="CP51" t="s">
        <v>276</v>
      </c>
      <c r="CQ51" t="s">
        <v>394</v>
      </c>
      <c r="CR51" t="s">
        <v>22</v>
      </c>
      <c r="CS51" t="s">
        <v>11</v>
      </c>
      <c r="CT51">
        <v>172</v>
      </c>
      <c r="EQ51" s="22" t="s">
        <v>13</v>
      </c>
      <c r="ER51" s="22" t="s">
        <v>145</v>
      </c>
      <c r="ES51" s="22" t="s">
        <v>145</v>
      </c>
      <c r="ET51" s="22" t="s">
        <v>23</v>
      </c>
      <c r="EU51" s="133" t="s">
        <v>11</v>
      </c>
      <c r="EV51">
        <v>1</v>
      </c>
      <c r="FS51" t="s">
        <v>17</v>
      </c>
      <c r="FT51" t="s">
        <v>242</v>
      </c>
      <c r="FU51" t="s">
        <v>281</v>
      </c>
      <c r="FV51" t="s">
        <v>210</v>
      </c>
      <c r="FW51" t="s">
        <v>11</v>
      </c>
      <c r="FX51">
        <v>179</v>
      </c>
      <c r="GB51" s="179"/>
      <c r="GC51" s="39"/>
      <c r="GD51" s="39"/>
      <c r="GE51" s="39"/>
      <c r="GF51" s="39"/>
      <c r="GG51" s="39"/>
      <c r="GH51" s="39"/>
      <c r="GI51" s="39"/>
      <c r="GJ51" s="39"/>
      <c r="GK51" s="39"/>
    </row>
    <row r="52" spans="2:213" ht="12.75" customHeight="1">
      <c r="B52"/>
      <c r="C52"/>
      <c r="D52"/>
      <c r="G52"/>
      <c r="H52" s="39"/>
      <c r="I52" s="39"/>
      <c r="J52" s="39" t="s">
        <v>5</v>
      </c>
      <c r="K52" s="39"/>
      <c r="L52" s="39"/>
      <c r="M52" s="39"/>
      <c r="N52" s="39"/>
      <c r="O52" s="39"/>
      <c r="P52" s="57"/>
      <c r="Q52" s="40"/>
      <c r="R52" s="40"/>
      <c r="S52" s="40"/>
      <c r="W52" s="84"/>
      <c r="X52" s="84"/>
      <c r="Y52" s="84"/>
      <c r="Z52" s="194"/>
      <c r="AA52" s="74"/>
      <c r="AB52" s="74"/>
      <c r="AD52" s="198" t="s">
        <v>17</v>
      </c>
      <c r="AE52" s="199" t="s">
        <v>341</v>
      </c>
      <c r="AF52" s="199" t="s">
        <v>217</v>
      </c>
      <c r="AG52" s="147" t="s">
        <v>22</v>
      </c>
      <c r="AH52" s="198" t="s">
        <v>11</v>
      </c>
      <c r="AI52" s="198">
        <v>167</v>
      </c>
      <c r="AK52" s="257" t="s">
        <v>17</v>
      </c>
      <c r="AL52" s="257" t="s">
        <v>186</v>
      </c>
      <c r="AM52" s="257" t="s">
        <v>281</v>
      </c>
      <c r="AN52" s="257" t="s">
        <v>16</v>
      </c>
      <c r="AO52" s="257" t="s">
        <v>8</v>
      </c>
      <c r="AP52" s="257">
        <v>195</v>
      </c>
      <c r="AR52" s="74" t="s">
        <v>33</v>
      </c>
      <c r="AS52" s="74" t="s">
        <v>330</v>
      </c>
      <c r="AT52" s="74" t="s">
        <v>530</v>
      </c>
      <c r="AU52" s="74" t="s">
        <v>12</v>
      </c>
      <c r="AV52" s="74" t="s">
        <v>11</v>
      </c>
      <c r="AW52" s="74">
        <v>147</v>
      </c>
      <c r="AY52" s="198" t="s">
        <v>17</v>
      </c>
      <c r="AZ52" s="198" t="s">
        <v>205</v>
      </c>
      <c r="BA52" s="198" t="s">
        <v>522</v>
      </c>
      <c r="BB52" s="147" t="s">
        <v>12</v>
      </c>
      <c r="BC52" s="198" t="s">
        <v>11</v>
      </c>
      <c r="BD52" s="198">
        <v>174</v>
      </c>
      <c r="BF52" s="198" t="s">
        <v>17</v>
      </c>
      <c r="BG52" s="198" t="s">
        <v>266</v>
      </c>
      <c r="BH52" s="198" t="s">
        <v>393</v>
      </c>
      <c r="BI52" s="147" t="s">
        <v>24</v>
      </c>
      <c r="BJ52" s="198" t="s">
        <v>11</v>
      </c>
      <c r="BK52" s="198">
        <v>179</v>
      </c>
      <c r="BM52" t="s">
        <v>17</v>
      </c>
      <c r="BN52" t="s">
        <v>367</v>
      </c>
      <c r="BO52" t="s">
        <v>245</v>
      </c>
      <c r="BP52" t="s">
        <v>22</v>
      </c>
      <c r="BQ52" t="s">
        <v>11</v>
      </c>
      <c r="BR52">
        <v>177</v>
      </c>
      <c r="BT52" t="s">
        <v>33</v>
      </c>
      <c r="BU52" t="s">
        <v>524</v>
      </c>
      <c r="BV52" t="s">
        <v>295</v>
      </c>
      <c r="BW52" t="s">
        <v>23</v>
      </c>
      <c r="BX52" t="s">
        <v>14</v>
      </c>
      <c r="BY52">
        <v>160</v>
      </c>
      <c r="CA52" t="s">
        <v>17</v>
      </c>
      <c r="CB52" t="s">
        <v>276</v>
      </c>
      <c r="CC52" t="s">
        <v>394</v>
      </c>
      <c r="CD52" t="s">
        <v>22</v>
      </c>
      <c r="CE52" t="s">
        <v>11</v>
      </c>
      <c r="CF52">
        <v>182</v>
      </c>
      <c r="CH52" t="s">
        <v>17</v>
      </c>
      <c r="CI52" t="s">
        <v>384</v>
      </c>
      <c r="CJ52" t="s">
        <v>385</v>
      </c>
      <c r="CK52" t="s">
        <v>24</v>
      </c>
      <c r="CL52" t="s">
        <v>11</v>
      </c>
      <c r="CM52">
        <v>185</v>
      </c>
      <c r="CO52" t="s">
        <v>17</v>
      </c>
      <c r="CP52" t="s">
        <v>372</v>
      </c>
      <c r="CQ52" t="s">
        <v>394</v>
      </c>
      <c r="CR52" t="s">
        <v>210</v>
      </c>
      <c r="CS52" t="s">
        <v>11</v>
      </c>
      <c r="CT52">
        <v>173</v>
      </c>
      <c r="EQ52" s="22" t="s">
        <v>13</v>
      </c>
      <c r="ER52" s="22" t="s">
        <v>145</v>
      </c>
      <c r="ES52" s="22" t="s">
        <v>145</v>
      </c>
      <c r="ET52" s="22" t="s">
        <v>19</v>
      </c>
      <c r="EU52" s="133" t="s">
        <v>8</v>
      </c>
      <c r="EV52">
        <v>1</v>
      </c>
      <c r="FS52" t="s">
        <v>17</v>
      </c>
      <c r="FT52" t="s">
        <v>480</v>
      </c>
      <c r="FU52" t="s">
        <v>217</v>
      </c>
      <c r="FV52" t="s">
        <v>25</v>
      </c>
      <c r="FW52" t="s">
        <v>11</v>
      </c>
      <c r="FX52">
        <v>157</v>
      </c>
      <c r="GB52" s="179"/>
      <c r="GC52" s="39"/>
      <c r="GD52" s="39"/>
      <c r="GE52" s="39"/>
      <c r="GF52" s="39"/>
      <c r="GG52" s="39"/>
      <c r="GH52" s="39"/>
      <c r="GI52" s="39"/>
      <c r="GJ52" s="39"/>
      <c r="GK52" s="39"/>
    </row>
    <row r="53" spans="2:213" ht="12.75" customHeight="1">
      <c r="B53"/>
      <c r="C53"/>
      <c r="D53"/>
      <c r="G53" s="50">
        <v>1</v>
      </c>
      <c r="H53" s="39"/>
      <c r="I53" s="39"/>
      <c r="J53" s="74">
        <f xml:space="preserve">
IF(Heimmannschaft=AG!$A$1,LARGE(AG!$AV$3:$AV$150,1),
IF(Heimmannschaft=LE!$A$1,LARGE(LE!$AV$3:$AV$150,1),
IF(Heimmannschaft=AD!$A$1,LARGE(AD!$AV$3:$AV$150,1),
IF(Heimmannschaft=ZE!$A$1,LARGE(ZE!$AV$3:$AV$150,1),
IF(Heimmannschaft=TH!$A$1,LARGE(TH!$AV$3:$AV$150,1),
IF(Heimmannschaft=FU!$A$1,LARGE(FU!$AV$3:$AV$150,1),
IF(Heimmannschaft=JI!$A$1,LARGE(JI!$AV$3:$AV$150,1),
IF(Heimmannschaft=HW!$A$1,LARGE(HW!$AV$3:$AV$150,1),
IF(Heimmannschaft=WW!$A$1,LARGE(WW!$AV$3:$AV$150,1),
IF(Heimmannschaft=PB!$A$1,LARGE(PB!$AV$3:$AV$150,1),
IF(Heimmannschaft=ÖD!$A$1,LARGE(ÖD!$AV$3:$AV$150,1)
)))))))))))</f>
        <v>139</v>
      </c>
      <c r="K53" s="49"/>
      <c r="L53" s="49"/>
      <c r="M53" s="74">
        <f xml:space="preserve">
IF(Gastmannschaft=AG!$A$1,LARGE(AG!$AV$3:$AV$150,1),
IF(Gastmannschaft=LE!$A$1,LARGE(LE!$AV$3:$AV$150,1),
IF(Gastmannschaft=AD!$A$1,LARGE(AD!$AV$3:$AV$150,1),
IF(Gastmannschaft=ZE!$A$1,LARGE(ZE!$AV$3:$AV$150,1),
IF(Gastmannschaft=TH!$A$1,LARGE(TH!$AV$3:$AV$150,1),
IF(Gastmannschaft=FU!$A$1,LARGE(FU!$AV$3:$AV$150,1),
IF(Gastmannschaft=JI!$A$1,LARGE(JI!$AV$3:$AV$150,1),
IF(Gastmannschaft=HW!$A$1,LARGE(HW!$AV$3:$AV$150,1),
IF(Gastmannschaft=WW!$A$1,LARGE(WW!$AV$3:$AV$150,1),
IF(Gastmannschaft=PB!$A$1,LARGE(PB!$AV$3:$AV$150,1),
IF(Gastmannschaft=ÖD!$A$1,LARGE(ÖD!$AV$3:$AV$150,1)
)))))))))))</f>
        <v>126</v>
      </c>
      <c r="N53" s="39"/>
      <c r="O53" s="39"/>
      <c r="P53" s="57">
        <v>1</v>
      </c>
      <c r="Q53" s="40"/>
      <c r="R53" s="40"/>
      <c r="S53" s="40"/>
      <c r="W53" s="84"/>
      <c r="X53" s="84"/>
      <c r="Y53" s="84"/>
      <c r="Z53" s="194"/>
      <c r="AA53" s="74"/>
      <c r="AB53" s="74"/>
      <c r="AD53" s="198" t="s">
        <v>17</v>
      </c>
      <c r="AE53" s="198" t="s">
        <v>520</v>
      </c>
      <c r="AF53" s="198" t="s">
        <v>521</v>
      </c>
      <c r="AG53" s="147" t="s">
        <v>10</v>
      </c>
      <c r="AH53" s="198" t="s">
        <v>11</v>
      </c>
      <c r="AI53" s="198">
        <v>167</v>
      </c>
      <c r="AK53" s="257" t="s">
        <v>17</v>
      </c>
      <c r="AL53" s="257" t="s">
        <v>391</v>
      </c>
      <c r="AM53" s="257" t="s">
        <v>281</v>
      </c>
      <c r="AN53" s="257" t="s">
        <v>16</v>
      </c>
      <c r="AO53" s="257" t="s">
        <v>8</v>
      </c>
      <c r="AP53" s="257">
        <v>192</v>
      </c>
      <c r="AR53" s="74" t="s">
        <v>33</v>
      </c>
      <c r="AS53" s="74" t="s">
        <v>537</v>
      </c>
      <c r="AT53" s="74" t="s">
        <v>300</v>
      </c>
      <c r="AU53" s="74" t="s">
        <v>24</v>
      </c>
      <c r="AV53" s="74" t="s">
        <v>11</v>
      </c>
      <c r="AW53" s="74">
        <v>142</v>
      </c>
      <c r="AY53" s="198" t="s">
        <v>17</v>
      </c>
      <c r="AZ53" s="198" t="s">
        <v>372</v>
      </c>
      <c r="BA53" s="198" t="s">
        <v>394</v>
      </c>
      <c r="BB53" s="147" t="s">
        <v>210</v>
      </c>
      <c r="BC53" s="198" t="s">
        <v>11</v>
      </c>
      <c r="BD53" s="198">
        <v>189</v>
      </c>
      <c r="BF53" s="198" t="s">
        <v>17</v>
      </c>
      <c r="BG53" s="198" t="s">
        <v>382</v>
      </c>
      <c r="BH53" s="198" t="s">
        <v>217</v>
      </c>
      <c r="BI53" s="147" t="s">
        <v>24</v>
      </c>
      <c r="BJ53" s="198" t="s">
        <v>11</v>
      </c>
      <c r="BK53" s="198">
        <v>178</v>
      </c>
      <c r="BM53" t="s">
        <v>17</v>
      </c>
      <c r="BN53" t="s">
        <v>183</v>
      </c>
      <c r="BO53" t="s">
        <v>281</v>
      </c>
      <c r="BP53" t="s">
        <v>12</v>
      </c>
      <c r="BQ53" t="s">
        <v>11</v>
      </c>
      <c r="BR53">
        <v>177</v>
      </c>
      <c r="BT53" t="s">
        <v>33</v>
      </c>
      <c r="BU53" t="s">
        <v>540</v>
      </c>
      <c r="BV53" t="s">
        <v>368</v>
      </c>
      <c r="BW53" t="s">
        <v>210</v>
      </c>
      <c r="BX53" t="s">
        <v>11</v>
      </c>
      <c r="BY53">
        <v>156</v>
      </c>
      <c r="CA53" t="s">
        <v>17</v>
      </c>
      <c r="CB53" t="s">
        <v>242</v>
      </c>
      <c r="CC53" t="s">
        <v>281</v>
      </c>
      <c r="CD53" t="s">
        <v>210</v>
      </c>
      <c r="CE53" t="s">
        <v>11</v>
      </c>
      <c r="CF53">
        <v>181</v>
      </c>
      <c r="CH53" t="s">
        <v>17</v>
      </c>
      <c r="CI53" t="s">
        <v>372</v>
      </c>
      <c r="CJ53" t="s">
        <v>394</v>
      </c>
      <c r="CK53" t="s">
        <v>210</v>
      </c>
      <c r="CL53" t="s">
        <v>11</v>
      </c>
      <c r="CM53">
        <v>184</v>
      </c>
      <c r="CO53" t="s">
        <v>17</v>
      </c>
      <c r="CP53" t="s">
        <v>297</v>
      </c>
      <c r="CQ53" t="s">
        <v>281</v>
      </c>
      <c r="CR53" t="s">
        <v>23</v>
      </c>
      <c r="CS53" t="s">
        <v>14</v>
      </c>
      <c r="CT53">
        <v>176</v>
      </c>
      <c r="EQ53" s="22" t="s">
        <v>13</v>
      </c>
      <c r="ER53" s="22" t="s">
        <v>145</v>
      </c>
      <c r="ES53" s="22" t="s">
        <v>145</v>
      </c>
      <c r="ET53" s="22" t="s">
        <v>16</v>
      </c>
      <c r="EU53" s="133" t="s">
        <v>8</v>
      </c>
      <c r="EV53">
        <v>1</v>
      </c>
      <c r="FS53" t="s">
        <v>17</v>
      </c>
      <c r="FT53" t="s">
        <v>391</v>
      </c>
      <c r="FU53" t="s">
        <v>281</v>
      </c>
      <c r="FV53" t="s">
        <v>16</v>
      </c>
      <c r="FW53" t="s">
        <v>8</v>
      </c>
      <c r="FX53">
        <v>198</v>
      </c>
      <c r="GB53" s="179"/>
      <c r="GC53" s="39"/>
      <c r="GD53" s="39"/>
      <c r="GE53" s="39"/>
      <c r="GF53" s="39"/>
      <c r="GG53" s="39"/>
      <c r="GH53" s="39"/>
      <c r="GI53" s="39"/>
      <c r="GJ53" s="39"/>
      <c r="GK53" s="39"/>
    </row>
    <row r="54" spans="2:213" ht="12.75" customHeight="1">
      <c r="B54"/>
      <c r="C54"/>
      <c r="D54"/>
      <c r="G54" s="50">
        <v>2</v>
      </c>
      <c r="H54" s="39"/>
      <c r="I54" s="39"/>
      <c r="J54" s="74">
        <f xml:space="preserve">
IF(Heimmannschaft=AG!$A$1,LARGE(AG!$AV$3:$AV$150,2),
IF(Heimmannschaft=LE!$A$1,LARGE(LE!$AV$3:$AV$150,2),
IF(Heimmannschaft=AD!$A$1,LARGE(AD!$AV$3:$AV$150,2),
IF(Heimmannschaft=ZE!$A$1,LARGE(ZE!$AV$3:$AV$150,2),
IF(Heimmannschaft=TH!$A$1,LARGE(TH!$AV$3:$AV$150,2),
IF(Heimmannschaft=FU!$A$1,LARGE(FU!$AV$3:$AV$150,2),
IF(Heimmannschaft=JI!$A$1,LARGE(JI!$AV$3:$AV$150,2),
IF(Heimmannschaft=HW!$A$1,LARGE(HW!$AV$3:$AV$150,2),
IF(Heimmannschaft=WW!$A$1,LARGE(WW!$AV$3:$AV$150,2),
IF(Heimmannschaft=PB!$A$1,LARGE(PB!$AV$3:$AV$150,2),
IF(Heimmannschaft=ÖD!$A$1,LARGE(ÖD!$AV$3:$AV$150,2)
)))))))))))</f>
        <v>135</v>
      </c>
      <c r="K54" s="49"/>
      <c r="L54" s="49"/>
      <c r="M54" s="74">
        <f xml:space="preserve">
IF(Gastmannschaft=AG!$A$1,LARGE(AG!$AV$3:$AV$150,2),
IF(Gastmannschaft=LE!$A$1,LARGE(LE!$AV$3:$AV$150,2),
IF(Gastmannschaft=AD!$A$1,LARGE(AD!$AV$3:$AV$150,2),
IF(Gastmannschaft=ZE!$A$1,LARGE(ZE!$AV$3:$AV$150,2),
IF(Gastmannschaft=TH!$A$1,LARGE(TH!$AV$3:$AV$150,2),
IF(Gastmannschaft=FU!$A$1,LARGE(FU!$AV$3:$AV$150,2),
IF(Gastmannschaft=JI!$A$1,LARGE(JI!$AV$3:$AV$150,2),
IF(Gastmannschaft=HW!$A$1,LARGE(HW!$AV$3:$AV$150,2),
IF(Gastmannschaft=WW!$A$1,LARGE(WW!$AV$3:$AV$150,2),
IF(Gastmannschaft=PB!$A$1,LARGE(PB!$AV$3:$AV$150,2),
IF(Gastmannschaft=ÖD!$A$1,LARGE(ÖD!$AV$3:$AV$150,2)
)))))))))))</f>
        <v>0</v>
      </c>
      <c r="N54" s="39"/>
      <c r="P54" s="57">
        <v>2</v>
      </c>
      <c r="Q54" s="40"/>
      <c r="R54" s="40"/>
      <c r="S54" s="40"/>
      <c r="W54" s="84"/>
      <c r="X54" s="84"/>
      <c r="Y54" s="84"/>
      <c r="Z54" s="194"/>
      <c r="AA54" s="74"/>
      <c r="AB54" s="74"/>
      <c r="AD54" s="198" t="s">
        <v>17</v>
      </c>
      <c r="AE54" s="198" t="s">
        <v>183</v>
      </c>
      <c r="AF54" s="198" t="s">
        <v>217</v>
      </c>
      <c r="AG54" s="147" t="s">
        <v>23</v>
      </c>
      <c r="AH54" s="198" t="s">
        <v>14</v>
      </c>
      <c r="AI54" s="198">
        <v>168</v>
      </c>
      <c r="AK54" s="257" t="s">
        <v>17</v>
      </c>
      <c r="AL54" s="257" t="s">
        <v>213</v>
      </c>
      <c r="AM54" s="257" t="s">
        <v>281</v>
      </c>
      <c r="AN54" s="257" t="s">
        <v>22</v>
      </c>
      <c r="AO54" s="257" t="s">
        <v>11</v>
      </c>
      <c r="AP54" s="257">
        <v>188</v>
      </c>
      <c r="AR54" s="203" t="s">
        <v>33</v>
      </c>
      <c r="AS54" s="74" t="s">
        <v>541</v>
      </c>
      <c r="AT54" s="74" t="s">
        <v>368</v>
      </c>
      <c r="AU54" s="74" t="s">
        <v>27</v>
      </c>
      <c r="AV54" s="203" t="s">
        <v>14</v>
      </c>
      <c r="AW54" s="74">
        <v>141</v>
      </c>
      <c r="AY54" s="198" t="s">
        <v>17</v>
      </c>
      <c r="AZ54" s="198" t="s">
        <v>520</v>
      </c>
      <c r="BA54" s="198" t="s">
        <v>521</v>
      </c>
      <c r="BB54" s="147" t="s">
        <v>10</v>
      </c>
      <c r="BC54" s="198" t="s">
        <v>11</v>
      </c>
      <c r="BD54" s="198">
        <v>181</v>
      </c>
      <c r="BF54" s="198" t="s">
        <v>17</v>
      </c>
      <c r="BG54" s="198" t="s">
        <v>386</v>
      </c>
      <c r="BH54" s="198" t="s">
        <v>387</v>
      </c>
      <c r="BI54" s="147" t="s">
        <v>38</v>
      </c>
      <c r="BJ54" s="198" t="s">
        <v>8</v>
      </c>
      <c r="BK54" s="198">
        <v>194</v>
      </c>
      <c r="BM54" t="s">
        <v>17</v>
      </c>
      <c r="BN54" t="s">
        <v>336</v>
      </c>
      <c r="BO54" t="s">
        <v>281</v>
      </c>
      <c r="BP54" t="s">
        <v>19</v>
      </c>
      <c r="BQ54" t="s">
        <v>14</v>
      </c>
      <c r="BR54">
        <v>179</v>
      </c>
      <c r="BT54" t="s">
        <v>33</v>
      </c>
      <c r="BU54" t="s">
        <v>537</v>
      </c>
      <c r="BV54" t="s">
        <v>300</v>
      </c>
      <c r="BW54" t="s">
        <v>24</v>
      </c>
      <c r="BX54" t="s">
        <v>11</v>
      </c>
      <c r="BY54">
        <v>155</v>
      </c>
      <c r="CA54" t="s">
        <v>17</v>
      </c>
      <c r="CB54" t="s">
        <v>213</v>
      </c>
      <c r="CC54" t="s">
        <v>281</v>
      </c>
      <c r="CD54" t="s">
        <v>22</v>
      </c>
      <c r="CE54" t="s">
        <v>11</v>
      </c>
      <c r="CF54">
        <v>191</v>
      </c>
      <c r="CH54" t="s">
        <v>17</v>
      </c>
      <c r="CI54" t="s">
        <v>247</v>
      </c>
      <c r="CJ54" t="s">
        <v>385</v>
      </c>
      <c r="CK54" t="s">
        <v>23</v>
      </c>
      <c r="CL54" t="s">
        <v>14</v>
      </c>
      <c r="CM54">
        <v>184</v>
      </c>
      <c r="CO54" t="s">
        <v>17</v>
      </c>
      <c r="CP54" t="s">
        <v>250</v>
      </c>
      <c r="CQ54" t="s">
        <v>388</v>
      </c>
      <c r="CR54" t="s">
        <v>12</v>
      </c>
      <c r="CS54" t="s">
        <v>11</v>
      </c>
      <c r="CT54">
        <v>177</v>
      </c>
      <c r="EQ54" s="22" t="s">
        <v>13</v>
      </c>
      <c r="ER54" s="22" t="s">
        <v>145</v>
      </c>
      <c r="ES54" s="22" t="s">
        <v>145</v>
      </c>
      <c r="ET54" s="22" t="s">
        <v>9</v>
      </c>
      <c r="EU54" s="133" t="s">
        <v>11</v>
      </c>
      <c r="EV54">
        <v>1</v>
      </c>
      <c r="FS54" t="s">
        <v>17</v>
      </c>
      <c r="FT54" t="s">
        <v>391</v>
      </c>
      <c r="FU54" t="s">
        <v>281</v>
      </c>
      <c r="FV54" t="s">
        <v>16</v>
      </c>
      <c r="FW54" t="s">
        <v>11</v>
      </c>
      <c r="FX54">
        <v>114</v>
      </c>
      <c r="GB54" s="179"/>
      <c r="GC54" s="39"/>
      <c r="GD54" s="39"/>
      <c r="GE54" s="39"/>
      <c r="GF54" s="39"/>
      <c r="GG54" s="39"/>
      <c r="GH54" s="39"/>
      <c r="GI54" s="39"/>
      <c r="GJ54" s="39"/>
      <c r="GK54" s="39"/>
    </row>
    <row r="55" spans="2:213" ht="13.5" customHeight="1" thickBot="1">
      <c r="B55"/>
      <c r="C55"/>
      <c r="D55"/>
      <c r="G55" s="51">
        <v>3</v>
      </c>
      <c r="H55" s="41"/>
      <c r="I55" s="41"/>
      <c r="J55" s="146">
        <f xml:space="preserve">
IF(Heimmannschaft=AG!$A$1,LARGE(AG!$AV$3:$AV$150,3),
IF(Heimmannschaft=LE!$A$1,LARGE(LE!$AV$3:$AV$150,3),
IF(Heimmannschaft=AD!$A$1,LARGE(AD!$AV$3:$AV$150,3),
IF(Heimmannschaft=ZE!$A$1,LARGE(ZE!$AV$3:$AV$150,3),
IF(Heimmannschaft=TH!$A$1,LARGE(TH!$AV$3:$AV$150,3),
IF(Heimmannschaft=FU!$A$1,LARGE(FU!$AV$3:$AV$150,3),
IF(Heimmannschaft=JI!$A$1,LARGE(JI!$AV$3:$AV$150,3),
IF(Heimmannschaft=HW!$A$1,LARGE(HW!$AV$3:$AV$150,3),
IF(Heimmannschaft=WW!$A$1,LARGE(WW!$AV$3:$AV$150,3),
IF(Heimmannschaft=PB!$A$1,LARGE(PB!$AV$3:$AV$150,3),
IF(Heimmannschaft=ÖD!$A$1,LARGE(ÖD!$AV$3:$AV$150,3)
)))))))))))</f>
        <v>0</v>
      </c>
      <c r="K55" s="52"/>
      <c r="L55" s="52"/>
      <c r="M55" s="146">
        <f xml:space="preserve">
IF(Gastmannschaft=AG!$A$1,LARGE(AG!$AV$3:$AV$150,3),
IF(Gastmannschaft=LE!$A$1,LARGE(LE!$AV$3:$AV$150,3),
IF(Gastmannschaft=AD!$A$1,LARGE(AD!$AV$3:$AV$150,3),
IF(Gastmannschaft=ZE!$A$1,LARGE(ZE!$AV$3:$AV$150,3),
IF(Gastmannschaft=TH!$A$1,LARGE(TH!$AV$3:$AV$150,3),
IF(Gastmannschaft=FU!$A$1,LARGE(FU!$AV$3:$AV$150,3),
IF(Gastmannschaft=JI!$A$1,LARGE(JI!$AV$3:$AV$150,3),
IF(Gastmannschaft=HW!$A$1,LARGE(HW!$AV$3:$AV$150,3),
IF(Gastmannschaft=WW!$A$1,LARGE(WW!$AV$3:$AV$150,3),
IF(Gastmannschaft=PB!$A$1,LARGE(PB!$AV$3:$AV$150,3),
IF(Gastmannschaft=ÖD!$A$1,LARGE(ÖD!$AV$3:$AV$150,3)
)))))))))))</f>
        <v>0</v>
      </c>
      <c r="N55" s="41"/>
      <c r="O55" s="41"/>
      <c r="P55" s="58">
        <v>3</v>
      </c>
      <c r="Q55" s="40"/>
      <c r="R55" s="40"/>
      <c r="S55" s="40"/>
      <c r="W55" s="84"/>
      <c r="X55" s="84"/>
      <c r="Y55" s="84"/>
      <c r="Z55" s="194"/>
      <c r="AA55" s="133"/>
      <c r="AD55" s="198" t="s">
        <v>17</v>
      </c>
      <c r="AE55" s="198" t="s">
        <v>336</v>
      </c>
      <c r="AF55" s="198" t="s">
        <v>281</v>
      </c>
      <c r="AG55" s="147" t="s">
        <v>19</v>
      </c>
      <c r="AH55" s="198" t="s">
        <v>14</v>
      </c>
      <c r="AI55" s="198">
        <v>176</v>
      </c>
      <c r="AK55" s="257" t="s">
        <v>17</v>
      </c>
      <c r="AL55" s="257" t="s">
        <v>336</v>
      </c>
      <c r="AM55" s="257" t="s">
        <v>281</v>
      </c>
      <c r="AN55" s="257" t="s">
        <v>19</v>
      </c>
      <c r="AO55" s="257" t="s">
        <v>11</v>
      </c>
      <c r="AP55" s="257">
        <v>186</v>
      </c>
      <c r="AR55" s="74" t="s">
        <v>33</v>
      </c>
      <c r="AS55" s="74" t="s">
        <v>212</v>
      </c>
      <c r="AT55" s="74" t="s">
        <v>528</v>
      </c>
      <c r="AU55" s="74" t="s">
        <v>10</v>
      </c>
      <c r="AV55" s="74" t="s">
        <v>11</v>
      </c>
      <c r="AW55" s="74">
        <v>140</v>
      </c>
      <c r="AY55" s="198" t="s">
        <v>17</v>
      </c>
      <c r="AZ55" s="199" t="s">
        <v>233</v>
      </c>
      <c r="BA55" s="198" t="s">
        <v>579</v>
      </c>
      <c r="BB55" s="147" t="s">
        <v>25</v>
      </c>
      <c r="BC55" s="198" t="s">
        <v>11</v>
      </c>
      <c r="BD55" s="198">
        <v>170</v>
      </c>
      <c r="BF55" s="198" t="s">
        <v>17</v>
      </c>
      <c r="BG55" s="199" t="s">
        <v>250</v>
      </c>
      <c r="BH55" s="198" t="s">
        <v>388</v>
      </c>
      <c r="BI55" s="147" t="s">
        <v>12</v>
      </c>
      <c r="BJ55" s="198" t="s">
        <v>11</v>
      </c>
      <c r="BK55" s="198">
        <v>183</v>
      </c>
      <c r="BM55" t="s">
        <v>17</v>
      </c>
      <c r="BN55" t="s">
        <v>382</v>
      </c>
      <c r="BO55" t="s">
        <v>217</v>
      </c>
      <c r="BP55" t="s">
        <v>24</v>
      </c>
      <c r="BQ55" t="s">
        <v>11</v>
      </c>
      <c r="BR55">
        <v>180</v>
      </c>
      <c r="BT55" t="s">
        <v>33</v>
      </c>
      <c r="BU55" t="s">
        <v>541</v>
      </c>
      <c r="BV55" t="s">
        <v>368</v>
      </c>
      <c r="BW55" t="s">
        <v>27</v>
      </c>
      <c r="BX55" t="s">
        <v>11</v>
      </c>
      <c r="BY55">
        <v>154</v>
      </c>
      <c r="CA55" t="s">
        <v>17</v>
      </c>
      <c r="CB55" t="s">
        <v>336</v>
      </c>
      <c r="CC55" t="s">
        <v>281</v>
      </c>
      <c r="CD55" t="s">
        <v>19</v>
      </c>
      <c r="CE55" t="s">
        <v>11</v>
      </c>
      <c r="CF55">
        <v>181</v>
      </c>
      <c r="CH55" t="s">
        <v>17</v>
      </c>
      <c r="CI55" t="s">
        <v>250</v>
      </c>
      <c r="CJ55" t="s">
        <v>388</v>
      </c>
      <c r="CK55" t="s">
        <v>12</v>
      </c>
      <c r="CL55" t="s">
        <v>11</v>
      </c>
      <c r="CM55">
        <v>183</v>
      </c>
      <c r="CO55" t="s">
        <v>17</v>
      </c>
      <c r="CP55" t="s">
        <v>520</v>
      </c>
      <c r="CQ55" t="s">
        <v>521</v>
      </c>
      <c r="CR55" t="s">
        <v>10</v>
      </c>
      <c r="CS55" t="s">
        <v>11</v>
      </c>
      <c r="CT55">
        <v>179</v>
      </c>
      <c r="EQ55" s="22" t="s">
        <v>13</v>
      </c>
      <c r="ER55" s="22" t="s">
        <v>145</v>
      </c>
      <c r="ES55" s="22" t="s">
        <v>145</v>
      </c>
      <c r="ET55" s="22" t="s">
        <v>37</v>
      </c>
      <c r="EU55" s="133" t="s">
        <v>11</v>
      </c>
      <c r="EV55">
        <v>1</v>
      </c>
      <c r="FS55" t="s">
        <v>17</v>
      </c>
      <c r="FT55" t="s">
        <v>341</v>
      </c>
      <c r="FU55" t="s">
        <v>217</v>
      </c>
      <c r="FV55" t="s">
        <v>22</v>
      </c>
      <c r="FW55" t="s">
        <v>11</v>
      </c>
      <c r="FX55">
        <v>166</v>
      </c>
      <c r="GB55" s="179"/>
      <c r="GC55" s="39"/>
      <c r="GD55" s="39"/>
      <c r="GE55" s="39"/>
      <c r="GF55" s="39"/>
      <c r="GG55" s="39"/>
      <c r="GH55" s="39"/>
      <c r="GI55" s="39"/>
      <c r="GJ55" s="39"/>
      <c r="GK55" s="39"/>
    </row>
    <row r="56" spans="2:213" ht="13.5" customHeight="1" thickTop="1">
      <c r="B56"/>
      <c r="C56"/>
      <c r="D56"/>
      <c r="G56"/>
      <c r="H56" s="39"/>
      <c r="I56" s="39" t="s">
        <v>82</v>
      </c>
      <c r="J56" s="49">
        <f>SUM(J53:J55)</f>
        <v>274</v>
      </c>
      <c r="K56" s="49"/>
      <c r="L56" s="49"/>
      <c r="M56" s="49">
        <f>SUM(M53:M55)</f>
        <v>126</v>
      </c>
      <c r="N56" s="39" t="s">
        <v>82</v>
      </c>
      <c r="O56" s="39"/>
      <c r="P56" s="57"/>
      <c r="Q56" s="40"/>
      <c r="R56" s="40"/>
      <c r="S56" s="40"/>
      <c r="W56" s="84"/>
      <c r="X56" s="84"/>
      <c r="Y56" s="84"/>
      <c r="Z56" s="194"/>
      <c r="AA56" s="74"/>
      <c r="AB56" s="74"/>
      <c r="AD56" s="198" t="s">
        <v>17</v>
      </c>
      <c r="AE56" s="198" t="s">
        <v>336</v>
      </c>
      <c r="AF56" s="198" t="s">
        <v>281</v>
      </c>
      <c r="AG56" s="147" t="s">
        <v>19</v>
      </c>
      <c r="AH56" s="198" t="s">
        <v>11</v>
      </c>
      <c r="AI56" s="198">
        <v>176</v>
      </c>
      <c r="AK56" s="257" t="s">
        <v>17</v>
      </c>
      <c r="AL56" s="257" t="s">
        <v>242</v>
      </c>
      <c r="AM56" s="257" t="s">
        <v>281</v>
      </c>
      <c r="AN56" s="257" t="s">
        <v>210</v>
      </c>
      <c r="AO56" s="257" t="s">
        <v>11</v>
      </c>
      <c r="AP56" s="257">
        <v>185</v>
      </c>
      <c r="AR56" s="74" t="s">
        <v>33</v>
      </c>
      <c r="AS56" s="74" t="s">
        <v>409</v>
      </c>
      <c r="AT56" s="74" t="s">
        <v>527</v>
      </c>
      <c r="AU56" s="74" t="s">
        <v>12</v>
      </c>
      <c r="AV56" s="74" t="s">
        <v>11</v>
      </c>
      <c r="AW56" s="74">
        <v>127</v>
      </c>
      <c r="AY56" s="198" t="s">
        <v>17</v>
      </c>
      <c r="AZ56" s="198" t="s">
        <v>276</v>
      </c>
      <c r="BA56" s="198" t="s">
        <v>394</v>
      </c>
      <c r="BB56" s="147" t="s">
        <v>22</v>
      </c>
      <c r="BC56" s="198" t="s">
        <v>11</v>
      </c>
      <c r="BD56" s="198">
        <v>184</v>
      </c>
      <c r="BF56" s="198" t="s">
        <v>17</v>
      </c>
      <c r="BG56" s="198" t="s">
        <v>183</v>
      </c>
      <c r="BH56" s="198" t="s">
        <v>281</v>
      </c>
      <c r="BI56" s="147" t="s">
        <v>12</v>
      </c>
      <c r="BJ56" s="198" t="s">
        <v>11</v>
      </c>
      <c r="BK56" s="198">
        <v>170</v>
      </c>
      <c r="BM56" t="s">
        <v>17</v>
      </c>
      <c r="BN56" t="s">
        <v>242</v>
      </c>
      <c r="BO56" t="s">
        <v>281</v>
      </c>
      <c r="BP56" t="s">
        <v>210</v>
      </c>
      <c r="BQ56" t="s">
        <v>11</v>
      </c>
      <c r="BR56">
        <v>181</v>
      </c>
      <c r="BT56" t="s">
        <v>33</v>
      </c>
      <c r="BU56" t="s">
        <v>330</v>
      </c>
      <c r="BV56" t="s">
        <v>530</v>
      </c>
      <c r="BW56" t="s">
        <v>12</v>
      </c>
      <c r="BX56" t="s">
        <v>11</v>
      </c>
      <c r="BY56">
        <v>149</v>
      </c>
      <c r="CA56" t="s">
        <v>17</v>
      </c>
      <c r="CB56" t="s">
        <v>336</v>
      </c>
      <c r="CC56" t="s">
        <v>281</v>
      </c>
      <c r="CD56" t="s">
        <v>19</v>
      </c>
      <c r="CE56" t="s">
        <v>14</v>
      </c>
      <c r="CF56">
        <v>175</v>
      </c>
      <c r="CH56" t="s">
        <v>17</v>
      </c>
      <c r="CI56" t="s">
        <v>336</v>
      </c>
      <c r="CJ56" t="s">
        <v>281</v>
      </c>
      <c r="CK56" t="s">
        <v>19</v>
      </c>
      <c r="CL56" t="s">
        <v>14</v>
      </c>
      <c r="CM56">
        <v>178</v>
      </c>
      <c r="CO56" t="s">
        <v>17</v>
      </c>
      <c r="CP56" t="s">
        <v>380</v>
      </c>
      <c r="CQ56" t="s">
        <v>381</v>
      </c>
      <c r="CR56" t="s">
        <v>10</v>
      </c>
      <c r="CS56" t="s">
        <v>11</v>
      </c>
      <c r="CT56">
        <v>180</v>
      </c>
      <c r="EQ56" s="22" t="s">
        <v>13</v>
      </c>
      <c r="ER56" s="22" t="s">
        <v>145</v>
      </c>
      <c r="ES56" s="22" t="s">
        <v>145</v>
      </c>
      <c r="ET56" s="22" t="s">
        <v>10</v>
      </c>
      <c r="EU56" s="133" t="s">
        <v>11</v>
      </c>
      <c r="EV56">
        <v>1</v>
      </c>
      <c r="FS56" t="s">
        <v>17</v>
      </c>
      <c r="FT56" t="s">
        <v>247</v>
      </c>
      <c r="FU56" t="s">
        <v>385</v>
      </c>
      <c r="FV56" t="s">
        <v>23</v>
      </c>
      <c r="FW56" t="s">
        <v>11</v>
      </c>
      <c r="FX56">
        <v>188</v>
      </c>
      <c r="GB56" s="179"/>
      <c r="GC56" s="39"/>
      <c r="GD56" s="39"/>
      <c r="GE56" s="39"/>
      <c r="GF56" s="39"/>
      <c r="GG56" s="39"/>
      <c r="GH56" s="39"/>
      <c r="GI56" s="39"/>
      <c r="GJ56" s="39"/>
      <c r="GK56" s="39"/>
    </row>
    <row r="57" spans="2:213" ht="18">
      <c r="B57"/>
      <c r="C57"/>
      <c r="D57"/>
      <c r="G57"/>
      <c r="H57" s="39"/>
      <c r="I57" s="39" t="s">
        <v>63</v>
      </c>
      <c r="J57" s="48">
        <f>IF(J56=0,0,ROUND(J56/COUNTIFS(J53:J55,"&gt;0"),1))</f>
        <v>137</v>
      </c>
      <c r="K57" s="54">
        <f>IF(J56&gt;M56,2,IF(M56&gt;J56,0,1))</f>
        <v>2</v>
      </c>
      <c r="L57" s="54">
        <f>IF(J56&gt;M56,0,IF(M56&gt;J56,2,1))</f>
        <v>0</v>
      </c>
      <c r="M57" s="48">
        <f>IF(M56=0,0,ROUND(M56/COUNTIFS(M53:M55,"&gt;0"),1))</f>
        <v>126</v>
      </c>
      <c r="N57" s="39" t="s">
        <v>63</v>
      </c>
      <c r="O57" s="39"/>
      <c r="P57" s="57"/>
      <c r="Q57" s="40"/>
      <c r="R57" s="40"/>
      <c r="S57" s="40"/>
      <c r="W57" s="84"/>
      <c r="X57" s="84"/>
      <c r="Y57" s="84"/>
      <c r="Z57" s="194"/>
      <c r="AA57" s="74"/>
      <c r="AB57" s="74"/>
      <c r="AD57" s="198" t="s">
        <v>17</v>
      </c>
      <c r="AE57" s="198" t="s">
        <v>276</v>
      </c>
      <c r="AF57" s="198" t="s">
        <v>394</v>
      </c>
      <c r="AG57" s="147" t="s">
        <v>22</v>
      </c>
      <c r="AH57" s="198" t="s">
        <v>11</v>
      </c>
      <c r="AI57" s="198">
        <v>178</v>
      </c>
      <c r="AK57" s="257" t="s">
        <v>17</v>
      </c>
      <c r="AL57" s="257" t="s">
        <v>336</v>
      </c>
      <c r="AM57" s="257" t="s">
        <v>281</v>
      </c>
      <c r="AN57" s="257" t="s">
        <v>19</v>
      </c>
      <c r="AO57" s="257" t="s">
        <v>14</v>
      </c>
      <c r="AP57" s="257">
        <v>177</v>
      </c>
      <c r="AR57" s="22" t="s">
        <v>33</v>
      </c>
      <c r="AS57" s="22" t="s">
        <v>580</v>
      </c>
      <c r="AT57" s="22" t="s">
        <v>527</v>
      </c>
      <c r="AU57" s="22" t="s">
        <v>12</v>
      </c>
      <c r="AV57" s="203" t="s">
        <v>11</v>
      </c>
      <c r="AW57" s="22">
        <v>118</v>
      </c>
      <c r="AY57" s="198" t="s">
        <v>17</v>
      </c>
      <c r="AZ57" s="198" t="s">
        <v>266</v>
      </c>
      <c r="BA57" s="198" t="s">
        <v>393</v>
      </c>
      <c r="BB57" s="147" t="s">
        <v>24</v>
      </c>
      <c r="BC57" s="198" t="s">
        <v>11</v>
      </c>
      <c r="BD57" s="198">
        <v>187</v>
      </c>
      <c r="BF57" s="198" t="s">
        <v>17</v>
      </c>
      <c r="BG57" s="198" t="s">
        <v>205</v>
      </c>
      <c r="BH57" s="198" t="s">
        <v>522</v>
      </c>
      <c r="BI57" s="147" t="s">
        <v>12</v>
      </c>
      <c r="BJ57" s="198" t="s">
        <v>11</v>
      </c>
      <c r="BK57" s="198">
        <v>177</v>
      </c>
      <c r="BM57" t="s">
        <v>17</v>
      </c>
      <c r="BN57" t="s">
        <v>336</v>
      </c>
      <c r="BO57" t="s">
        <v>281</v>
      </c>
      <c r="BP57" t="s">
        <v>19</v>
      </c>
      <c r="BQ57" t="s">
        <v>11</v>
      </c>
      <c r="BR57">
        <v>181</v>
      </c>
      <c r="BT57" t="s">
        <v>33</v>
      </c>
      <c r="BU57" t="s">
        <v>212</v>
      </c>
      <c r="BV57" t="s">
        <v>528</v>
      </c>
      <c r="BW57" t="s">
        <v>10</v>
      </c>
      <c r="BX57" t="s">
        <v>11</v>
      </c>
      <c r="BY57">
        <v>147</v>
      </c>
      <c r="CA57" t="s">
        <v>17</v>
      </c>
      <c r="CB57" t="s">
        <v>336</v>
      </c>
      <c r="CC57" t="s">
        <v>281</v>
      </c>
      <c r="CD57" t="s">
        <v>19</v>
      </c>
      <c r="CE57" t="s">
        <v>8</v>
      </c>
      <c r="CF57">
        <v>194</v>
      </c>
      <c r="CH57" t="s">
        <v>17</v>
      </c>
      <c r="CI57" t="s">
        <v>183</v>
      </c>
      <c r="CJ57" t="s">
        <v>281</v>
      </c>
      <c r="CK57" t="s">
        <v>12</v>
      </c>
      <c r="CL57" t="s">
        <v>11</v>
      </c>
      <c r="CM57">
        <v>178</v>
      </c>
      <c r="CO57" t="s">
        <v>17</v>
      </c>
      <c r="CP57" t="s">
        <v>319</v>
      </c>
      <c r="CQ57" t="s">
        <v>523</v>
      </c>
      <c r="CR57" t="s">
        <v>210</v>
      </c>
      <c r="CS57" t="s">
        <v>11</v>
      </c>
      <c r="CT57">
        <v>181</v>
      </c>
      <c r="EQ57" s="22" t="s">
        <v>13</v>
      </c>
      <c r="ER57" s="22" t="s">
        <v>145</v>
      </c>
      <c r="ES57" s="22" t="s">
        <v>145</v>
      </c>
      <c r="ET57" s="22" t="s">
        <v>24</v>
      </c>
      <c r="EU57" s="133" t="s">
        <v>11</v>
      </c>
      <c r="EV57">
        <v>1</v>
      </c>
      <c r="FS57" t="s">
        <v>17</v>
      </c>
      <c r="FT57" t="s">
        <v>247</v>
      </c>
      <c r="FU57" t="s">
        <v>385</v>
      </c>
      <c r="FV57" t="s">
        <v>23</v>
      </c>
      <c r="FW57" t="s">
        <v>14</v>
      </c>
      <c r="FX57">
        <v>180</v>
      </c>
      <c r="GB57" s="179"/>
      <c r="GC57" s="39"/>
      <c r="GD57" s="39"/>
      <c r="GE57" s="39"/>
      <c r="GF57" s="39"/>
      <c r="GG57" s="39"/>
      <c r="GH57" s="39"/>
      <c r="GI57" s="39"/>
      <c r="GJ57" s="39"/>
      <c r="GK57" s="39"/>
    </row>
    <row r="58" spans="2:213" ht="12.75" customHeight="1">
      <c r="B58"/>
      <c r="C58"/>
      <c r="D58"/>
      <c r="G58"/>
      <c r="H58" s="39"/>
      <c r="I58" s="42"/>
      <c r="J58" s="42"/>
      <c r="K58" s="42"/>
      <c r="L58" s="42"/>
      <c r="M58" s="42"/>
      <c r="N58" s="42"/>
      <c r="O58" s="42"/>
      <c r="P58" s="59"/>
      <c r="Q58" s="40"/>
      <c r="R58" s="40"/>
      <c r="S58" s="40"/>
      <c r="W58" s="84"/>
      <c r="X58" s="84"/>
      <c r="Y58" s="84"/>
      <c r="Z58" s="194"/>
      <c r="AA58" s="74"/>
      <c r="AB58" s="74"/>
      <c r="AD58" s="198" t="s">
        <v>17</v>
      </c>
      <c r="AE58" s="198" t="s">
        <v>372</v>
      </c>
      <c r="AF58" s="198" t="s">
        <v>394</v>
      </c>
      <c r="AG58" s="147" t="s">
        <v>210</v>
      </c>
      <c r="AH58" s="198" t="s">
        <v>11</v>
      </c>
      <c r="AI58" s="198">
        <v>179</v>
      </c>
      <c r="AK58" s="257" t="s">
        <v>17</v>
      </c>
      <c r="AL58" s="258" t="s">
        <v>183</v>
      </c>
      <c r="AM58" s="258" t="s">
        <v>281</v>
      </c>
      <c r="AN58" s="257" t="s">
        <v>12</v>
      </c>
      <c r="AO58" s="258" t="s">
        <v>11</v>
      </c>
      <c r="AP58" s="258">
        <v>167</v>
      </c>
      <c r="AR58" s="74" t="s">
        <v>33</v>
      </c>
      <c r="AS58" s="74" t="s">
        <v>362</v>
      </c>
      <c r="AT58" s="74" t="s">
        <v>295</v>
      </c>
      <c r="AU58" s="74" t="s">
        <v>22</v>
      </c>
      <c r="AV58" s="74" t="s">
        <v>11</v>
      </c>
      <c r="AW58" s="74">
        <v>114</v>
      </c>
      <c r="AY58" s="198" t="s">
        <v>17</v>
      </c>
      <c r="AZ58" s="198" t="s">
        <v>247</v>
      </c>
      <c r="BA58" s="198" t="s">
        <v>385</v>
      </c>
      <c r="BB58" s="147" t="s">
        <v>23</v>
      </c>
      <c r="BC58" s="198" t="s">
        <v>11</v>
      </c>
      <c r="BD58" s="198">
        <v>192</v>
      </c>
      <c r="BF58" s="198" t="s">
        <v>17</v>
      </c>
      <c r="BG58" s="198" t="s">
        <v>297</v>
      </c>
      <c r="BH58" s="198" t="s">
        <v>281</v>
      </c>
      <c r="BI58" s="147" t="s">
        <v>23</v>
      </c>
      <c r="BJ58" s="198" t="s">
        <v>14</v>
      </c>
      <c r="BK58" s="198">
        <v>167</v>
      </c>
      <c r="BM58" t="s">
        <v>17</v>
      </c>
      <c r="BN58" t="s">
        <v>247</v>
      </c>
      <c r="BO58" t="s">
        <v>385</v>
      </c>
      <c r="BP58" t="s">
        <v>23</v>
      </c>
      <c r="BQ58" t="s">
        <v>14</v>
      </c>
      <c r="BR58">
        <v>181</v>
      </c>
      <c r="BT58" t="s">
        <v>33</v>
      </c>
      <c r="BU58" t="s">
        <v>542</v>
      </c>
      <c r="BV58" t="s">
        <v>543</v>
      </c>
      <c r="BW58" t="s">
        <v>27</v>
      </c>
      <c r="BX58" t="s">
        <v>11</v>
      </c>
      <c r="BY58">
        <v>144</v>
      </c>
      <c r="CA58" t="s">
        <v>17</v>
      </c>
      <c r="CB58" t="s">
        <v>183</v>
      </c>
      <c r="CC58" t="s">
        <v>281</v>
      </c>
      <c r="CD58" t="s">
        <v>12</v>
      </c>
      <c r="CE58" t="s">
        <v>11</v>
      </c>
      <c r="CF58">
        <v>177</v>
      </c>
      <c r="CH58" t="s">
        <v>17</v>
      </c>
      <c r="CI58" t="s">
        <v>205</v>
      </c>
      <c r="CJ58" t="s">
        <v>522</v>
      </c>
      <c r="CK58" t="s">
        <v>12</v>
      </c>
      <c r="CL58" t="s">
        <v>11</v>
      </c>
      <c r="CM58">
        <v>178</v>
      </c>
      <c r="CO58" t="s">
        <v>17</v>
      </c>
      <c r="CP58" t="s">
        <v>242</v>
      </c>
      <c r="CQ58" t="s">
        <v>281</v>
      </c>
      <c r="CR58" t="s">
        <v>210</v>
      </c>
      <c r="CS58" t="s">
        <v>11</v>
      </c>
      <c r="CT58">
        <v>182</v>
      </c>
      <c r="EQ58" s="22" t="s">
        <v>13</v>
      </c>
      <c r="ER58" s="22" t="s">
        <v>145</v>
      </c>
      <c r="ES58" s="22" t="s">
        <v>145</v>
      </c>
      <c r="ET58" s="22" t="s">
        <v>27</v>
      </c>
      <c r="EU58" s="133" t="s">
        <v>8</v>
      </c>
      <c r="EV58">
        <v>1</v>
      </c>
      <c r="FS58" t="s">
        <v>17</v>
      </c>
      <c r="FT58" t="s">
        <v>384</v>
      </c>
      <c r="FU58" t="s">
        <v>385</v>
      </c>
      <c r="FV58" t="s">
        <v>24</v>
      </c>
      <c r="FW58" t="s">
        <v>11</v>
      </c>
      <c r="FX58">
        <v>189</v>
      </c>
      <c r="GB58" s="179"/>
      <c r="GC58" s="39"/>
      <c r="GD58" s="39"/>
      <c r="GE58" s="39"/>
      <c r="GF58" s="39"/>
      <c r="GG58" s="39"/>
      <c r="GH58" s="39"/>
      <c r="GI58" s="39"/>
      <c r="GJ58" s="39"/>
      <c r="GK58" s="39"/>
    </row>
    <row r="59" spans="2:213" ht="15">
      <c r="B59"/>
      <c r="C59"/>
      <c r="D59"/>
      <c r="G59"/>
      <c r="H59" s="39"/>
      <c r="I59" s="337" t="s">
        <v>86</v>
      </c>
      <c r="J59" s="337"/>
      <c r="K59" s="337"/>
      <c r="L59" s="337"/>
      <c r="M59" s="337"/>
      <c r="N59" s="337"/>
      <c r="O59" s="43"/>
      <c r="P59" s="56"/>
      <c r="Q59" s="40"/>
      <c r="R59" s="40"/>
      <c r="S59" s="40"/>
      <c r="W59" s="84"/>
      <c r="X59" s="84"/>
      <c r="Y59" s="84"/>
      <c r="Z59" s="194"/>
      <c r="AA59" s="132"/>
      <c r="AB59" s="74"/>
      <c r="AD59" s="198" t="s">
        <v>17</v>
      </c>
      <c r="AE59" s="198" t="s">
        <v>250</v>
      </c>
      <c r="AF59" s="198" t="s">
        <v>388</v>
      </c>
      <c r="AG59" s="147" t="s">
        <v>12</v>
      </c>
      <c r="AH59" s="198" t="s">
        <v>11</v>
      </c>
      <c r="AI59" s="198">
        <v>179</v>
      </c>
      <c r="AK59" s="257" t="s">
        <v>17</v>
      </c>
      <c r="AL59" s="258" t="s">
        <v>367</v>
      </c>
      <c r="AM59" s="258" t="s">
        <v>245</v>
      </c>
      <c r="AN59" s="257" t="s">
        <v>22</v>
      </c>
      <c r="AO59" s="258" t="s">
        <v>11</v>
      </c>
      <c r="AP59" s="258">
        <v>163</v>
      </c>
      <c r="AR59" s="74" t="s">
        <v>33</v>
      </c>
      <c r="AS59" s="74" t="s">
        <v>525</v>
      </c>
      <c r="AT59" s="74" t="s">
        <v>526</v>
      </c>
      <c r="AU59" s="74" t="s">
        <v>12</v>
      </c>
      <c r="AV59" s="74" t="s">
        <v>11</v>
      </c>
      <c r="AW59" s="74">
        <v>110</v>
      </c>
      <c r="AY59" s="198" t="s">
        <v>17</v>
      </c>
      <c r="AZ59" s="198" t="s">
        <v>247</v>
      </c>
      <c r="BA59" s="198" t="s">
        <v>385</v>
      </c>
      <c r="BB59" s="147" t="s">
        <v>23</v>
      </c>
      <c r="BC59" s="198" t="s">
        <v>14</v>
      </c>
      <c r="BD59" s="198">
        <v>182</v>
      </c>
      <c r="BF59" s="198" t="s">
        <v>17</v>
      </c>
      <c r="BG59" s="198" t="s">
        <v>247</v>
      </c>
      <c r="BH59" s="198" t="s">
        <v>385</v>
      </c>
      <c r="BI59" s="147" t="s">
        <v>23</v>
      </c>
      <c r="BJ59" s="198" t="s">
        <v>11</v>
      </c>
      <c r="BK59" s="198">
        <v>192</v>
      </c>
      <c r="BM59" t="s">
        <v>17</v>
      </c>
      <c r="BN59" t="s">
        <v>250</v>
      </c>
      <c r="BO59" t="s">
        <v>388</v>
      </c>
      <c r="BP59" t="s">
        <v>12</v>
      </c>
      <c r="BQ59" t="s">
        <v>11</v>
      </c>
      <c r="BR59">
        <v>182</v>
      </c>
      <c r="BT59" t="s">
        <v>33</v>
      </c>
      <c r="BU59" t="s">
        <v>362</v>
      </c>
      <c r="BV59" t="s">
        <v>295</v>
      </c>
      <c r="BW59" t="s">
        <v>22</v>
      </c>
      <c r="BX59" t="s">
        <v>11</v>
      </c>
      <c r="BY59">
        <v>126</v>
      </c>
      <c r="CA59" t="s">
        <v>17</v>
      </c>
      <c r="CB59" t="s">
        <v>372</v>
      </c>
      <c r="CC59" t="s">
        <v>394</v>
      </c>
      <c r="CD59" t="s">
        <v>210</v>
      </c>
      <c r="CE59" t="s">
        <v>11</v>
      </c>
      <c r="CF59">
        <v>179</v>
      </c>
      <c r="CH59" t="s">
        <v>17</v>
      </c>
      <c r="CI59" t="s">
        <v>382</v>
      </c>
      <c r="CJ59" t="s">
        <v>217</v>
      </c>
      <c r="CK59" t="s">
        <v>24</v>
      </c>
      <c r="CL59" t="s">
        <v>11</v>
      </c>
      <c r="CM59">
        <v>175</v>
      </c>
      <c r="CO59" t="s">
        <v>17</v>
      </c>
      <c r="CP59" t="s">
        <v>205</v>
      </c>
      <c r="CQ59" t="s">
        <v>522</v>
      </c>
      <c r="CR59" t="s">
        <v>12</v>
      </c>
      <c r="CS59" t="s">
        <v>11</v>
      </c>
      <c r="CT59">
        <v>182</v>
      </c>
      <c r="EQ59" s="22" t="s">
        <v>13</v>
      </c>
      <c r="ER59" s="22" t="s">
        <v>145</v>
      </c>
      <c r="ES59" s="22" t="s">
        <v>145</v>
      </c>
      <c r="ET59" s="22" t="s">
        <v>38</v>
      </c>
      <c r="EU59" s="133" t="s">
        <v>8</v>
      </c>
      <c r="EV59">
        <v>1</v>
      </c>
      <c r="FS59" t="s">
        <v>17</v>
      </c>
      <c r="FT59" t="s">
        <v>382</v>
      </c>
      <c r="FU59" t="s">
        <v>217</v>
      </c>
      <c r="FV59" t="s">
        <v>24</v>
      </c>
      <c r="FW59" t="s">
        <v>11</v>
      </c>
      <c r="FX59">
        <v>185</v>
      </c>
      <c r="GB59" s="179"/>
      <c r="GC59" s="39"/>
      <c r="GD59" s="39"/>
      <c r="GE59" s="39"/>
      <c r="GF59" s="39"/>
      <c r="GG59" s="39"/>
      <c r="GH59" s="39"/>
      <c r="GI59" s="39"/>
      <c r="GJ59" s="39"/>
      <c r="GK59" s="39"/>
    </row>
    <row r="60" spans="2:213" ht="12.75" customHeight="1">
      <c r="B60"/>
      <c r="C60"/>
      <c r="D60"/>
      <c r="G60"/>
      <c r="H60" s="338" t="s">
        <v>56</v>
      </c>
      <c r="I60" s="338"/>
      <c r="J60" s="338"/>
      <c r="K60" s="338"/>
      <c r="L60" s="338" t="s">
        <v>55</v>
      </c>
      <c r="M60" s="338"/>
      <c r="N60" s="338"/>
      <c r="O60" s="338"/>
      <c r="P60" s="57"/>
      <c r="Q60" s="40"/>
      <c r="R60" s="40"/>
      <c r="S60" s="40"/>
      <c r="W60" s="84"/>
      <c r="X60" s="84"/>
      <c r="Y60" s="84"/>
      <c r="Z60" s="194"/>
      <c r="AA60" s="133"/>
      <c r="AD60" s="198" t="s">
        <v>17</v>
      </c>
      <c r="AE60" s="198" t="s">
        <v>247</v>
      </c>
      <c r="AF60" s="198" t="s">
        <v>385</v>
      </c>
      <c r="AG60" s="147" t="s">
        <v>23</v>
      </c>
      <c r="AH60" s="198" t="s">
        <v>14</v>
      </c>
      <c r="AI60" s="198">
        <v>180</v>
      </c>
      <c r="AK60" s="257" t="s">
        <v>17</v>
      </c>
      <c r="AL60" s="257" t="s">
        <v>266</v>
      </c>
      <c r="AM60" s="257" t="s">
        <v>393</v>
      </c>
      <c r="AN60" s="257" t="s">
        <v>24</v>
      </c>
      <c r="AO60" s="257" t="s">
        <v>11</v>
      </c>
      <c r="AP60" s="257">
        <v>180</v>
      </c>
      <c r="AR60" s="203" t="s">
        <v>18</v>
      </c>
      <c r="AS60" s="74" t="s">
        <v>353</v>
      </c>
      <c r="AT60" s="74" t="s">
        <v>246</v>
      </c>
      <c r="AU60" s="74" t="s">
        <v>19</v>
      </c>
      <c r="AV60" s="203" t="s">
        <v>8</v>
      </c>
      <c r="AW60" s="74">
        <v>198</v>
      </c>
      <c r="AY60" s="198" t="s">
        <v>17</v>
      </c>
      <c r="AZ60" s="198" t="s">
        <v>488</v>
      </c>
      <c r="BA60" s="198" t="s">
        <v>489</v>
      </c>
      <c r="BB60" s="147" t="s">
        <v>25</v>
      </c>
      <c r="BC60" s="198" t="s">
        <v>11</v>
      </c>
      <c r="BD60" s="198">
        <v>140</v>
      </c>
      <c r="BF60" s="198" t="s">
        <v>17</v>
      </c>
      <c r="BG60" s="198" t="s">
        <v>183</v>
      </c>
      <c r="BH60" s="198" t="s">
        <v>217</v>
      </c>
      <c r="BI60" s="147" t="s">
        <v>23</v>
      </c>
      <c r="BJ60" s="198" t="s">
        <v>11</v>
      </c>
      <c r="BK60" s="198">
        <v>183</v>
      </c>
      <c r="BM60" t="s">
        <v>17</v>
      </c>
      <c r="BN60" t="s">
        <v>205</v>
      </c>
      <c r="BO60" t="s">
        <v>522</v>
      </c>
      <c r="BP60" t="s">
        <v>12</v>
      </c>
      <c r="BQ60" t="s">
        <v>11</v>
      </c>
      <c r="BR60">
        <v>184</v>
      </c>
      <c r="BT60" t="s">
        <v>33</v>
      </c>
      <c r="BU60" t="s">
        <v>525</v>
      </c>
      <c r="BV60" t="s">
        <v>526</v>
      </c>
      <c r="BW60" t="s">
        <v>12</v>
      </c>
      <c r="BX60" t="s">
        <v>11</v>
      </c>
      <c r="BY60">
        <v>107</v>
      </c>
      <c r="CA60" t="s">
        <v>17</v>
      </c>
      <c r="CB60" t="s">
        <v>183</v>
      </c>
      <c r="CC60" t="s">
        <v>217</v>
      </c>
      <c r="CD60" t="s">
        <v>23</v>
      </c>
      <c r="CE60" t="s">
        <v>11</v>
      </c>
      <c r="CF60">
        <v>192</v>
      </c>
      <c r="CH60" t="s">
        <v>17</v>
      </c>
      <c r="CI60" t="s">
        <v>336</v>
      </c>
      <c r="CJ60" t="s">
        <v>281</v>
      </c>
      <c r="CK60" t="s">
        <v>19</v>
      </c>
      <c r="CL60" t="s">
        <v>11</v>
      </c>
      <c r="CM60">
        <v>173</v>
      </c>
      <c r="CO60" t="s">
        <v>17</v>
      </c>
      <c r="CP60" t="s">
        <v>247</v>
      </c>
      <c r="CQ60" t="s">
        <v>385</v>
      </c>
      <c r="CR60" t="s">
        <v>23</v>
      </c>
      <c r="CS60" t="s">
        <v>14</v>
      </c>
      <c r="CT60">
        <v>182</v>
      </c>
      <c r="EQ60" s="22" t="s">
        <v>13</v>
      </c>
      <c r="ER60" s="22" t="s">
        <v>145</v>
      </c>
      <c r="ES60" s="22" t="s">
        <v>145</v>
      </c>
      <c r="ET60" s="22" t="s">
        <v>7</v>
      </c>
      <c r="EU60" s="133" t="s">
        <v>11</v>
      </c>
      <c r="EV60">
        <v>1</v>
      </c>
      <c r="FS60" t="s">
        <v>17</v>
      </c>
      <c r="FT60" t="s">
        <v>183</v>
      </c>
      <c r="FU60" t="s">
        <v>217</v>
      </c>
      <c r="FV60" t="s">
        <v>23</v>
      </c>
      <c r="FW60" t="s">
        <v>14</v>
      </c>
      <c r="FX60">
        <v>168</v>
      </c>
      <c r="GB60" s="179"/>
      <c r="GC60" s="39"/>
      <c r="GD60" s="39"/>
      <c r="GE60" s="39"/>
      <c r="GF60" s="39"/>
      <c r="GG60" s="39"/>
      <c r="GH60" s="39"/>
      <c r="GI60" s="39"/>
      <c r="GJ60" s="39"/>
      <c r="GK60" s="39"/>
    </row>
    <row r="61" spans="2:213" ht="12.75" customHeight="1">
      <c r="B61"/>
      <c r="C61"/>
      <c r="D61"/>
      <c r="G61"/>
      <c r="H61" s="39"/>
      <c r="I61" s="39"/>
      <c r="J61" s="39" t="s">
        <v>5</v>
      </c>
      <c r="K61" s="39"/>
      <c r="L61" s="39"/>
      <c r="M61" s="39" t="s">
        <v>5</v>
      </c>
      <c r="N61" s="39"/>
      <c r="O61" s="39"/>
      <c r="P61" s="57"/>
      <c r="Q61" s="40"/>
      <c r="R61" s="40"/>
      <c r="S61" s="40"/>
      <c r="W61" s="84"/>
      <c r="X61" s="84"/>
      <c r="Y61" s="84"/>
      <c r="Z61" s="194"/>
      <c r="AA61" s="74"/>
      <c r="AB61" s="74"/>
      <c r="AD61" s="198" t="s">
        <v>17</v>
      </c>
      <c r="AE61" s="198" t="s">
        <v>205</v>
      </c>
      <c r="AF61" s="198" t="s">
        <v>522</v>
      </c>
      <c r="AG61" s="147" t="s">
        <v>12</v>
      </c>
      <c r="AH61" s="198" t="s">
        <v>11</v>
      </c>
      <c r="AI61" s="198">
        <v>180</v>
      </c>
      <c r="AK61" s="259" t="s">
        <v>17</v>
      </c>
      <c r="AL61" s="259" t="s">
        <v>367</v>
      </c>
      <c r="AM61" s="259" t="s">
        <v>486</v>
      </c>
      <c r="AN61" s="260" t="s">
        <v>25</v>
      </c>
      <c r="AO61" s="259" t="s">
        <v>11</v>
      </c>
      <c r="AP61" s="259">
        <v>114</v>
      </c>
      <c r="AR61" s="22" t="s">
        <v>18</v>
      </c>
      <c r="AS61" s="22" t="s">
        <v>336</v>
      </c>
      <c r="AT61" s="22" t="s">
        <v>581</v>
      </c>
      <c r="AU61" s="22" t="s">
        <v>12</v>
      </c>
      <c r="AV61" s="203" t="s">
        <v>11</v>
      </c>
      <c r="AW61" s="22">
        <v>197</v>
      </c>
      <c r="AY61" s="198" t="s">
        <v>17</v>
      </c>
      <c r="AZ61" s="198" t="s">
        <v>380</v>
      </c>
      <c r="BA61" s="198" t="s">
        <v>381</v>
      </c>
      <c r="BB61" s="147" t="s">
        <v>10</v>
      </c>
      <c r="BC61" s="198" t="s">
        <v>11</v>
      </c>
      <c r="BD61" s="198">
        <v>187</v>
      </c>
      <c r="BF61" s="198" t="s">
        <v>17</v>
      </c>
      <c r="BG61" s="198" t="s">
        <v>247</v>
      </c>
      <c r="BH61" s="198" t="s">
        <v>385</v>
      </c>
      <c r="BI61" s="147" t="s">
        <v>23</v>
      </c>
      <c r="BJ61" s="198" t="s">
        <v>14</v>
      </c>
      <c r="BK61" s="198">
        <v>176</v>
      </c>
      <c r="BM61" t="s">
        <v>17</v>
      </c>
      <c r="BN61" t="s">
        <v>420</v>
      </c>
      <c r="BO61" t="s">
        <v>387</v>
      </c>
      <c r="BP61" t="s">
        <v>16</v>
      </c>
      <c r="BQ61" t="s">
        <v>8</v>
      </c>
      <c r="BR61">
        <v>184</v>
      </c>
      <c r="BT61" t="s">
        <v>18</v>
      </c>
      <c r="BU61" t="s">
        <v>353</v>
      </c>
      <c r="BV61" t="s">
        <v>246</v>
      </c>
      <c r="BW61" t="s">
        <v>19</v>
      </c>
      <c r="BX61" t="s">
        <v>8</v>
      </c>
      <c r="BY61">
        <v>195</v>
      </c>
      <c r="CA61" t="s">
        <v>17</v>
      </c>
      <c r="CB61" t="s">
        <v>183</v>
      </c>
      <c r="CC61" t="s">
        <v>217</v>
      </c>
      <c r="CD61" t="s">
        <v>23</v>
      </c>
      <c r="CE61" t="s">
        <v>14</v>
      </c>
      <c r="CF61">
        <v>175</v>
      </c>
      <c r="CH61" t="s">
        <v>17</v>
      </c>
      <c r="CI61" t="s">
        <v>520</v>
      </c>
      <c r="CJ61" t="s">
        <v>521</v>
      </c>
      <c r="CK61" t="s">
        <v>10</v>
      </c>
      <c r="CL61" t="s">
        <v>11</v>
      </c>
      <c r="CM61">
        <v>173</v>
      </c>
      <c r="CO61" t="s">
        <v>17</v>
      </c>
      <c r="CP61" t="s">
        <v>608</v>
      </c>
      <c r="CQ61" t="s">
        <v>303</v>
      </c>
      <c r="CR61" t="s">
        <v>10</v>
      </c>
      <c r="CS61" t="s">
        <v>11</v>
      </c>
      <c r="CT61">
        <v>183</v>
      </c>
      <c r="EQ61" s="22" t="s">
        <v>13</v>
      </c>
      <c r="ER61" s="22" t="s">
        <v>145</v>
      </c>
      <c r="ES61" s="22" t="s">
        <v>145</v>
      </c>
      <c r="ET61" s="22" t="s">
        <v>39</v>
      </c>
      <c r="EU61" s="133" t="s">
        <v>11</v>
      </c>
      <c r="EV61">
        <v>1</v>
      </c>
      <c r="FS61" t="s">
        <v>17</v>
      </c>
      <c r="FT61" t="s">
        <v>183</v>
      </c>
      <c r="FU61" t="s">
        <v>217</v>
      </c>
      <c r="FV61" t="s">
        <v>23</v>
      </c>
      <c r="FW61" t="s">
        <v>11</v>
      </c>
      <c r="FX61">
        <v>183</v>
      </c>
      <c r="GB61" s="179"/>
      <c r="GC61" s="39"/>
      <c r="GD61" s="39"/>
      <c r="GE61" s="39"/>
      <c r="GF61" s="39"/>
      <c r="GG61" s="39"/>
      <c r="GH61" s="39"/>
      <c r="GI61" s="39"/>
      <c r="GJ61" s="39"/>
      <c r="GK61" s="39"/>
    </row>
    <row r="62" spans="2:213" ht="12.75" customHeight="1">
      <c r="B62"/>
      <c r="C62"/>
      <c r="D62"/>
      <c r="G62" s="50">
        <v>1</v>
      </c>
      <c r="H62" s="39"/>
      <c r="I62" s="39"/>
      <c r="J62" s="74">
        <f xml:space="preserve">
IF(Heimmannschaft=AG!$A$1,LARGE(AG!$BJ$3:$BJ$150,1),
IF(Heimmannschaft=LE!$A$1,LARGE(LE!$BJ$3:$BJ$150,1),
IF(Heimmannschaft=AD!$A$1,LARGE(AD!$BJ$3:$BJ$150,1),
IF(Heimmannschaft=ZE!$A$1,LARGE(ZE!$BJ$3:$BJ$150,1),
IF(Heimmannschaft=TH!$A$1,LARGE(TH!$BJ$3:$BJ$150,1),
IF(Heimmannschaft=FU!$A$1,LARGE(FU!$BJ$3:$BJ$150,1),
IF(Heimmannschaft=JI!$A$1,LARGE(JI!$BJ$3:$BJ$150,1),
IF(Heimmannschaft=HW!$A$1,LARGE(HW!$BJ$3:$BJ$150,1),
IF(Heimmannschaft=WW!$A$1,LARGE(WW!$BJ$3:$BJ$150,1),
IF(Heimmannschaft=PB!$A$1,LARGE(PB!$BJ$3:$BJ$150,1),
IF(Heimmannschaft=ÖD!$A$1,LARGE(ÖD!$BJ$3:$BJ$150,1)
)))))))))))</f>
        <v>190</v>
      </c>
      <c r="K62" s="49"/>
      <c r="L62" s="49"/>
      <c r="M62" s="74">
        <f xml:space="preserve">
IF(Gastmannschaft=AG!$A$1,LARGE(AG!$BJ$3:$BJ$150,1),
IF(Gastmannschaft=LE!$A$1,LARGE(LE!$BJ$3:$BJ$150,1),
IF(Gastmannschaft=AD!$A$1,LARGE(AD!$BJ$3:$BJ$150,1),
IF(Gastmannschaft=ZE!$A$1,LARGE(ZE!$BJ$3:$BJ$150,1),
IF(Gastmannschaft=TH!$A$1,LARGE(TH!$BJ$3:$BJ$150,1),
IF(Gastmannschaft=FU!$A$1,LARGE(FU!$BJ$3:$BJ$150,1),
IF(Gastmannschaft=JI!$A$1,LARGE(JI!$BJ$3:$BJ$150,1),
IF(Gastmannschaft=HW!$A$1,LARGE(HW!$BJ$3:$BJ$150,1),
IF(Gastmannschaft=WW!$A$1,LARGE(WW!$BJ$3:$BJ$150,1),
IF(Gastmannschaft=PB!$A$1,LARGE(PB!$BJ$3:$BJ$150,1),
IF(Gastmannschaft=ÖD!$A$1,LARGE(ÖD!$BJ$3:$BJ$150,1)
)))))))))))</f>
        <v>192</v>
      </c>
      <c r="N62" s="39"/>
      <c r="O62" s="39"/>
      <c r="P62" s="57">
        <v>1</v>
      </c>
      <c r="Q62" s="40"/>
      <c r="R62" s="40"/>
      <c r="S62" s="40"/>
      <c r="W62" s="84"/>
      <c r="X62" s="84"/>
      <c r="Y62" s="84"/>
      <c r="Z62" s="194"/>
      <c r="AA62" s="74"/>
      <c r="AB62" s="74"/>
      <c r="AD62" s="198" t="s">
        <v>17</v>
      </c>
      <c r="AE62" s="198" t="s">
        <v>242</v>
      </c>
      <c r="AF62" s="198" t="s">
        <v>281</v>
      </c>
      <c r="AG62" s="147" t="s">
        <v>210</v>
      </c>
      <c r="AH62" s="198" t="s">
        <v>11</v>
      </c>
      <c r="AI62" s="198">
        <v>181</v>
      </c>
      <c r="AK62" s="257" t="s">
        <v>17</v>
      </c>
      <c r="AL62" s="257" t="s">
        <v>183</v>
      </c>
      <c r="AM62" s="257" t="s">
        <v>217</v>
      </c>
      <c r="AN62" s="257" t="s">
        <v>23</v>
      </c>
      <c r="AO62" s="257" t="s">
        <v>11</v>
      </c>
      <c r="AP62" s="257">
        <v>191</v>
      </c>
      <c r="AR62" s="74" t="s">
        <v>18</v>
      </c>
      <c r="AS62" s="74" t="s">
        <v>224</v>
      </c>
      <c r="AT62" s="74" t="s">
        <v>356</v>
      </c>
      <c r="AU62" s="74" t="s">
        <v>16</v>
      </c>
      <c r="AV62" s="74" t="s">
        <v>8</v>
      </c>
      <c r="AW62" s="74">
        <v>196</v>
      </c>
      <c r="AY62" s="198" t="s">
        <v>17</v>
      </c>
      <c r="AZ62" s="198" t="s">
        <v>480</v>
      </c>
      <c r="BA62" s="198" t="s">
        <v>217</v>
      </c>
      <c r="BB62" s="147" t="s">
        <v>25</v>
      </c>
      <c r="BC62" s="198" t="s">
        <v>11</v>
      </c>
      <c r="BD62" s="198">
        <v>155</v>
      </c>
      <c r="BF62" s="198" t="s">
        <v>17</v>
      </c>
      <c r="BG62" s="198" t="s">
        <v>183</v>
      </c>
      <c r="BH62" s="198" t="s">
        <v>217</v>
      </c>
      <c r="BI62" s="147" t="s">
        <v>23</v>
      </c>
      <c r="BJ62" s="198" t="s">
        <v>14</v>
      </c>
      <c r="BK62" s="198">
        <v>169</v>
      </c>
      <c r="BM62" t="s">
        <v>17</v>
      </c>
      <c r="BN62" t="s">
        <v>380</v>
      </c>
      <c r="BO62" t="s">
        <v>381</v>
      </c>
      <c r="BP62" t="s">
        <v>10</v>
      </c>
      <c r="BQ62" t="s">
        <v>11</v>
      </c>
      <c r="BR62">
        <v>184</v>
      </c>
      <c r="BT62" t="s">
        <v>18</v>
      </c>
      <c r="BU62" t="s">
        <v>224</v>
      </c>
      <c r="BV62" t="s">
        <v>356</v>
      </c>
      <c r="BW62" t="s">
        <v>16</v>
      </c>
      <c r="BX62" t="s">
        <v>8</v>
      </c>
      <c r="BY62">
        <v>194</v>
      </c>
      <c r="CA62" t="s">
        <v>17</v>
      </c>
      <c r="CB62" t="s">
        <v>205</v>
      </c>
      <c r="CC62" t="s">
        <v>522</v>
      </c>
      <c r="CD62" t="s">
        <v>12</v>
      </c>
      <c r="CE62" t="s">
        <v>11</v>
      </c>
      <c r="CF62">
        <v>178</v>
      </c>
      <c r="CH62" t="s">
        <v>17</v>
      </c>
      <c r="CI62" t="s">
        <v>297</v>
      </c>
      <c r="CJ62" t="s">
        <v>281</v>
      </c>
      <c r="CK62" t="s">
        <v>23</v>
      </c>
      <c r="CL62" t="s">
        <v>14</v>
      </c>
      <c r="CM62">
        <v>171</v>
      </c>
      <c r="CO62" t="s">
        <v>17</v>
      </c>
      <c r="CP62" t="s">
        <v>336</v>
      </c>
      <c r="CQ62" t="s">
        <v>281</v>
      </c>
      <c r="CR62" t="s">
        <v>19</v>
      </c>
      <c r="CS62" t="s">
        <v>14</v>
      </c>
      <c r="CT62">
        <v>183</v>
      </c>
      <c r="EQ62" s="22" t="s">
        <v>13</v>
      </c>
      <c r="ER62" s="22" t="s">
        <v>145</v>
      </c>
      <c r="ES62" s="22" t="s">
        <v>145</v>
      </c>
      <c r="ET62" s="22" t="s">
        <v>12</v>
      </c>
      <c r="EU62" s="133" t="s">
        <v>14</v>
      </c>
      <c r="EV62">
        <v>1</v>
      </c>
      <c r="FS62" t="s">
        <v>17</v>
      </c>
      <c r="FT62" t="s">
        <v>380</v>
      </c>
      <c r="FU62" t="s">
        <v>381</v>
      </c>
      <c r="FV62" t="s">
        <v>10</v>
      </c>
      <c r="FW62" t="s">
        <v>11</v>
      </c>
      <c r="FX62">
        <v>190</v>
      </c>
      <c r="GB62" s="39"/>
      <c r="GC62" s="39"/>
      <c r="GD62" s="39"/>
      <c r="GE62" s="39"/>
      <c r="GF62" s="39"/>
      <c r="GG62" s="39"/>
      <c r="GH62" s="39"/>
      <c r="GI62" s="39"/>
      <c r="GJ62" s="39"/>
      <c r="GK62" s="39"/>
    </row>
    <row r="63" spans="2:213" ht="12.75" customHeight="1">
      <c r="B63"/>
      <c r="C63"/>
      <c r="D63"/>
      <c r="G63" s="50">
        <v>2</v>
      </c>
      <c r="H63" s="39"/>
      <c r="I63" s="39"/>
      <c r="J63" s="74">
        <f xml:space="preserve">
IF(Heimmannschaft=AG!$A$1,LARGE(AG!$BJ$3:$BJ$150,2),
IF(Heimmannschaft=LE!$A$1,LARGE(LE!$BJ$3:$BJ$150,2),
IF(Heimmannschaft=AD!$A$1,LARGE(AD!$BJ$3:$BJ$150,2),
IF(Heimmannschaft=ZE!$A$1,LARGE(ZE!$BJ$3:$BJ$150,2),
IF(Heimmannschaft=TH!$A$1,LARGE(TH!$BJ$3:$BJ$150,2),
IF(Heimmannschaft=FU!$A$1,LARGE(FU!$BJ$3:$BJ$150,2),
IF(Heimmannschaft=JI!$A$1,LARGE(JI!$BJ$3:$BJ$150,2),
IF(Heimmannschaft=HW!$A$1,LARGE(HW!$BJ$3:$BJ$150,2),
IF(Heimmannschaft=WW!$A$1,LARGE(WW!$BJ$3:$BJ$150,2),
IF(Heimmannschaft=PB!$A$1,LARGE(PB!$BJ$3:$BJ$150,2),
IF(Heimmannschaft=ÖD!$A$1,LARGE(ÖD!$BJ$3:$BJ$150,2)
)))))))))))</f>
        <v>190</v>
      </c>
      <c r="K63" s="49"/>
      <c r="L63" s="49"/>
      <c r="M63" s="74">
        <f xml:space="preserve">
IF(Gastmannschaft=AG!$A$1,LARGE(AG!$BJ$3:$BJ$150,2),
IF(Gastmannschaft=LE!$A$1,LARGE(LE!$BJ$3:$BJ$150,2),
IF(Gastmannschaft=AD!$A$1,LARGE(AD!$BJ$3:$BJ$150,2),
IF(Gastmannschaft=ZE!$A$1,LARGE(ZE!$BJ$3:$BJ$150,2),
IF(Gastmannschaft=TH!$A$1,LARGE(TH!$BJ$3:$BJ$150,2),
IF(Gastmannschaft=FU!$A$1,LARGE(FU!$BJ$3:$BJ$150,2),
IF(Gastmannschaft=JI!$A$1,LARGE(JI!$BJ$3:$BJ$150,2),
IF(Gastmannschaft=HW!$A$1,LARGE(HW!$BJ$3:$BJ$150,2),
IF(Gastmannschaft=WW!$A$1,LARGE(WW!$BJ$3:$BJ$150,2),
IF(Gastmannschaft=PB!$A$1,LARGE(PB!$BJ$3:$BJ$150,2),
IF(Gastmannschaft=ÖD!$A$1,LARGE(ÖD!$BJ$3:$BJ$150,2)
)))))))))))</f>
        <v>190</v>
      </c>
      <c r="N63" s="39"/>
      <c r="O63" s="39"/>
      <c r="P63" s="57">
        <v>2</v>
      </c>
      <c r="Q63" s="40"/>
      <c r="R63" s="40"/>
      <c r="S63" s="40"/>
      <c r="W63" s="84"/>
      <c r="X63" s="84"/>
      <c r="Y63" s="84"/>
      <c r="Z63" s="194"/>
      <c r="AA63" s="74"/>
      <c r="AB63" s="74"/>
      <c r="AD63" s="198" t="s">
        <v>17</v>
      </c>
      <c r="AE63" s="198" t="s">
        <v>186</v>
      </c>
      <c r="AF63" s="198" t="s">
        <v>379</v>
      </c>
      <c r="AG63" s="147" t="s">
        <v>23</v>
      </c>
      <c r="AH63" s="198" t="s">
        <v>11</v>
      </c>
      <c r="AI63" s="198">
        <v>182</v>
      </c>
      <c r="AK63" s="257" t="s">
        <v>17</v>
      </c>
      <c r="AL63" s="257" t="s">
        <v>382</v>
      </c>
      <c r="AM63" s="257" t="s">
        <v>217</v>
      </c>
      <c r="AN63" s="257" t="s">
        <v>24</v>
      </c>
      <c r="AO63" s="257" t="s">
        <v>11</v>
      </c>
      <c r="AP63" s="257">
        <v>182</v>
      </c>
      <c r="AR63" s="74" t="s">
        <v>18</v>
      </c>
      <c r="AS63" s="203" t="s">
        <v>203</v>
      </c>
      <c r="AT63" s="203" t="s">
        <v>295</v>
      </c>
      <c r="AU63" s="74" t="s">
        <v>12</v>
      </c>
      <c r="AV63" s="74" t="s">
        <v>11</v>
      </c>
      <c r="AW63" s="74">
        <v>195</v>
      </c>
      <c r="AY63" s="198" t="s">
        <v>17</v>
      </c>
      <c r="AZ63" s="198" t="s">
        <v>211</v>
      </c>
      <c r="BA63" s="198" t="s">
        <v>303</v>
      </c>
      <c r="BB63" s="147" t="s">
        <v>19</v>
      </c>
      <c r="BC63" s="198" t="s">
        <v>11</v>
      </c>
      <c r="BD63" s="198">
        <v>129</v>
      </c>
      <c r="BF63" s="198" t="s">
        <v>17</v>
      </c>
      <c r="BG63" s="198" t="s">
        <v>211</v>
      </c>
      <c r="BH63" s="198" t="s">
        <v>303</v>
      </c>
      <c r="BI63" s="147" t="s">
        <v>19</v>
      </c>
      <c r="BJ63" s="198" t="s">
        <v>11</v>
      </c>
      <c r="BK63" s="198">
        <v>146</v>
      </c>
      <c r="BM63" t="s">
        <v>17</v>
      </c>
      <c r="BN63" t="s">
        <v>183</v>
      </c>
      <c r="BO63" t="s">
        <v>217</v>
      </c>
      <c r="BP63" t="s">
        <v>23</v>
      </c>
      <c r="BQ63" t="s">
        <v>11</v>
      </c>
      <c r="BR63">
        <v>187</v>
      </c>
      <c r="BT63" t="s">
        <v>18</v>
      </c>
      <c r="BU63" t="s">
        <v>547</v>
      </c>
      <c r="BV63" t="s">
        <v>548</v>
      </c>
      <c r="BW63" t="s">
        <v>16</v>
      </c>
      <c r="BX63" t="s">
        <v>8</v>
      </c>
      <c r="BY63">
        <v>191</v>
      </c>
      <c r="CA63" t="s">
        <v>17</v>
      </c>
      <c r="CB63" t="s">
        <v>520</v>
      </c>
      <c r="CC63" t="s">
        <v>521</v>
      </c>
      <c r="CD63" t="s">
        <v>10</v>
      </c>
      <c r="CE63" t="s">
        <v>11</v>
      </c>
      <c r="CF63">
        <v>182</v>
      </c>
      <c r="CH63" t="s">
        <v>17</v>
      </c>
      <c r="CI63" t="s">
        <v>183</v>
      </c>
      <c r="CJ63" t="s">
        <v>217</v>
      </c>
      <c r="CK63" t="s">
        <v>23</v>
      </c>
      <c r="CL63" t="s">
        <v>14</v>
      </c>
      <c r="CM63">
        <v>170</v>
      </c>
      <c r="CO63" t="s">
        <v>17</v>
      </c>
      <c r="CP63" t="s">
        <v>183</v>
      </c>
      <c r="CQ63" t="s">
        <v>217</v>
      </c>
      <c r="CR63" t="s">
        <v>23</v>
      </c>
      <c r="CS63" t="s">
        <v>11</v>
      </c>
      <c r="CT63">
        <v>184</v>
      </c>
      <c r="EQ63" s="22" t="s">
        <v>15</v>
      </c>
      <c r="ER63" s="22" t="s">
        <v>145</v>
      </c>
      <c r="ES63" s="22" t="s">
        <v>145</v>
      </c>
      <c r="ET63" s="22" t="s">
        <v>25</v>
      </c>
      <c r="EU63" s="133" t="s">
        <v>11</v>
      </c>
      <c r="EV63">
        <v>1</v>
      </c>
      <c r="FS63" t="s">
        <v>17</v>
      </c>
      <c r="FT63" t="s">
        <v>488</v>
      </c>
      <c r="FU63" t="s">
        <v>489</v>
      </c>
      <c r="FV63" t="s">
        <v>25</v>
      </c>
      <c r="FW63" t="s">
        <v>11</v>
      </c>
      <c r="FX63">
        <v>133</v>
      </c>
    </row>
    <row r="64" spans="2:213" ht="13.5" customHeight="1" thickBot="1">
      <c r="B64"/>
      <c r="C64"/>
      <c r="D64"/>
      <c r="G64" s="51">
        <v>3</v>
      </c>
      <c r="H64" s="41"/>
      <c r="I64" s="41"/>
      <c r="J64" s="146">
        <f xml:space="preserve">
IF(Heimmannschaft=AG!$A$1,LARGE(AG!$BJ$3:$BJ$150,3),
IF(Heimmannschaft=LE!$A$1,LARGE(LE!$BJ$3:$BJ$150,3),
IF(Heimmannschaft=AD!$A$1,LARGE(AD!$BJ$3:$BJ$150,3),
IF(Heimmannschaft=ZE!$A$1,LARGE(ZE!$BJ$3:$BJ$150,3),
IF(Heimmannschaft=TH!$A$1,LARGE(TH!$BJ$3:$BJ$150,3),
IF(Heimmannschaft=FU!$A$1,LARGE(FU!$BJ$3:$BJ$150,3),
IF(Heimmannschaft=JI!$A$1,LARGE(JI!$BJ$3:$BJ$150,3),
IF(Heimmannschaft=HW!$A$1,LARGE(HW!$BJ$3:$BJ$150,3),
IF(Heimmannschaft=WW!$A$1,LARGE(WW!$BJ$3:$BJ$150,3),
IF(Heimmannschaft=PB!$A$1,LARGE(PB!$BJ$3:$BJ$150,3),
IF(Heimmannschaft=ÖD!$A$1,LARGE(ÖD!$BJ$3:$BJ$150,3)
)))))))))))</f>
        <v>186</v>
      </c>
      <c r="K64" s="52"/>
      <c r="L64" s="52"/>
      <c r="M64" s="146">
        <f xml:space="preserve">
IF(Gastmannschaft=AG!$A$1,LARGE(AG!$BJ$3:$BJ$150,3),
IF(Gastmannschaft=LE!$A$1,LARGE(LE!$BJ$3:$BJ$150,3),
IF(Gastmannschaft=AD!$A$1,LARGE(AD!$BJ$3:$BJ$150,3),
IF(Gastmannschaft=ZE!$A$1,LARGE(ZE!$BJ$3:$BJ$150,3),
IF(Gastmannschaft=TH!$A$1,LARGE(TH!$BJ$3:$BJ$150,3),
IF(Gastmannschaft=FU!$A$1,LARGE(FU!$BJ$3:$BJ$150,3),
IF(Gastmannschaft=JI!$A$1,LARGE(JI!$BJ$3:$BJ$150,3),
IF(Gastmannschaft=HW!$A$1,LARGE(HW!$BJ$3:$BJ$150,3),
IF(Gastmannschaft=WW!$A$1,LARGE(WW!$BJ$3:$BJ$150,3),
IF(Gastmannschaft=PB!$A$1,LARGE(PB!$BJ$3:$BJ$150,3),
IF(Gastmannschaft=ÖD!$A$1,LARGE(ÖD!$BJ$3:$BJ$150,3)
)))))))))))</f>
        <v>181</v>
      </c>
      <c r="N64" s="41"/>
      <c r="O64" s="41"/>
      <c r="P64" s="58">
        <v>3</v>
      </c>
      <c r="Q64" s="40"/>
      <c r="R64" s="40"/>
      <c r="S64" s="40"/>
      <c r="W64" s="84"/>
      <c r="X64" s="84"/>
      <c r="Y64" s="84"/>
      <c r="Z64" s="194"/>
      <c r="AA64" s="74"/>
      <c r="AB64" s="74"/>
      <c r="AD64" s="198" t="s">
        <v>17</v>
      </c>
      <c r="AE64" s="198" t="s">
        <v>382</v>
      </c>
      <c r="AF64" s="198" t="s">
        <v>217</v>
      </c>
      <c r="AG64" s="147" t="s">
        <v>24</v>
      </c>
      <c r="AH64" s="198" t="s">
        <v>11</v>
      </c>
      <c r="AI64" s="198">
        <v>182</v>
      </c>
      <c r="AK64" s="257" t="s">
        <v>17</v>
      </c>
      <c r="AL64" s="258" t="s">
        <v>183</v>
      </c>
      <c r="AM64" s="258" t="s">
        <v>217</v>
      </c>
      <c r="AN64" s="257" t="s">
        <v>23</v>
      </c>
      <c r="AO64" s="258" t="s">
        <v>14</v>
      </c>
      <c r="AP64" s="258">
        <v>166</v>
      </c>
      <c r="AR64" s="74" t="s">
        <v>18</v>
      </c>
      <c r="AS64" s="74" t="s">
        <v>547</v>
      </c>
      <c r="AT64" s="74" t="s">
        <v>548</v>
      </c>
      <c r="AU64" s="74" t="s">
        <v>16</v>
      </c>
      <c r="AV64" s="74" t="s">
        <v>8</v>
      </c>
      <c r="AW64" s="74">
        <v>192</v>
      </c>
      <c r="AY64" s="198" t="s">
        <v>17</v>
      </c>
      <c r="AZ64" s="198" t="s">
        <v>183</v>
      </c>
      <c r="BA64" s="198" t="s">
        <v>281</v>
      </c>
      <c r="BB64" s="147" t="s">
        <v>12</v>
      </c>
      <c r="BC64" s="198" t="s">
        <v>11</v>
      </c>
      <c r="BD64" s="198">
        <v>176</v>
      </c>
      <c r="BF64" s="198" t="s">
        <v>17</v>
      </c>
      <c r="BG64" s="198" t="s">
        <v>336</v>
      </c>
      <c r="BH64" s="198" t="s">
        <v>281</v>
      </c>
      <c r="BI64" s="147" t="s">
        <v>19</v>
      </c>
      <c r="BJ64" s="198" t="s">
        <v>11</v>
      </c>
      <c r="BK64" s="198">
        <v>164</v>
      </c>
      <c r="BM64" t="s">
        <v>17</v>
      </c>
      <c r="BN64" t="s">
        <v>384</v>
      </c>
      <c r="BO64" t="s">
        <v>385</v>
      </c>
      <c r="BP64" t="s">
        <v>24</v>
      </c>
      <c r="BQ64" t="s">
        <v>11</v>
      </c>
      <c r="BR64">
        <v>188</v>
      </c>
      <c r="BT64" t="s">
        <v>18</v>
      </c>
      <c r="BU64" t="s">
        <v>284</v>
      </c>
      <c r="BV64" t="s">
        <v>360</v>
      </c>
      <c r="BW64" t="s">
        <v>210</v>
      </c>
      <c r="BX64" t="s">
        <v>11</v>
      </c>
      <c r="BY64">
        <v>189</v>
      </c>
      <c r="CA64" t="s">
        <v>17</v>
      </c>
      <c r="CB64" t="s">
        <v>247</v>
      </c>
      <c r="CC64" t="s">
        <v>385</v>
      </c>
      <c r="CD64" t="s">
        <v>23</v>
      </c>
      <c r="CE64" t="s">
        <v>11</v>
      </c>
      <c r="CF64">
        <v>194</v>
      </c>
      <c r="CH64" t="s">
        <v>17</v>
      </c>
      <c r="CI64" t="s">
        <v>367</v>
      </c>
      <c r="CJ64" t="s">
        <v>245</v>
      </c>
      <c r="CK64" t="s">
        <v>22</v>
      </c>
      <c r="CL64" t="s">
        <v>11</v>
      </c>
      <c r="CM64">
        <v>170</v>
      </c>
      <c r="CO64" t="s">
        <v>17</v>
      </c>
      <c r="CP64" t="s">
        <v>266</v>
      </c>
      <c r="CQ64" t="s">
        <v>393</v>
      </c>
      <c r="CR64" t="s">
        <v>24</v>
      </c>
      <c r="CS64" t="s">
        <v>11</v>
      </c>
      <c r="CT64">
        <v>185</v>
      </c>
      <c r="EQ64" s="22" t="s">
        <v>15</v>
      </c>
      <c r="ER64" s="22" t="s">
        <v>145</v>
      </c>
      <c r="ES64" s="22" t="s">
        <v>145</v>
      </c>
      <c r="ET64" s="22" t="s">
        <v>53</v>
      </c>
      <c r="EU64" s="133" t="s">
        <v>11</v>
      </c>
      <c r="EV64">
        <v>1</v>
      </c>
      <c r="FS64" t="s">
        <v>17</v>
      </c>
      <c r="FT64" t="s">
        <v>250</v>
      </c>
      <c r="FU64" t="s">
        <v>388</v>
      </c>
      <c r="FV64" t="s">
        <v>12</v>
      </c>
      <c r="FW64" t="s">
        <v>11</v>
      </c>
      <c r="FX64">
        <v>183</v>
      </c>
    </row>
    <row r="65" spans="2:180" ht="13.5" customHeight="1" thickTop="1">
      <c r="B65"/>
      <c r="C65"/>
      <c r="D65"/>
      <c r="G65"/>
      <c r="H65" s="39"/>
      <c r="I65" s="39" t="s">
        <v>82</v>
      </c>
      <c r="J65" s="49">
        <f>SUM(J62:J64)</f>
        <v>566</v>
      </c>
      <c r="K65" s="49"/>
      <c r="L65" s="49"/>
      <c r="M65" s="49">
        <f>SUM(M62:M64)</f>
        <v>563</v>
      </c>
      <c r="N65" s="39" t="s">
        <v>82</v>
      </c>
      <c r="O65" s="39"/>
      <c r="P65" s="57"/>
      <c r="Q65" s="40"/>
      <c r="R65" s="40"/>
      <c r="S65" s="40"/>
      <c r="W65" s="84"/>
      <c r="X65" s="84"/>
      <c r="Y65" s="84"/>
      <c r="Z65" s="194"/>
      <c r="AA65" s="74"/>
      <c r="AB65" s="74"/>
      <c r="AD65" s="198" t="s">
        <v>17</v>
      </c>
      <c r="AE65" s="198" t="s">
        <v>383</v>
      </c>
      <c r="AF65" s="198" t="s">
        <v>393</v>
      </c>
      <c r="AG65" s="147" t="s">
        <v>10</v>
      </c>
      <c r="AH65" s="198" t="s">
        <v>11</v>
      </c>
      <c r="AI65" s="198">
        <v>184</v>
      </c>
      <c r="AK65" s="257" t="s">
        <v>17</v>
      </c>
      <c r="AL65" s="258" t="s">
        <v>341</v>
      </c>
      <c r="AM65" s="258" t="s">
        <v>217</v>
      </c>
      <c r="AN65" s="257" t="s">
        <v>22</v>
      </c>
      <c r="AO65" s="258" t="s">
        <v>11</v>
      </c>
      <c r="AP65" s="258">
        <v>159</v>
      </c>
      <c r="AR65" s="203" t="s">
        <v>18</v>
      </c>
      <c r="AS65" s="74" t="s">
        <v>203</v>
      </c>
      <c r="AT65" s="74" t="s">
        <v>361</v>
      </c>
      <c r="AU65" s="74" t="s">
        <v>23</v>
      </c>
      <c r="AV65" s="203" t="s">
        <v>11</v>
      </c>
      <c r="AW65" s="74">
        <v>190</v>
      </c>
      <c r="AY65" s="198" t="s">
        <v>17</v>
      </c>
      <c r="AZ65" s="198" t="s">
        <v>336</v>
      </c>
      <c r="BA65" s="198" t="s">
        <v>281</v>
      </c>
      <c r="BB65" s="147" t="s">
        <v>19</v>
      </c>
      <c r="BC65" s="198" t="s">
        <v>14</v>
      </c>
      <c r="BD65" s="198">
        <v>177</v>
      </c>
      <c r="BF65" s="198" t="s">
        <v>17</v>
      </c>
      <c r="BG65" s="198" t="s">
        <v>336</v>
      </c>
      <c r="BH65" s="198" t="s">
        <v>281</v>
      </c>
      <c r="BI65" s="147" t="s">
        <v>19</v>
      </c>
      <c r="BJ65" s="198" t="s">
        <v>8</v>
      </c>
      <c r="BK65" s="198">
        <v>197</v>
      </c>
      <c r="BM65" t="s">
        <v>17</v>
      </c>
      <c r="BN65" t="s">
        <v>386</v>
      </c>
      <c r="BO65" t="s">
        <v>387</v>
      </c>
      <c r="BP65" t="s">
        <v>38</v>
      </c>
      <c r="BQ65" t="s">
        <v>8</v>
      </c>
      <c r="BR65">
        <v>189</v>
      </c>
      <c r="BT65" t="s">
        <v>18</v>
      </c>
      <c r="BU65" t="s">
        <v>353</v>
      </c>
      <c r="BV65" t="s">
        <v>246</v>
      </c>
      <c r="BW65" t="s">
        <v>19</v>
      </c>
      <c r="BX65" t="s">
        <v>11</v>
      </c>
      <c r="BY65">
        <v>189</v>
      </c>
      <c r="CA65" t="s">
        <v>17</v>
      </c>
      <c r="CB65" t="s">
        <v>391</v>
      </c>
      <c r="CC65" t="s">
        <v>281</v>
      </c>
      <c r="CD65" t="s">
        <v>16</v>
      </c>
      <c r="CE65" t="s">
        <v>8</v>
      </c>
      <c r="CF65">
        <v>196</v>
      </c>
      <c r="CH65" t="s">
        <v>17</v>
      </c>
      <c r="CI65" t="s">
        <v>341</v>
      </c>
      <c r="CJ65" t="s">
        <v>217</v>
      </c>
      <c r="CK65" t="s">
        <v>22</v>
      </c>
      <c r="CL65" t="s">
        <v>11</v>
      </c>
      <c r="CM65">
        <v>166</v>
      </c>
      <c r="CO65" t="s">
        <v>17</v>
      </c>
      <c r="CP65" t="s">
        <v>213</v>
      </c>
      <c r="CQ65" t="s">
        <v>281</v>
      </c>
      <c r="CR65" t="s">
        <v>22</v>
      </c>
      <c r="CS65" t="s">
        <v>11</v>
      </c>
      <c r="CT65">
        <v>188</v>
      </c>
      <c r="EQ65" s="22" t="s">
        <v>15</v>
      </c>
      <c r="ER65" s="22" t="s">
        <v>145</v>
      </c>
      <c r="ES65" s="22" t="s">
        <v>145</v>
      </c>
      <c r="ET65" s="22" t="s">
        <v>12</v>
      </c>
      <c r="EU65" s="133" t="s">
        <v>11</v>
      </c>
      <c r="EV65">
        <v>1</v>
      </c>
      <c r="FS65" t="s">
        <v>17</v>
      </c>
      <c r="FT65" t="s">
        <v>205</v>
      </c>
      <c r="FU65" t="s">
        <v>522</v>
      </c>
      <c r="FV65" t="s">
        <v>12</v>
      </c>
      <c r="FW65" t="s">
        <v>11</v>
      </c>
      <c r="FX65">
        <v>181</v>
      </c>
    </row>
    <row r="66" spans="2:180" ht="18">
      <c r="B66"/>
      <c r="C66"/>
      <c r="D66"/>
      <c r="G66"/>
      <c r="H66" s="39"/>
      <c r="I66" s="39" t="s">
        <v>63</v>
      </c>
      <c r="J66" s="48">
        <f>IF(J65=0,0,ROUND(J65/COUNTIFS(J62:J64,"&gt;0"),1))</f>
        <v>188.7</v>
      </c>
      <c r="K66" s="54">
        <f>IF(J65&gt;M65,2,IF(M65&gt;J65,0,1))</f>
        <v>2</v>
      </c>
      <c r="L66" s="54">
        <f>IF(J65&gt;M65,0,IF(M65&gt;J65,2,1))</f>
        <v>0</v>
      </c>
      <c r="M66" s="48">
        <f>IF(M65=0,0,ROUND(M65/COUNTIFS(M62:M64,"&gt;0"),1))</f>
        <v>187.7</v>
      </c>
      <c r="N66" s="39" t="s">
        <v>63</v>
      </c>
      <c r="O66" s="39"/>
      <c r="P66" s="57"/>
      <c r="Q66" s="40"/>
      <c r="R66" s="40"/>
      <c r="S66" s="40"/>
      <c r="W66" s="84"/>
      <c r="X66" s="84"/>
      <c r="Y66" s="84"/>
      <c r="Z66" s="194"/>
      <c r="AA66" s="189"/>
      <c r="AB66" s="189"/>
      <c r="AD66" s="198" t="s">
        <v>17</v>
      </c>
      <c r="AE66" s="198" t="s">
        <v>386</v>
      </c>
      <c r="AF66" s="198" t="s">
        <v>387</v>
      </c>
      <c r="AG66" s="147" t="s">
        <v>38</v>
      </c>
      <c r="AH66" s="198" t="s">
        <v>8</v>
      </c>
      <c r="AI66" s="198">
        <v>185</v>
      </c>
      <c r="AK66" s="257" t="s">
        <v>17</v>
      </c>
      <c r="AL66" s="258" t="s">
        <v>480</v>
      </c>
      <c r="AM66" s="258" t="s">
        <v>217</v>
      </c>
      <c r="AN66" s="257" t="s">
        <v>25</v>
      </c>
      <c r="AO66" s="258" t="s">
        <v>11</v>
      </c>
      <c r="AP66" s="258">
        <v>154</v>
      </c>
      <c r="AR66" s="203" t="s">
        <v>18</v>
      </c>
      <c r="AS66" s="74" t="s">
        <v>262</v>
      </c>
      <c r="AT66" s="74" t="s">
        <v>392</v>
      </c>
      <c r="AU66" s="74" t="s">
        <v>16</v>
      </c>
      <c r="AV66" s="203" t="s">
        <v>8</v>
      </c>
      <c r="AW66" s="75">
        <v>189</v>
      </c>
      <c r="AY66" s="198" t="s">
        <v>17</v>
      </c>
      <c r="AZ66" s="199" t="s">
        <v>242</v>
      </c>
      <c r="BA66" s="199" t="s">
        <v>281</v>
      </c>
      <c r="BB66" s="147" t="s">
        <v>210</v>
      </c>
      <c r="BC66" s="198" t="s">
        <v>11</v>
      </c>
      <c r="BD66" s="198">
        <v>187</v>
      </c>
      <c r="BF66" s="198" t="s">
        <v>17</v>
      </c>
      <c r="BG66" s="199" t="s">
        <v>336</v>
      </c>
      <c r="BH66" s="199" t="s">
        <v>281</v>
      </c>
      <c r="BI66" s="147" t="s">
        <v>19</v>
      </c>
      <c r="BJ66" s="198" t="s">
        <v>14</v>
      </c>
      <c r="BK66" s="198">
        <v>180</v>
      </c>
      <c r="BM66" t="s">
        <v>17</v>
      </c>
      <c r="BN66" t="s">
        <v>213</v>
      </c>
      <c r="BO66" t="s">
        <v>281</v>
      </c>
      <c r="BP66" t="s">
        <v>22</v>
      </c>
      <c r="BQ66" t="s">
        <v>11</v>
      </c>
      <c r="BR66">
        <v>192</v>
      </c>
      <c r="BT66" t="s">
        <v>18</v>
      </c>
      <c r="BU66" t="s">
        <v>203</v>
      </c>
      <c r="BV66" t="s">
        <v>361</v>
      </c>
      <c r="BW66" t="s">
        <v>23</v>
      </c>
      <c r="BX66" t="s">
        <v>11</v>
      </c>
      <c r="BY66">
        <v>189</v>
      </c>
      <c r="CA66" t="s">
        <v>17</v>
      </c>
      <c r="CB66" t="s">
        <v>250</v>
      </c>
      <c r="CC66" t="s">
        <v>388</v>
      </c>
      <c r="CD66" t="s">
        <v>12</v>
      </c>
      <c r="CE66" t="s">
        <v>11</v>
      </c>
      <c r="CF66">
        <v>183</v>
      </c>
      <c r="CH66" t="s">
        <v>17</v>
      </c>
      <c r="CI66" t="s">
        <v>276</v>
      </c>
      <c r="CJ66" t="s">
        <v>394</v>
      </c>
      <c r="CK66" t="s">
        <v>22</v>
      </c>
      <c r="CL66" t="s">
        <v>11</v>
      </c>
      <c r="CM66">
        <v>165</v>
      </c>
      <c r="CO66" t="s">
        <v>17</v>
      </c>
      <c r="CP66" t="s">
        <v>384</v>
      </c>
      <c r="CQ66" t="s">
        <v>385</v>
      </c>
      <c r="CR66" t="s">
        <v>24</v>
      </c>
      <c r="CS66" t="s">
        <v>11</v>
      </c>
      <c r="CT66">
        <v>188</v>
      </c>
      <c r="EQ66" s="22" t="s">
        <v>15</v>
      </c>
      <c r="ER66" s="22" t="s">
        <v>145</v>
      </c>
      <c r="ES66" s="22" t="s">
        <v>145</v>
      </c>
      <c r="ET66" s="22" t="s">
        <v>23</v>
      </c>
      <c r="EU66" s="133" t="s">
        <v>11</v>
      </c>
      <c r="EV66">
        <v>1</v>
      </c>
      <c r="FS66" t="s">
        <v>17</v>
      </c>
      <c r="FT66" t="s">
        <v>186</v>
      </c>
      <c r="FU66" t="s">
        <v>281</v>
      </c>
      <c r="FV66" t="s">
        <v>16</v>
      </c>
      <c r="FW66" t="s">
        <v>8</v>
      </c>
      <c r="FX66">
        <v>192</v>
      </c>
    </row>
    <row r="67" spans="2:180" ht="12.75" customHeight="1">
      <c r="B67"/>
      <c r="C67"/>
      <c r="D67"/>
      <c r="G67"/>
      <c r="H67" s="39"/>
      <c r="I67" s="42"/>
      <c r="J67" s="42"/>
      <c r="K67" s="42"/>
      <c r="L67" s="42"/>
      <c r="M67" s="42"/>
      <c r="N67" s="42"/>
      <c r="O67" s="42"/>
      <c r="P67" s="59"/>
      <c r="Q67" s="40"/>
      <c r="R67" s="40"/>
      <c r="S67" s="40"/>
      <c r="W67" s="84"/>
      <c r="X67" s="84"/>
      <c r="Y67" s="84"/>
      <c r="Z67" s="194"/>
      <c r="AA67" s="189"/>
      <c r="AB67" s="189"/>
      <c r="AD67" s="198" t="s">
        <v>17</v>
      </c>
      <c r="AE67" s="198" t="s">
        <v>183</v>
      </c>
      <c r="AF67" s="198" t="s">
        <v>217</v>
      </c>
      <c r="AG67" s="147" t="s">
        <v>23</v>
      </c>
      <c r="AH67" s="198" t="s">
        <v>11</v>
      </c>
      <c r="AI67" s="198">
        <v>185</v>
      </c>
      <c r="AK67" s="257" t="s">
        <v>17</v>
      </c>
      <c r="AL67" s="257" t="s">
        <v>384</v>
      </c>
      <c r="AM67" s="257" t="s">
        <v>385</v>
      </c>
      <c r="AN67" s="257" t="s">
        <v>24</v>
      </c>
      <c r="AO67" s="257" t="s">
        <v>11</v>
      </c>
      <c r="AP67" s="257">
        <v>189</v>
      </c>
      <c r="AR67" s="74" t="s">
        <v>18</v>
      </c>
      <c r="AS67" s="74" t="s">
        <v>353</v>
      </c>
      <c r="AT67" s="74" t="s">
        <v>246</v>
      </c>
      <c r="AU67" s="74" t="s">
        <v>19</v>
      </c>
      <c r="AV67" s="74" t="s">
        <v>11</v>
      </c>
      <c r="AW67" s="74">
        <v>188</v>
      </c>
      <c r="AY67" s="198" t="s">
        <v>17</v>
      </c>
      <c r="AZ67" s="198" t="s">
        <v>186</v>
      </c>
      <c r="BA67" s="198" t="s">
        <v>281</v>
      </c>
      <c r="BB67" s="147" t="s">
        <v>16</v>
      </c>
      <c r="BC67" s="198" t="s">
        <v>8</v>
      </c>
      <c r="BD67" s="198">
        <v>190</v>
      </c>
      <c r="BF67" s="198" t="s">
        <v>17</v>
      </c>
      <c r="BG67" s="198" t="s">
        <v>186</v>
      </c>
      <c r="BH67" s="198" t="s">
        <v>281</v>
      </c>
      <c r="BI67" s="147" t="s">
        <v>16</v>
      </c>
      <c r="BJ67" s="198" t="s">
        <v>8</v>
      </c>
      <c r="BK67" s="198">
        <v>193</v>
      </c>
      <c r="BM67" t="s">
        <v>17</v>
      </c>
      <c r="BN67" t="s">
        <v>247</v>
      </c>
      <c r="BO67" t="s">
        <v>385</v>
      </c>
      <c r="BP67" t="s">
        <v>23</v>
      </c>
      <c r="BQ67" t="s">
        <v>11</v>
      </c>
      <c r="BR67">
        <v>194</v>
      </c>
      <c r="BT67" t="s">
        <v>18</v>
      </c>
      <c r="BU67" t="s">
        <v>203</v>
      </c>
      <c r="BV67" t="s">
        <v>355</v>
      </c>
      <c r="BW67" t="s">
        <v>12</v>
      </c>
      <c r="BX67" t="s">
        <v>11</v>
      </c>
      <c r="BY67">
        <v>188</v>
      </c>
      <c r="CA67" t="s">
        <v>17</v>
      </c>
      <c r="CB67" t="s">
        <v>386</v>
      </c>
      <c r="CC67" t="s">
        <v>387</v>
      </c>
      <c r="CD67" t="s">
        <v>38</v>
      </c>
      <c r="CE67" t="s">
        <v>8</v>
      </c>
      <c r="CF67">
        <v>192</v>
      </c>
      <c r="CH67" t="s">
        <v>17</v>
      </c>
      <c r="CI67" t="s">
        <v>480</v>
      </c>
      <c r="CJ67" t="s">
        <v>217</v>
      </c>
      <c r="CK67" t="s">
        <v>25</v>
      </c>
      <c r="CL67" t="s">
        <v>11</v>
      </c>
      <c r="CM67">
        <v>154</v>
      </c>
      <c r="CO67" t="s">
        <v>17</v>
      </c>
      <c r="CP67" t="s">
        <v>247</v>
      </c>
      <c r="CQ67" t="s">
        <v>385</v>
      </c>
      <c r="CR67" t="s">
        <v>23</v>
      </c>
      <c r="CS67" t="s">
        <v>11</v>
      </c>
      <c r="CT67">
        <v>188</v>
      </c>
      <c r="EQ67" s="22" t="s">
        <v>15</v>
      </c>
      <c r="ER67" s="22" t="s">
        <v>145</v>
      </c>
      <c r="ES67" s="22" t="s">
        <v>145</v>
      </c>
      <c r="ET67" s="22" t="s">
        <v>19</v>
      </c>
      <c r="EU67" s="133" t="s">
        <v>8</v>
      </c>
      <c r="EV67">
        <v>1</v>
      </c>
      <c r="FS67" t="s">
        <v>17</v>
      </c>
      <c r="FT67" t="s">
        <v>386</v>
      </c>
      <c r="FU67" t="s">
        <v>387</v>
      </c>
      <c r="FV67" t="s">
        <v>38</v>
      </c>
      <c r="FW67" t="s">
        <v>8</v>
      </c>
      <c r="FX67">
        <v>193</v>
      </c>
    </row>
    <row r="68" spans="2:180" ht="15">
      <c r="B68"/>
      <c r="C68"/>
      <c r="D68"/>
      <c r="G68"/>
      <c r="H68" s="39"/>
      <c r="I68" s="337" t="s">
        <v>43</v>
      </c>
      <c r="J68" s="337"/>
      <c r="K68" s="337"/>
      <c r="L68" s="337"/>
      <c r="M68" s="337"/>
      <c r="N68" s="337"/>
      <c r="O68" s="43"/>
      <c r="P68" s="56"/>
      <c r="Q68" s="40"/>
      <c r="R68" s="40"/>
      <c r="S68" s="40"/>
      <c r="W68" s="84"/>
      <c r="X68" s="84"/>
      <c r="Y68" s="84"/>
      <c r="Z68" s="194"/>
      <c r="AA68" s="189"/>
      <c r="AB68" s="189"/>
      <c r="AD68" s="198" t="s">
        <v>17</v>
      </c>
      <c r="AE68" s="198" t="s">
        <v>266</v>
      </c>
      <c r="AF68" s="198" t="s">
        <v>393</v>
      </c>
      <c r="AG68" s="147" t="s">
        <v>24</v>
      </c>
      <c r="AH68" s="198" t="s">
        <v>11</v>
      </c>
      <c r="AI68" s="198">
        <v>188</v>
      </c>
      <c r="AK68" s="257" t="s">
        <v>17</v>
      </c>
      <c r="AL68" s="257" t="s">
        <v>247</v>
      </c>
      <c r="AM68" s="257" t="s">
        <v>385</v>
      </c>
      <c r="AN68" s="257" t="s">
        <v>23</v>
      </c>
      <c r="AO68" s="257" t="s">
        <v>11</v>
      </c>
      <c r="AP68" s="257">
        <v>187</v>
      </c>
      <c r="AR68" s="74" t="s">
        <v>18</v>
      </c>
      <c r="AS68" s="74" t="s">
        <v>203</v>
      </c>
      <c r="AT68" s="74" t="s">
        <v>355</v>
      </c>
      <c r="AU68" s="74" t="s">
        <v>12</v>
      </c>
      <c r="AV68" s="74" t="s">
        <v>11</v>
      </c>
      <c r="AW68" s="74">
        <v>186</v>
      </c>
      <c r="AY68" s="198" t="s">
        <v>17</v>
      </c>
      <c r="AZ68" s="198" t="s">
        <v>336</v>
      </c>
      <c r="BA68" s="198" t="s">
        <v>281</v>
      </c>
      <c r="BB68" s="147" t="s">
        <v>19</v>
      </c>
      <c r="BC68" s="198" t="s">
        <v>8</v>
      </c>
      <c r="BD68" s="198">
        <v>195</v>
      </c>
      <c r="BF68" s="198" t="s">
        <v>17</v>
      </c>
      <c r="BG68" s="198" t="s">
        <v>391</v>
      </c>
      <c r="BH68" s="198" t="s">
        <v>281</v>
      </c>
      <c r="BI68" s="147" t="s">
        <v>16</v>
      </c>
      <c r="BJ68" s="198" t="s">
        <v>8</v>
      </c>
      <c r="BK68" s="198">
        <v>195</v>
      </c>
      <c r="BM68" t="s">
        <v>17</v>
      </c>
      <c r="BN68" t="s">
        <v>186</v>
      </c>
      <c r="BO68" t="s">
        <v>281</v>
      </c>
      <c r="BP68" t="s">
        <v>16</v>
      </c>
      <c r="BQ68" t="s">
        <v>8</v>
      </c>
      <c r="BR68">
        <v>195</v>
      </c>
      <c r="BT68" t="s">
        <v>18</v>
      </c>
      <c r="BU68" t="s">
        <v>203</v>
      </c>
      <c r="BV68" t="s">
        <v>295</v>
      </c>
      <c r="BW68" t="s">
        <v>12</v>
      </c>
      <c r="BX68" t="s">
        <v>607</v>
      </c>
      <c r="BY68">
        <v>187</v>
      </c>
      <c r="CA68" t="s">
        <v>17</v>
      </c>
      <c r="CB68" t="s">
        <v>420</v>
      </c>
      <c r="CC68" t="s">
        <v>387</v>
      </c>
      <c r="CD68" t="s">
        <v>16</v>
      </c>
      <c r="CE68" t="s">
        <v>8</v>
      </c>
      <c r="CF68">
        <v>184</v>
      </c>
      <c r="CH68" t="s">
        <v>17</v>
      </c>
      <c r="CI68" t="s">
        <v>211</v>
      </c>
      <c r="CJ68" t="s">
        <v>303</v>
      </c>
      <c r="CK68" t="s">
        <v>19</v>
      </c>
      <c r="CL68" t="s">
        <v>11</v>
      </c>
      <c r="CM68">
        <v>119</v>
      </c>
      <c r="CO68" t="s">
        <v>17</v>
      </c>
      <c r="CP68" t="s">
        <v>386</v>
      </c>
      <c r="CQ68" t="s">
        <v>387</v>
      </c>
      <c r="CR68" t="s">
        <v>38</v>
      </c>
      <c r="CS68" t="s">
        <v>8</v>
      </c>
      <c r="CT68">
        <v>190</v>
      </c>
      <c r="EQ68" s="22" t="s">
        <v>15</v>
      </c>
      <c r="ER68" s="22" t="s">
        <v>145</v>
      </c>
      <c r="ES68" s="22" t="s">
        <v>145</v>
      </c>
      <c r="ET68" s="22" t="s">
        <v>16</v>
      </c>
      <c r="EU68" s="133" t="s">
        <v>8</v>
      </c>
      <c r="EV68">
        <v>1</v>
      </c>
      <c r="FS68" t="s">
        <v>17</v>
      </c>
      <c r="FT68" t="s">
        <v>420</v>
      </c>
      <c r="FU68" t="s">
        <v>387</v>
      </c>
      <c r="FV68" t="s">
        <v>16</v>
      </c>
      <c r="FW68" t="s">
        <v>8</v>
      </c>
      <c r="FX68">
        <v>187</v>
      </c>
    </row>
    <row r="69" spans="2:180" ht="12.75" customHeight="1">
      <c r="B69"/>
      <c r="C69"/>
      <c r="D69"/>
      <c r="G69"/>
      <c r="H69" s="338" t="s">
        <v>56</v>
      </c>
      <c r="I69" s="338"/>
      <c r="J69" s="338"/>
      <c r="K69" s="338"/>
      <c r="L69" s="338" t="s">
        <v>55</v>
      </c>
      <c r="M69" s="338"/>
      <c r="N69" s="338"/>
      <c r="O69" s="338"/>
      <c r="P69" s="57"/>
      <c r="Q69" s="40"/>
      <c r="R69" s="40"/>
      <c r="S69" s="40"/>
      <c r="W69" s="84"/>
      <c r="X69" s="84"/>
      <c r="Y69" s="84"/>
      <c r="Z69" s="194"/>
      <c r="AA69" s="189"/>
      <c r="AB69" s="189"/>
      <c r="AD69" s="198" t="s">
        <v>17</v>
      </c>
      <c r="AE69" s="198" t="s">
        <v>213</v>
      </c>
      <c r="AF69" s="198" t="s">
        <v>281</v>
      </c>
      <c r="AG69" s="147" t="s">
        <v>22</v>
      </c>
      <c r="AH69" s="198" t="s">
        <v>11</v>
      </c>
      <c r="AI69" s="198">
        <v>189</v>
      </c>
      <c r="AK69" s="257" t="s">
        <v>17</v>
      </c>
      <c r="AL69" s="257" t="s">
        <v>247</v>
      </c>
      <c r="AM69" s="257" t="s">
        <v>385</v>
      </c>
      <c r="AN69" s="257" t="s">
        <v>23</v>
      </c>
      <c r="AO69" s="257" t="s">
        <v>14</v>
      </c>
      <c r="AP69" s="257">
        <v>183</v>
      </c>
      <c r="AR69" s="22" t="s">
        <v>18</v>
      </c>
      <c r="AS69" s="22" t="s">
        <v>203</v>
      </c>
      <c r="AT69" s="22" t="s">
        <v>355</v>
      </c>
      <c r="AU69" s="22" t="s">
        <v>12</v>
      </c>
      <c r="AV69" s="203" t="s">
        <v>14</v>
      </c>
      <c r="AW69" s="22">
        <v>184</v>
      </c>
      <c r="AY69" s="198" t="s">
        <v>17</v>
      </c>
      <c r="AZ69" s="198" t="s">
        <v>336</v>
      </c>
      <c r="BA69" s="198" t="s">
        <v>281</v>
      </c>
      <c r="BB69" s="147" t="s">
        <v>19</v>
      </c>
      <c r="BC69" s="198" t="s">
        <v>11</v>
      </c>
      <c r="BD69" s="198">
        <v>179</v>
      </c>
      <c r="BF69" s="198" t="s">
        <v>17</v>
      </c>
      <c r="BG69" s="198" t="s">
        <v>233</v>
      </c>
      <c r="BH69" s="198" t="s">
        <v>578</v>
      </c>
      <c r="BI69" s="147" t="s">
        <v>22</v>
      </c>
      <c r="BJ69" s="198" t="s">
        <v>11</v>
      </c>
      <c r="BK69" s="198">
        <v>150</v>
      </c>
      <c r="BM69" t="s">
        <v>17</v>
      </c>
      <c r="BN69" t="s">
        <v>391</v>
      </c>
      <c r="BO69" t="s">
        <v>281</v>
      </c>
      <c r="BP69" t="s">
        <v>16</v>
      </c>
      <c r="BQ69" t="s">
        <v>8</v>
      </c>
      <c r="BR69">
        <v>195</v>
      </c>
      <c r="BT69" t="s">
        <v>18</v>
      </c>
      <c r="BU69" t="s">
        <v>262</v>
      </c>
      <c r="BV69" t="s">
        <v>392</v>
      </c>
      <c r="BW69" t="s">
        <v>16</v>
      </c>
      <c r="BX69" t="s">
        <v>8</v>
      </c>
      <c r="BY69">
        <v>186</v>
      </c>
      <c r="CA69" t="s">
        <v>17</v>
      </c>
      <c r="CB69" t="s">
        <v>266</v>
      </c>
      <c r="CC69" t="s">
        <v>393</v>
      </c>
      <c r="CD69" t="s">
        <v>24</v>
      </c>
      <c r="CE69" t="s">
        <v>11</v>
      </c>
      <c r="CF69">
        <v>184</v>
      </c>
      <c r="CH69" t="s">
        <v>17</v>
      </c>
      <c r="CI69" t="s">
        <v>367</v>
      </c>
      <c r="CJ69" t="s">
        <v>486</v>
      </c>
      <c r="CK69" t="s">
        <v>25</v>
      </c>
      <c r="CL69" t="s">
        <v>11</v>
      </c>
      <c r="CM69">
        <v>104</v>
      </c>
      <c r="CO69" t="s">
        <v>17</v>
      </c>
      <c r="CP69" t="s">
        <v>186</v>
      </c>
      <c r="CQ69" t="s">
        <v>281</v>
      </c>
      <c r="CR69" t="s">
        <v>16</v>
      </c>
      <c r="CS69" t="s">
        <v>8</v>
      </c>
      <c r="CT69">
        <v>193</v>
      </c>
      <c r="EQ69" s="22" t="s">
        <v>15</v>
      </c>
      <c r="ER69" s="22" t="s">
        <v>145</v>
      </c>
      <c r="ES69" s="22" t="s">
        <v>145</v>
      </c>
      <c r="ET69" s="22" t="s">
        <v>9</v>
      </c>
      <c r="EU69" s="133" t="s">
        <v>11</v>
      </c>
      <c r="EV69">
        <v>1</v>
      </c>
      <c r="FS69" t="s">
        <v>33</v>
      </c>
      <c r="FT69" t="s">
        <v>535</v>
      </c>
      <c r="FU69" t="s">
        <v>533</v>
      </c>
      <c r="FV69" t="s">
        <v>16</v>
      </c>
      <c r="FW69" t="s">
        <v>8</v>
      </c>
      <c r="FX69">
        <v>197</v>
      </c>
    </row>
    <row r="70" spans="2:180" ht="12.75" customHeight="1">
      <c r="B70"/>
      <c r="C70"/>
      <c r="D70"/>
      <c r="G70"/>
      <c r="H70" s="39"/>
      <c r="I70" s="39"/>
      <c r="J70" s="39" t="s">
        <v>5</v>
      </c>
      <c r="K70" s="39"/>
      <c r="L70" s="39"/>
      <c r="M70" s="39" t="s">
        <v>5</v>
      </c>
      <c r="N70" s="39"/>
      <c r="O70" s="39"/>
      <c r="P70" s="57"/>
      <c r="Q70" s="40"/>
      <c r="R70" s="40"/>
      <c r="S70" s="40"/>
      <c r="W70" s="84"/>
      <c r="X70" s="84"/>
      <c r="Y70" s="84"/>
      <c r="Z70" s="194"/>
      <c r="AA70" s="189"/>
      <c r="AB70" s="189"/>
      <c r="AD70" s="198" t="s">
        <v>17</v>
      </c>
      <c r="AE70" s="198" t="s">
        <v>420</v>
      </c>
      <c r="AF70" s="198" t="s">
        <v>387</v>
      </c>
      <c r="AG70" s="147" t="s">
        <v>16</v>
      </c>
      <c r="AH70" s="198" t="s">
        <v>8</v>
      </c>
      <c r="AI70" s="198">
        <v>189</v>
      </c>
      <c r="AK70" s="257" t="s">
        <v>17</v>
      </c>
      <c r="AL70" s="257" t="s">
        <v>250</v>
      </c>
      <c r="AM70" s="257" t="s">
        <v>388</v>
      </c>
      <c r="AN70" s="257" t="s">
        <v>12</v>
      </c>
      <c r="AO70" s="257" t="s">
        <v>11</v>
      </c>
      <c r="AP70" s="257">
        <v>186</v>
      </c>
      <c r="AR70" s="22" t="s">
        <v>18</v>
      </c>
      <c r="AS70" s="22" t="s">
        <v>284</v>
      </c>
      <c r="AT70" s="22" t="s">
        <v>360</v>
      </c>
      <c r="AU70" s="22" t="s">
        <v>210</v>
      </c>
      <c r="AV70" s="203" t="s">
        <v>11</v>
      </c>
      <c r="AW70" s="22">
        <v>183</v>
      </c>
      <c r="AY70" s="198" t="s">
        <v>17</v>
      </c>
      <c r="AZ70" s="198" t="s">
        <v>213</v>
      </c>
      <c r="BA70" s="198" t="s">
        <v>281</v>
      </c>
      <c r="BB70" s="147" t="s">
        <v>22</v>
      </c>
      <c r="BC70" s="198" t="s">
        <v>11</v>
      </c>
      <c r="BD70" s="198">
        <v>195</v>
      </c>
      <c r="BF70" s="198" t="s">
        <v>17</v>
      </c>
      <c r="BG70" s="198" t="s">
        <v>341</v>
      </c>
      <c r="BH70" s="198" t="s">
        <v>217</v>
      </c>
      <c r="BI70" s="147" t="s">
        <v>22</v>
      </c>
      <c r="BJ70" s="198" t="s">
        <v>11</v>
      </c>
      <c r="BK70" s="198">
        <v>160</v>
      </c>
      <c r="BM70" t="s">
        <v>17</v>
      </c>
      <c r="BN70" t="s">
        <v>336</v>
      </c>
      <c r="BO70" t="s">
        <v>281</v>
      </c>
      <c r="BP70" t="s">
        <v>19</v>
      </c>
      <c r="BQ70" t="s">
        <v>8</v>
      </c>
      <c r="BR70">
        <v>195</v>
      </c>
      <c r="BT70" t="s">
        <v>18</v>
      </c>
      <c r="BU70" t="s">
        <v>362</v>
      </c>
      <c r="BV70" t="s">
        <v>392</v>
      </c>
      <c r="BW70" t="s">
        <v>210</v>
      </c>
      <c r="BX70" t="s">
        <v>11</v>
      </c>
      <c r="BY70">
        <v>185</v>
      </c>
      <c r="CA70" t="s">
        <v>17</v>
      </c>
      <c r="CB70" t="s">
        <v>391</v>
      </c>
      <c r="CC70" t="s">
        <v>281</v>
      </c>
      <c r="CD70" t="s">
        <v>16</v>
      </c>
      <c r="CE70" t="s">
        <v>11</v>
      </c>
      <c r="CF70">
        <v>132</v>
      </c>
      <c r="CH70" t="s">
        <v>33</v>
      </c>
      <c r="CI70" t="s">
        <v>535</v>
      </c>
      <c r="CJ70" t="s">
        <v>533</v>
      </c>
      <c r="CK70" t="s">
        <v>16</v>
      </c>
      <c r="CL70" t="s">
        <v>8</v>
      </c>
      <c r="CM70">
        <v>196</v>
      </c>
      <c r="CO70" t="s">
        <v>17</v>
      </c>
      <c r="CP70" t="s">
        <v>391</v>
      </c>
      <c r="CQ70" t="s">
        <v>281</v>
      </c>
      <c r="CR70" t="s">
        <v>16</v>
      </c>
      <c r="CS70" t="s">
        <v>8</v>
      </c>
      <c r="CT70">
        <v>196</v>
      </c>
      <c r="EQ70" s="22" t="s">
        <v>15</v>
      </c>
      <c r="ER70" s="22" t="s">
        <v>145</v>
      </c>
      <c r="ES70" s="22" t="s">
        <v>145</v>
      </c>
      <c r="ET70" s="22" t="s">
        <v>37</v>
      </c>
      <c r="EU70" s="133" t="s">
        <v>11</v>
      </c>
      <c r="EV70">
        <v>1</v>
      </c>
      <c r="FS70" t="s">
        <v>33</v>
      </c>
      <c r="FT70" t="s">
        <v>529</v>
      </c>
      <c r="FU70" t="s">
        <v>530</v>
      </c>
      <c r="FV70" t="s">
        <v>19</v>
      </c>
      <c r="FW70" t="s">
        <v>8</v>
      </c>
      <c r="FX70">
        <v>195</v>
      </c>
    </row>
    <row r="71" spans="2:180" ht="12.75" customHeight="1">
      <c r="B71"/>
      <c r="C71"/>
      <c r="D71"/>
      <c r="G71" s="50">
        <v>1</v>
      </c>
      <c r="H71" s="39"/>
      <c r="I71" s="39"/>
      <c r="J71" s="74">
        <f xml:space="preserve">
IF(Heimmannschaft=AG!$A$1,LARGE(AG!$BC$3:$BC$150,1),
IF(Heimmannschaft=LE!$A$1,LARGE(LE!$BC$3:$BC$150,1),
IF(Heimmannschaft=AD!$A$1,LARGE(AD!$BC$3:$BC$150,1),
IF(Heimmannschaft=ZE!$A$1,LARGE(ZE!$BC$3:$BC$150,1),
IF(Heimmannschaft=TH!$A$1,LARGE(TH!$BC$3:$BC$150,1),
IF(Heimmannschaft=FU!$A$1,LARGE(FU!$BC$3:$BC$150,1),
IF(Heimmannschaft=JI!$A$1,LARGE(JI!$BC$3:$BC$150,1),
IF(Heimmannschaft=HW!$A$1,LARGE(HW!$BC$3:$BC$150,1),
IF(Heimmannschaft=WW!$A$1,LARGE(WW!$BC$3:$BC$150,1),
IF(Heimmannschaft=PB!$A$1,LARGE(PB!$BC$3:$BC$150,1),
IF(Heimmannschaft=ÖD!$A$1,LARGE(ÖD!$BC$3:$BC$150,1)
)))))))))))</f>
        <v>168</v>
      </c>
      <c r="K71" s="49"/>
      <c r="L71" s="49"/>
      <c r="M71" s="74">
        <f xml:space="preserve">
IF(Gastmannschaft=AG!$A$1,LARGE(AG!$BC$3:$BC$150,1),
IF(Gastmannschaft=LE!$A$1,LARGE(LE!$BC$3:$BC$150,1),
IF(Gastmannschaft=AD!$A$1,LARGE(AD!$BC$3:$BC$150,1),
IF(Gastmannschaft=ZE!$A$1,LARGE(ZE!$BC$3:$BC$150,1),
IF(Gastmannschaft=TH!$A$1,LARGE(TH!$BC$3:$BC$150,1),
IF(Gastmannschaft=FU!$A$1,LARGE(FU!$BC$3:$BC$150,1),
IF(Gastmannschaft=JI!$A$1,LARGE(JI!$BC$3:$BC$150,1),
IF(Gastmannschaft=HW!$A$1,LARGE(HW!$BC$3:$BC$150,1),
IF(Gastmannschaft=WW!$A$1,LARGE(WW!$BC$3:$BC$150,1),
IF(Gastmannschaft=PB!$A$1,LARGE(PB!$BC$3:$BC$150,1),
IF(Gastmannschaft=ÖD!$A$1,LARGE(ÖD!$BC$3:$BC$150,1)
)))))))))))</f>
        <v>176</v>
      </c>
      <c r="N71" s="39"/>
      <c r="O71" s="39"/>
      <c r="P71" s="57">
        <v>1</v>
      </c>
      <c r="Q71" s="40"/>
      <c r="R71" s="40"/>
      <c r="S71" s="40"/>
      <c r="W71" s="84"/>
      <c r="X71" s="84"/>
      <c r="Y71" s="84"/>
      <c r="Z71" s="194"/>
      <c r="AA71" s="189"/>
      <c r="AB71" s="189"/>
      <c r="AD71" s="198" t="s">
        <v>17</v>
      </c>
      <c r="AE71" s="198" t="s">
        <v>380</v>
      </c>
      <c r="AF71" s="198" t="s">
        <v>381</v>
      </c>
      <c r="AG71" s="147" t="s">
        <v>10</v>
      </c>
      <c r="AH71" s="198" t="s">
        <v>11</v>
      </c>
      <c r="AI71" s="198">
        <v>191</v>
      </c>
      <c r="AK71" s="257" t="s">
        <v>17</v>
      </c>
      <c r="AL71" s="257" t="s">
        <v>205</v>
      </c>
      <c r="AM71" s="257" t="s">
        <v>522</v>
      </c>
      <c r="AN71" s="257" t="s">
        <v>12</v>
      </c>
      <c r="AO71" s="257" t="s">
        <v>11</v>
      </c>
      <c r="AP71" s="257">
        <v>178</v>
      </c>
      <c r="AR71" s="22" t="s">
        <v>18</v>
      </c>
      <c r="AS71" s="22" t="s">
        <v>341</v>
      </c>
      <c r="AT71" s="22" t="s">
        <v>364</v>
      </c>
      <c r="AU71" s="22" t="s">
        <v>22</v>
      </c>
      <c r="AV71" s="203" t="s">
        <v>11</v>
      </c>
      <c r="AW71" s="22">
        <v>181</v>
      </c>
      <c r="AY71" s="198" t="s">
        <v>17</v>
      </c>
      <c r="AZ71" s="198" t="s">
        <v>183</v>
      </c>
      <c r="BA71" s="198" t="s">
        <v>217</v>
      </c>
      <c r="BB71" s="147" t="s">
        <v>23</v>
      </c>
      <c r="BC71" s="198" t="s">
        <v>14</v>
      </c>
      <c r="BD71" s="198">
        <v>167</v>
      </c>
      <c r="BF71" s="198" t="s">
        <v>17</v>
      </c>
      <c r="BG71" s="198" t="s">
        <v>276</v>
      </c>
      <c r="BH71" s="198" t="s">
        <v>394</v>
      </c>
      <c r="BI71" s="147" t="s">
        <v>22</v>
      </c>
      <c r="BJ71" s="198" t="s">
        <v>11</v>
      </c>
      <c r="BK71" s="198">
        <v>172</v>
      </c>
      <c r="BM71" t="s">
        <v>33</v>
      </c>
      <c r="BN71" t="s">
        <v>289</v>
      </c>
      <c r="BO71" t="s">
        <v>533</v>
      </c>
      <c r="BP71" t="s">
        <v>10</v>
      </c>
      <c r="BQ71" t="s">
        <v>11</v>
      </c>
      <c r="BR71">
        <v>141</v>
      </c>
      <c r="BT71" t="s">
        <v>18</v>
      </c>
      <c r="BU71" t="s">
        <v>203</v>
      </c>
      <c r="BV71" t="s">
        <v>361</v>
      </c>
      <c r="BW71" t="s">
        <v>23</v>
      </c>
      <c r="BX71" t="s">
        <v>14</v>
      </c>
      <c r="BY71">
        <v>182</v>
      </c>
      <c r="CA71" t="s">
        <v>17</v>
      </c>
      <c r="CB71" t="s">
        <v>382</v>
      </c>
      <c r="CC71" t="s">
        <v>217</v>
      </c>
      <c r="CD71" t="s">
        <v>24</v>
      </c>
      <c r="CE71" t="s">
        <v>11</v>
      </c>
      <c r="CF71">
        <v>184</v>
      </c>
      <c r="CH71" t="s">
        <v>33</v>
      </c>
      <c r="CI71" t="s">
        <v>529</v>
      </c>
      <c r="CJ71" t="s">
        <v>530</v>
      </c>
      <c r="CK71" t="s">
        <v>19</v>
      </c>
      <c r="CL71" t="s">
        <v>8</v>
      </c>
      <c r="CM71">
        <v>195</v>
      </c>
      <c r="CO71" t="s">
        <v>17</v>
      </c>
      <c r="CP71" t="s">
        <v>336</v>
      </c>
      <c r="CQ71" t="s">
        <v>281</v>
      </c>
      <c r="CR71" t="s">
        <v>19</v>
      </c>
      <c r="CS71" t="s">
        <v>8</v>
      </c>
      <c r="CT71">
        <v>198</v>
      </c>
      <c r="EQ71" s="22" t="s">
        <v>15</v>
      </c>
      <c r="ER71" s="22" t="s">
        <v>145</v>
      </c>
      <c r="ES71" s="22" t="s">
        <v>145</v>
      </c>
      <c r="ET71" s="22" t="s">
        <v>10</v>
      </c>
      <c r="EU71" s="133" t="s">
        <v>11</v>
      </c>
      <c r="EV71">
        <v>1</v>
      </c>
      <c r="FS71" t="s">
        <v>33</v>
      </c>
      <c r="FT71" t="s">
        <v>531</v>
      </c>
      <c r="FU71" t="s">
        <v>527</v>
      </c>
      <c r="FV71" t="s">
        <v>19</v>
      </c>
      <c r="FW71" t="s">
        <v>8</v>
      </c>
      <c r="FX71">
        <v>194</v>
      </c>
    </row>
    <row r="72" spans="2:180" ht="12.75" customHeight="1">
      <c r="B72"/>
      <c r="C72"/>
      <c r="D72"/>
      <c r="G72" s="50">
        <v>2</v>
      </c>
      <c r="I72" s="39"/>
      <c r="J72" s="74">
        <f xml:space="preserve">
IF(Heimmannschaft=AG!$A$1,LARGE(AG!$BC$3:$BC$150,2),
IF(Heimmannschaft=LE!$A$1,LARGE(LE!$BC$3:$BC$150,2),
IF(Heimmannschaft=AD!$A$1,LARGE(AD!$BC$3:$BC$150,2),
IF(Heimmannschaft=ZE!$A$1,LARGE(ZE!$BC$3:$BC$150,2),
IF(Heimmannschaft=TH!$A$1,LARGE(TH!$BC$3:$BC$150,2),
IF(Heimmannschaft=FU!$A$1,LARGE(FU!$BC$3:$BC$150,2),
IF(Heimmannschaft=JI!$A$1,LARGE(JI!$BC$3:$BC$150,2),
IF(Heimmannschaft=HW!$A$1,LARGE(HW!$BC$3:$BC$150,2),
IF(Heimmannschaft=WW!$A$1,LARGE(WW!$BC$3:$BC$150,2),
IF(Heimmannschaft=PB!$A$1,LARGE(PB!$BC$3:$BC$150,2),
IF(Heimmannschaft=ÖD!$A$1,LARGE(ÖD!$BC$3:$BC$150,2)
)))))))))))</f>
        <v>161</v>
      </c>
      <c r="K72" s="49"/>
      <c r="L72" s="49"/>
      <c r="M72" s="74">
        <f xml:space="preserve">
IF(Gastmannschaft=AG!$A$1,LARGE(AG!$BC$3:$BC$150,2),
IF(Gastmannschaft=LE!$A$1,LARGE(LE!$BC$3:$BC$150,2),
IF(Gastmannschaft=AD!$A$1,LARGE(AD!$BC$3:$BC$150,2),
IF(Gastmannschaft=ZE!$A$1,LARGE(ZE!$BC$3:$BC$150,2),
IF(Gastmannschaft=TH!$A$1,LARGE(TH!$BC$3:$BC$150,2),
IF(Gastmannschaft=FU!$A$1,LARGE(FU!$BC$3:$BC$150,2),
IF(Gastmannschaft=JI!$A$1,LARGE(JI!$BC$3:$BC$150,2),
IF(Gastmannschaft=HW!$A$1,LARGE(HW!$BC$3:$BC$150,2),
IF(Gastmannschaft=WW!$A$1,LARGE(WW!$BC$3:$BC$150,2),
IF(Gastmannschaft=PB!$A$1,LARGE(PB!$BC$3:$BC$150,2),
IF(Gastmannschaft=ÖD!$A$1,LARGE(ÖD!$BC$3:$BC$150,2)
)))))))))))</f>
        <v>173</v>
      </c>
      <c r="N72" s="39"/>
      <c r="O72" s="39"/>
      <c r="P72" s="57">
        <v>2</v>
      </c>
      <c r="Q72" s="40"/>
      <c r="R72" s="40"/>
      <c r="S72" s="40"/>
      <c r="W72" s="84"/>
      <c r="X72" s="84"/>
      <c r="Y72" s="84"/>
      <c r="Z72" s="194"/>
      <c r="AA72" s="189"/>
      <c r="AB72" s="189"/>
      <c r="AD72" s="198" t="s">
        <v>17</v>
      </c>
      <c r="AE72" s="198" t="s">
        <v>247</v>
      </c>
      <c r="AF72" s="198" t="s">
        <v>385</v>
      </c>
      <c r="AG72" s="147" t="s">
        <v>23</v>
      </c>
      <c r="AH72" s="198" t="s">
        <v>11</v>
      </c>
      <c r="AI72" s="198">
        <v>193</v>
      </c>
      <c r="AK72" s="259" t="s">
        <v>17</v>
      </c>
      <c r="AL72" s="259" t="s">
        <v>488</v>
      </c>
      <c r="AM72" s="259" t="s">
        <v>489</v>
      </c>
      <c r="AN72" s="260" t="s">
        <v>25</v>
      </c>
      <c r="AO72" s="259" t="s">
        <v>11</v>
      </c>
      <c r="AP72" s="259">
        <v>126</v>
      </c>
      <c r="AR72" s="74" t="s">
        <v>18</v>
      </c>
      <c r="AS72" s="74" t="s">
        <v>365</v>
      </c>
      <c r="AT72" s="74" t="s">
        <v>366</v>
      </c>
      <c r="AU72" s="74" t="s">
        <v>22</v>
      </c>
      <c r="AV72" s="74" t="s">
        <v>11</v>
      </c>
      <c r="AW72" s="74">
        <v>181</v>
      </c>
      <c r="AY72" s="198" t="s">
        <v>17</v>
      </c>
      <c r="AZ72" s="198" t="s">
        <v>382</v>
      </c>
      <c r="BA72" s="198" t="s">
        <v>217</v>
      </c>
      <c r="BB72" s="147" t="s">
        <v>24</v>
      </c>
      <c r="BC72" s="198" t="s">
        <v>11</v>
      </c>
      <c r="BD72" s="198">
        <v>183</v>
      </c>
      <c r="BF72" s="198" t="s">
        <v>17</v>
      </c>
      <c r="BG72" s="198" t="s">
        <v>213</v>
      </c>
      <c r="BH72" s="198" t="s">
        <v>281</v>
      </c>
      <c r="BI72" s="147" t="s">
        <v>22</v>
      </c>
      <c r="BJ72" s="198" t="s">
        <v>11</v>
      </c>
      <c r="BK72" s="198">
        <v>190</v>
      </c>
      <c r="BM72" t="s">
        <v>33</v>
      </c>
      <c r="BN72" t="s">
        <v>525</v>
      </c>
      <c r="BO72" t="s">
        <v>526</v>
      </c>
      <c r="BP72" t="s">
        <v>12</v>
      </c>
      <c r="BQ72" t="s">
        <v>11</v>
      </c>
      <c r="BR72">
        <v>113</v>
      </c>
      <c r="BT72" t="s">
        <v>18</v>
      </c>
      <c r="BU72" t="s">
        <v>341</v>
      </c>
      <c r="BV72" t="s">
        <v>364</v>
      </c>
      <c r="BW72" t="s">
        <v>22</v>
      </c>
      <c r="BX72" t="s">
        <v>11</v>
      </c>
      <c r="BY72">
        <v>181</v>
      </c>
      <c r="CA72" t="s">
        <v>17</v>
      </c>
      <c r="CB72" t="s">
        <v>247</v>
      </c>
      <c r="CC72" t="s">
        <v>385</v>
      </c>
      <c r="CD72" t="s">
        <v>23</v>
      </c>
      <c r="CE72" t="s">
        <v>14</v>
      </c>
      <c r="CF72">
        <v>176</v>
      </c>
      <c r="CH72" t="s">
        <v>33</v>
      </c>
      <c r="CI72" t="s">
        <v>213</v>
      </c>
      <c r="CJ72" t="s">
        <v>544</v>
      </c>
      <c r="CK72" t="s">
        <v>16</v>
      </c>
      <c r="CL72" t="s">
        <v>8</v>
      </c>
      <c r="CM72">
        <v>193</v>
      </c>
      <c r="CO72" t="s">
        <v>33</v>
      </c>
      <c r="CP72" t="s">
        <v>362</v>
      </c>
      <c r="CQ72" t="s">
        <v>295</v>
      </c>
      <c r="CR72" t="s">
        <v>22</v>
      </c>
      <c r="CS72" t="s">
        <v>11</v>
      </c>
      <c r="CT72">
        <v>120</v>
      </c>
      <c r="EQ72" s="22" t="s">
        <v>15</v>
      </c>
      <c r="ER72" s="22" t="s">
        <v>145</v>
      </c>
      <c r="ES72" s="22" t="s">
        <v>145</v>
      </c>
      <c r="ET72" s="22" t="s">
        <v>24</v>
      </c>
      <c r="EU72" s="133" t="s">
        <v>11</v>
      </c>
      <c r="EV72">
        <v>1</v>
      </c>
      <c r="FS72" t="s">
        <v>33</v>
      </c>
      <c r="FT72" t="s">
        <v>213</v>
      </c>
      <c r="FU72" t="s">
        <v>544</v>
      </c>
      <c r="FV72" t="s">
        <v>16</v>
      </c>
      <c r="FW72" t="s">
        <v>8</v>
      </c>
      <c r="FX72">
        <v>191</v>
      </c>
    </row>
    <row r="73" spans="2:180" ht="13.5" customHeight="1" thickBot="1">
      <c r="B73"/>
      <c r="C73"/>
      <c r="D73"/>
      <c r="G73" s="51">
        <v>3</v>
      </c>
      <c r="H73" s="41"/>
      <c r="I73" s="41"/>
      <c r="J73" s="146">
        <f xml:space="preserve">
IF(Heimmannschaft=AG!$A$1,LARGE(AG!$BC$3:$BC$150,3),
IF(Heimmannschaft=LE!$A$1,LARGE(LE!$BC$3:$BC$150,3),
IF(Heimmannschaft=AD!$A$1,LARGE(AD!$BC$3:$BC$150,3),
IF(Heimmannschaft=ZE!$A$1,LARGE(ZE!$BC$3:$BC$150,3),
IF(Heimmannschaft=TH!$A$1,LARGE(TH!$BC$3:$BC$150,3),
IF(Heimmannschaft=FU!$A$1,LARGE(FU!$BC$3:$BC$150,3),
IF(Heimmannschaft=JI!$A$1,LARGE(JI!$BC$3:$BC$150,3),
IF(Heimmannschaft=HW!$A$1,LARGE(HW!$BC$3:$BC$150,3),
IF(Heimmannschaft=WW!$A$1,LARGE(WW!$BC$3:$BC$150,3),
IF(Heimmannschaft=PB!$A$1,LARGE(PB!$BC$3:$BC$150,3),
IF(Heimmannschaft=ÖD!$A$1,LARGE(ÖD!$BC$3:$BC$150,3)
)))))))))))</f>
        <v>160</v>
      </c>
      <c r="K73" s="52"/>
      <c r="L73" s="52"/>
      <c r="M73" s="146">
        <f xml:space="preserve">
IF(Gastmannschaft=AG!$A$1,LARGE(AG!$BC$3:$BC$150,3),
IF(Gastmannschaft=LE!$A$1,LARGE(LE!$BC$3:$BC$150,3),
IF(Gastmannschaft=AD!$A$1,LARGE(AD!$BC$3:$BC$150,3),
IF(Gastmannschaft=ZE!$A$1,LARGE(ZE!$BC$3:$BC$150,3),
IF(Gastmannschaft=TH!$A$1,LARGE(TH!$BC$3:$BC$150,3),
IF(Gastmannschaft=FU!$A$1,LARGE(FU!$BC$3:$BC$150,3),
IF(Gastmannschaft=JI!$A$1,LARGE(JI!$BC$3:$BC$150,3),
IF(Gastmannschaft=HW!$A$1,LARGE(HW!$BC$3:$BC$150,3),
IF(Gastmannschaft=WW!$A$1,LARGE(WW!$BC$3:$BC$150,3),
IF(Gastmannschaft=PB!$A$1,LARGE(PB!$BC$3:$BC$150,3),
IF(Gastmannschaft=ÖD!$A$1,LARGE(ÖD!$BC$3:$BC$150,3)
)))))))))))</f>
        <v>154</v>
      </c>
      <c r="N73" s="41"/>
      <c r="O73" s="41"/>
      <c r="P73" s="58">
        <v>3</v>
      </c>
      <c r="Q73" s="40"/>
      <c r="R73" s="40"/>
      <c r="S73" s="40"/>
      <c r="W73" s="84"/>
      <c r="X73" s="84"/>
      <c r="Y73" s="84"/>
      <c r="Z73" s="194"/>
      <c r="AA73" s="189"/>
      <c r="AB73" s="189"/>
      <c r="AD73" s="198" t="s">
        <v>17</v>
      </c>
      <c r="AE73" s="198" t="s">
        <v>384</v>
      </c>
      <c r="AF73" s="198" t="s">
        <v>385</v>
      </c>
      <c r="AG73" s="147" t="s">
        <v>24</v>
      </c>
      <c r="AH73" s="198" t="s">
        <v>11</v>
      </c>
      <c r="AI73" s="198">
        <v>194</v>
      </c>
      <c r="AK73" s="257" t="s">
        <v>17</v>
      </c>
      <c r="AL73" s="257" t="s">
        <v>319</v>
      </c>
      <c r="AM73" s="257" t="s">
        <v>523</v>
      </c>
      <c r="AN73" s="257" t="s">
        <v>210</v>
      </c>
      <c r="AO73" s="257" t="s">
        <v>11</v>
      </c>
      <c r="AP73" s="257">
        <v>179</v>
      </c>
      <c r="AR73" s="74" t="s">
        <v>18</v>
      </c>
      <c r="AS73" s="74" t="s">
        <v>409</v>
      </c>
      <c r="AT73" s="74" t="s">
        <v>475</v>
      </c>
      <c r="AU73" s="74" t="s">
        <v>23</v>
      </c>
      <c r="AV73" s="74" t="s">
        <v>11</v>
      </c>
      <c r="AW73" s="74">
        <v>181</v>
      </c>
      <c r="AY73" s="198" t="s">
        <v>17</v>
      </c>
      <c r="AZ73" s="198" t="s">
        <v>420</v>
      </c>
      <c r="BA73" s="198" t="s">
        <v>387</v>
      </c>
      <c r="BB73" s="147" t="s">
        <v>16</v>
      </c>
      <c r="BC73" s="198" t="s">
        <v>8</v>
      </c>
      <c r="BD73" s="198">
        <v>177</v>
      </c>
      <c r="BF73" s="198" t="s">
        <v>17</v>
      </c>
      <c r="BG73" s="198" t="s">
        <v>372</v>
      </c>
      <c r="BH73" s="198" t="s">
        <v>394</v>
      </c>
      <c r="BI73" s="147" t="s">
        <v>210</v>
      </c>
      <c r="BJ73" s="198" t="s">
        <v>11</v>
      </c>
      <c r="BK73" s="198">
        <v>181</v>
      </c>
      <c r="BM73" t="s">
        <v>33</v>
      </c>
      <c r="BN73" t="s">
        <v>212</v>
      </c>
      <c r="BO73" t="s">
        <v>528</v>
      </c>
      <c r="BP73" t="s">
        <v>10</v>
      </c>
      <c r="BQ73" t="s">
        <v>11</v>
      </c>
      <c r="BR73">
        <v>124</v>
      </c>
      <c r="BT73" t="s">
        <v>18</v>
      </c>
      <c r="BU73" t="s">
        <v>409</v>
      </c>
      <c r="BV73" t="s">
        <v>475</v>
      </c>
      <c r="BW73" t="s">
        <v>23</v>
      </c>
      <c r="BX73" t="s">
        <v>11</v>
      </c>
      <c r="BY73">
        <v>180</v>
      </c>
      <c r="CA73" t="s">
        <v>17</v>
      </c>
      <c r="CB73" t="s">
        <v>186</v>
      </c>
      <c r="CC73" t="s">
        <v>281</v>
      </c>
      <c r="CD73" t="s">
        <v>16</v>
      </c>
      <c r="CE73" t="s">
        <v>8</v>
      </c>
      <c r="CF73">
        <v>195</v>
      </c>
      <c r="CH73" t="s">
        <v>33</v>
      </c>
      <c r="CI73" t="s">
        <v>534</v>
      </c>
      <c r="CJ73" t="s">
        <v>530</v>
      </c>
      <c r="CK73" t="s">
        <v>10</v>
      </c>
      <c r="CL73" t="s">
        <v>11</v>
      </c>
      <c r="CM73">
        <v>184</v>
      </c>
      <c r="CO73" t="s">
        <v>33</v>
      </c>
      <c r="CP73" t="s">
        <v>598</v>
      </c>
      <c r="CQ73" t="s">
        <v>295</v>
      </c>
      <c r="CR73" t="s">
        <v>25</v>
      </c>
      <c r="CS73" t="s">
        <v>11</v>
      </c>
      <c r="CT73">
        <v>128</v>
      </c>
      <c r="EQ73" s="22" t="s">
        <v>15</v>
      </c>
      <c r="ER73" s="22" t="s">
        <v>145</v>
      </c>
      <c r="ES73" s="22" t="s">
        <v>145</v>
      </c>
      <c r="ET73" s="22" t="s">
        <v>27</v>
      </c>
      <c r="EU73" s="133" t="s">
        <v>8</v>
      </c>
      <c r="EV73">
        <v>1</v>
      </c>
      <c r="FS73" t="s">
        <v>33</v>
      </c>
      <c r="FT73" t="s">
        <v>529</v>
      </c>
      <c r="FU73" t="s">
        <v>530</v>
      </c>
      <c r="FV73" t="s">
        <v>19</v>
      </c>
      <c r="FW73" t="s">
        <v>11</v>
      </c>
      <c r="FX73">
        <v>179</v>
      </c>
    </row>
    <row r="74" spans="2:180" ht="13.5" customHeight="1" thickTop="1">
      <c r="B74"/>
      <c r="C74"/>
      <c r="D74"/>
      <c r="G74"/>
      <c r="H74" s="39"/>
      <c r="I74" s="39" t="s">
        <v>82</v>
      </c>
      <c r="J74" s="49">
        <f>SUM(J71:J73)</f>
        <v>489</v>
      </c>
      <c r="K74" s="49"/>
      <c r="L74" s="49"/>
      <c r="M74" s="49">
        <f>SUM(M71:M73)</f>
        <v>503</v>
      </c>
      <c r="N74" s="39" t="s">
        <v>82</v>
      </c>
      <c r="O74" s="39"/>
      <c r="P74" s="57"/>
      <c r="Q74" s="40"/>
      <c r="R74" s="40"/>
      <c r="S74" s="40"/>
      <c r="W74" s="84"/>
      <c r="X74" s="84"/>
      <c r="Y74" s="84"/>
      <c r="Z74" s="194"/>
      <c r="AA74" s="189"/>
      <c r="AB74" s="189"/>
      <c r="AD74" s="198" t="s">
        <v>17</v>
      </c>
      <c r="AE74" s="198" t="s">
        <v>391</v>
      </c>
      <c r="AF74" s="198" t="s">
        <v>281</v>
      </c>
      <c r="AG74" s="147" t="s">
        <v>16</v>
      </c>
      <c r="AH74" s="198" t="s">
        <v>8</v>
      </c>
      <c r="AI74" s="198">
        <v>195</v>
      </c>
      <c r="AK74" s="257" t="s">
        <v>17</v>
      </c>
      <c r="AL74" s="257" t="s">
        <v>380</v>
      </c>
      <c r="AM74" s="257" t="s">
        <v>381</v>
      </c>
      <c r="AN74" s="257" t="s">
        <v>10</v>
      </c>
      <c r="AO74" s="257" t="s">
        <v>11</v>
      </c>
      <c r="AP74" s="257">
        <v>187</v>
      </c>
      <c r="AR74" s="74" t="s">
        <v>18</v>
      </c>
      <c r="AS74" s="74" t="s">
        <v>362</v>
      </c>
      <c r="AT74" s="74" t="s">
        <v>392</v>
      </c>
      <c r="AU74" s="74" t="s">
        <v>210</v>
      </c>
      <c r="AV74" s="203" t="s">
        <v>11</v>
      </c>
      <c r="AW74" s="74">
        <v>180</v>
      </c>
      <c r="AY74" s="198" t="s">
        <v>17</v>
      </c>
      <c r="AZ74" s="198" t="s">
        <v>386</v>
      </c>
      <c r="BA74" s="198" t="s">
        <v>387</v>
      </c>
      <c r="BB74" s="147" t="s">
        <v>38</v>
      </c>
      <c r="BC74" s="198" t="s">
        <v>8</v>
      </c>
      <c r="BD74" s="198">
        <v>191</v>
      </c>
      <c r="BF74" s="198" t="s">
        <v>17</v>
      </c>
      <c r="BG74" s="198" t="s">
        <v>242</v>
      </c>
      <c r="BH74" s="198" t="s">
        <v>281</v>
      </c>
      <c r="BI74" s="147" t="s">
        <v>210</v>
      </c>
      <c r="BJ74" s="198" t="s">
        <v>11</v>
      </c>
      <c r="BK74" s="198">
        <v>181</v>
      </c>
      <c r="BM74" t="s">
        <v>33</v>
      </c>
      <c r="BN74" t="s">
        <v>330</v>
      </c>
      <c r="BO74" t="s">
        <v>530</v>
      </c>
      <c r="BP74" t="s">
        <v>12</v>
      </c>
      <c r="BQ74" t="s">
        <v>11</v>
      </c>
      <c r="BR74">
        <v>128</v>
      </c>
      <c r="BT74" t="s">
        <v>18</v>
      </c>
      <c r="BU74" t="s">
        <v>354</v>
      </c>
      <c r="BV74" t="s">
        <v>355</v>
      </c>
      <c r="BW74" t="s">
        <v>16</v>
      </c>
      <c r="BX74" t="s">
        <v>8</v>
      </c>
      <c r="BY74">
        <v>180</v>
      </c>
      <c r="CA74" t="s">
        <v>17</v>
      </c>
      <c r="CB74" t="s">
        <v>608</v>
      </c>
      <c r="CC74" t="s">
        <v>303</v>
      </c>
      <c r="CD74" t="s">
        <v>10</v>
      </c>
      <c r="CE74" t="s">
        <v>11</v>
      </c>
      <c r="CF74">
        <v>182</v>
      </c>
      <c r="CH74" t="s">
        <v>33</v>
      </c>
      <c r="CI74" t="s">
        <v>531</v>
      </c>
      <c r="CJ74" t="s">
        <v>527</v>
      </c>
      <c r="CK74" t="s">
        <v>19</v>
      </c>
      <c r="CL74" t="s">
        <v>8</v>
      </c>
      <c r="CM74">
        <v>175</v>
      </c>
      <c r="CO74" t="s">
        <v>33</v>
      </c>
      <c r="CP74" t="s">
        <v>580</v>
      </c>
      <c r="CQ74" t="s">
        <v>527</v>
      </c>
      <c r="CR74" t="s">
        <v>12</v>
      </c>
      <c r="CS74" t="s">
        <v>11</v>
      </c>
      <c r="CT74">
        <v>142</v>
      </c>
      <c r="EQ74" s="22" t="s">
        <v>15</v>
      </c>
      <c r="ER74" s="22" t="s">
        <v>145</v>
      </c>
      <c r="ES74" s="22" t="s">
        <v>145</v>
      </c>
      <c r="ET74" s="22" t="s">
        <v>38</v>
      </c>
      <c r="EU74" s="133" t="s">
        <v>8</v>
      </c>
      <c r="EV74">
        <v>1</v>
      </c>
      <c r="FS74" t="s">
        <v>33</v>
      </c>
      <c r="FT74" t="s">
        <v>535</v>
      </c>
      <c r="FU74" t="s">
        <v>533</v>
      </c>
      <c r="FV74" t="s">
        <v>16</v>
      </c>
      <c r="FW74" t="s">
        <v>11</v>
      </c>
      <c r="FX74">
        <v>177</v>
      </c>
    </row>
    <row r="75" spans="2:180" ht="18">
      <c r="B75"/>
      <c r="C75"/>
      <c r="D75"/>
      <c r="G75"/>
      <c r="H75" s="39"/>
      <c r="I75" s="39" t="s">
        <v>63</v>
      </c>
      <c r="J75" s="48">
        <f>IF(J74=0,0,ROUND(J74/COUNTIFS(J71:J73,"&gt;0"),1))</f>
        <v>163</v>
      </c>
      <c r="K75" s="54">
        <f>IF(J74&gt;M74,2,IF(M74&gt;J74,0,1))</f>
        <v>0</v>
      </c>
      <c r="L75" s="54">
        <f>IF(J74&gt;M74,0,IF(M74&gt;J74,2,1))</f>
        <v>2</v>
      </c>
      <c r="M75" s="48">
        <f>IF(M74=0,0,ROUND(M74/COUNTIFS(M71:M73,"&gt;0"),1))</f>
        <v>167.7</v>
      </c>
      <c r="N75" s="39" t="s">
        <v>63</v>
      </c>
      <c r="O75" s="39"/>
      <c r="P75" s="57"/>
      <c r="Q75" s="40"/>
      <c r="R75" s="40"/>
      <c r="S75" s="40"/>
      <c r="W75" s="84"/>
      <c r="X75" s="84"/>
      <c r="Y75" s="84"/>
      <c r="Z75" s="194"/>
      <c r="AA75" s="189"/>
      <c r="AB75" s="189"/>
      <c r="AD75" s="198" t="s">
        <v>17</v>
      </c>
      <c r="AE75" s="198" t="s">
        <v>186</v>
      </c>
      <c r="AF75" s="198" t="s">
        <v>281</v>
      </c>
      <c r="AG75" s="147" t="s">
        <v>16</v>
      </c>
      <c r="AH75" s="198" t="s">
        <v>8</v>
      </c>
      <c r="AI75" s="198">
        <v>196</v>
      </c>
      <c r="AK75" s="257" t="s">
        <v>33</v>
      </c>
      <c r="AL75" s="257" t="s">
        <v>367</v>
      </c>
      <c r="AM75" s="257" t="s">
        <v>536</v>
      </c>
      <c r="AN75" s="257" t="s">
        <v>16</v>
      </c>
      <c r="AO75" s="257" t="s">
        <v>8</v>
      </c>
      <c r="AP75" s="257">
        <v>198</v>
      </c>
      <c r="AR75" s="22" t="s">
        <v>18</v>
      </c>
      <c r="AS75" s="22" t="s">
        <v>203</v>
      </c>
      <c r="AT75" s="22" t="s">
        <v>361</v>
      </c>
      <c r="AU75" s="22" t="s">
        <v>23</v>
      </c>
      <c r="AV75" s="203" t="s">
        <v>14</v>
      </c>
      <c r="AW75" s="22">
        <v>180</v>
      </c>
      <c r="AY75" s="198" t="s">
        <v>17</v>
      </c>
      <c r="AZ75" s="198" t="s">
        <v>250</v>
      </c>
      <c r="BA75" s="198" t="s">
        <v>388</v>
      </c>
      <c r="BB75" s="147" t="s">
        <v>12</v>
      </c>
      <c r="BC75" s="198" t="s">
        <v>11</v>
      </c>
      <c r="BD75" s="198">
        <v>173</v>
      </c>
      <c r="BF75" s="198" t="s">
        <v>17</v>
      </c>
      <c r="BG75" s="198" t="s">
        <v>488</v>
      </c>
      <c r="BH75" s="198" t="s">
        <v>489</v>
      </c>
      <c r="BI75" s="147" t="s">
        <v>25</v>
      </c>
      <c r="BJ75" s="198" t="s">
        <v>11</v>
      </c>
      <c r="BK75" s="198">
        <v>98</v>
      </c>
      <c r="BM75" t="s">
        <v>33</v>
      </c>
      <c r="BN75" t="s">
        <v>362</v>
      </c>
      <c r="BO75" t="s">
        <v>295</v>
      </c>
      <c r="BP75" t="s">
        <v>22</v>
      </c>
      <c r="BQ75" t="s">
        <v>11</v>
      </c>
      <c r="BR75">
        <v>129</v>
      </c>
      <c r="BT75" t="s">
        <v>18</v>
      </c>
      <c r="BU75" t="s">
        <v>203</v>
      </c>
      <c r="BV75" t="s">
        <v>361</v>
      </c>
      <c r="BW75" t="s">
        <v>23</v>
      </c>
      <c r="BX75" t="s">
        <v>14</v>
      </c>
      <c r="BY75">
        <v>179</v>
      </c>
      <c r="CA75" t="s">
        <v>18</v>
      </c>
      <c r="CB75" t="s">
        <v>362</v>
      </c>
      <c r="CC75" t="s">
        <v>392</v>
      </c>
      <c r="CD75" t="s">
        <v>210</v>
      </c>
      <c r="CE75" t="s">
        <v>11</v>
      </c>
      <c r="CF75">
        <v>192</v>
      </c>
      <c r="CH75" t="s">
        <v>33</v>
      </c>
      <c r="CI75" t="s">
        <v>186</v>
      </c>
      <c r="CJ75" t="s">
        <v>533</v>
      </c>
      <c r="CK75" t="s">
        <v>12</v>
      </c>
      <c r="CL75" t="s">
        <v>11</v>
      </c>
      <c r="CM75">
        <v>175</v>
      </c>
      <c r="CO75" t="s">
        <v>33</v>
      </c>
      <c r="CP75" t="s">
        <v>330</v>
      </c>
      <c r="CQ75" t="s">
        <v>530</v>
      </c>
      <c r="CR75" t="s">
        <v>12</v>
      </c>
      <c r="CS75" t="s">
        <v>11</v>
      </c>
      <c r="CT75">
        <v>144</v>
      </c>
      <c r="EQ75" s="22" t="s">
        <v>15</v>
      </c>
      <c r="ER75" s="22" t="s">
        <v>145</v>
      </c>
      <c r="ES75" s="22" t="s">
        <v>145</v>
      </c>
      <c r="ET75" s="22" t="s">
        <v>7</v>
      </c>
      <c r="EU75" s="133" t="s">
        <v>11</v>
      </c>
      <c r="EV75">
        <v>1</v>
      </c>
      <c r="FS75" t="s">
        <v>33</v>
      </c>
      <c r="FT75" t="s">
        <v>186</v>
      </c>
      <c r="FU75" t="s">
        <v>533</v>
      </c>
      <c r="FV75" t="s">
        <v>12</v>
      </c>
      <c r="FW75" t="s">
        <v>11</v>
      </c>
      <c r="FX75">
        <v>173</v>
      </c>
    </row>
    <row r="76" spans="2:180" ht="12.75" customHeight="1">
      <c r="B76"/>
      <c r="C76"/>
      <c r="D76"/>
      <c r="G76"/>
      <c r="H76" s="39"/>
      <c r="I76" s="42"/>
      <c r="J76" s="42"/>
      <c r="K76" s="42"/>
      <c r="L76" s="42"/>
      <c r="M76" s="42"/>
      <c r="N76" s="42"/>
      <c r="O76" s="42"/>
      <c r="P76" s="59"/>
      <c r="Q76" s="40"/>
      <c r="R76" s="40"/>
      <c r="S76" s="40"/>
      <c r="W76" s="84"/>
      <c r="X76" s="84"/>
      <c r="Y76" s="84"/>
      <c r="Z76" s="84"/>
      <c r="AA76" s="189"/>
      <c r="AB76" s="189"/>
      <c r="AD76" s="198" t="s">
        <v>17</v>
      </c>
      <c r="AE76" s="198" t="s">
        <v>336</v>
      </c>
      <c r="AF76" s="198" t="s">
        <v>281</v>
      </c>
      <c r="AG76" s="147" t="s">
        <v>19</v>
      </c>
      <c r="AH76" s="198" t="s">
        <v>8</v>
      </c>
      <c r="AI76" s="198">
        <v>197</v>
      </c>
      <c r="AK76" s="257" t="s">
        <v>33</v>
      </c>
      <c r="AL76" s="258" t="s">
        <v>367</v>
      </c>
      <c r="AM76" s="258" t="s">
        <v>536</v>
      </c>
      <c r="AN76" s="257" t="s">
        <v>16</v>
      </c>
      <c r="AO76" s="258" t="s">
        <v>11</v>
      </c>
      <c r="AP76" s="258">
        <v>166</v>
      </c>
      <c r="AR76" s="74" t="s">
        <v>18</v>
      </c>
      <c r="AS76" s="74" t="s">
        <v>227</v>
      </c>
      <c r="AT76" s="74" t="s">
        <v>361</v>
      </c>
      <c r="AU76" s="203" t="s">
        <v>16</v>
      </c>
      <c r="AV76" s="203" t="s">
        <v>8</v>
      </c>
      <c r="AW76" s="74">
        <v>180</v>
      </c>
      <c r="AY76" s="198" t="s">
        <v>17</v>
      </c>
      <c r="AZ76" s="198" t="s">
        <v>186</v>
      </c>
      <c r="BA76" s="198" t="s">
        <v>379</v>
      </c>
      <c r="BB76" s="147" t="s">
        <v>23</v>
      </c>
      <c r="BC76" s="198" t="s">
        <v>11</v>
      </c>
      <c r="BD76" s="198">
        <v>183</v>
      </c>
      <c r="BF76" s="198" t="s">
        <v>17</v>
      </c>
      <c r="BG76" s="198" t="s">
        <v>480</v>
      </c>
      <c r="BH76" s="198" t="s">
        <v>217</v>
      </c>
      <c r="BI76" s="147" t="s">
        <v>25</v>
      </c>
      <c r="BJ76" s="198" t="s">
        <v>11</v>
      </c>
      <c r="BK76" s="198">
        <v>148</v>
      </c>
      <c r="BM76" t="s">
        <v>33</v>
      </c>
      <c r="BN76" t="s">
        <v>580</v>
      </c>
      <c r="BO76" t="s">
        <v>527</v>
      </c>
      <c r="BP76" t="s">
        <v>12</v>
      </c>
      <c r="BQ76" t="s">
        <v>11</v>
      </c>
      <c r="BR76">
        <v>133</v>
      </c>
      <c r="BT76" t="s">
        <v>18</v>
      </c>
      <c r="BU76" t="s">
        <v>353</v>
      </c>
      <c r="BV76" t="s">
        <v>246</v>
      </c>
      <c r="BW76" t="s">
        <v>19</v>
      </c>
      <c r="BX76" t="s">
        <v>14</v>
      </c>
      <c r="BY76">
        <v>179</v>
      </c>
      <c r="CA76" t="s">
        <v>18</v>
      </c>
      <c r="CB76" t="s">
        <v>203</v>
      </c>
      <c r="CC76" t="s">
        <v>361</v>
      </c>
      <c r="CD76" t="s">
        <v>23</v>
      </c>
      <c r="CE76" t="s">
        <v>11</v>
      </c>
      <c r="CF76">
        <v>191</v>
      </c>
      <c r="CH76" t="s">
        <v>33</v>
      </c>
      <c r="CI76" t="s">
        <v>538</v>
      </c>
      <c r="CJ76" t="s">
        <v>539</v>
      </c>
      <c r="CK76" t="s">
        <v>27</v>
      </c>
      <c r="CL76" t="s">
        <v>11</v>
      </c>
      <c r="CM76">
        <v>173</v>
      </c>
      <c r="CO76" t="s">
        <v>33</v>
      </c>
      <c r="CP76" t="s">
        <v>212</v>
      </c>
      <c r="CQ76" t="s">
        <v>528</v>
      </c>
      <c r="CR76" t="s">
        <v>10</v>
      </c>
      <c r="CS76" t="s">
        <v>11</v>
      </c>
      <c r="CT76">
        <v>148</v>
      </c>
      <c r="EQ76" s="22" t="s">
        <v>15</v>
      </c>
      <c r="ER76" s="22" t="s">
        <v>145</v>
      </c>
      <c r="ES76" s="22" t="s">
        <v>145</v>
      </c>
      <c r="ET76" s="22" t="s">
        <v>39</v>
      </c>
      <c r="EU76" s="133" t="s">
        <v>11</v>
      </c>
      <c r="EV76">
        <v>1</v>
      </c>
      <c r="FS76" t="s">
        <v>33</v>
      </c>
      <c r="FT76" t="s">
        <v>534</v>
      </c>
      <c r="FU76" t="s">
        <v>530</v>
      </c>
      <c r="FV76" t="s">
        <v>10</v>
      </c>
      <c r="FW76" t="s">
        <v>11</v>
      </c>
      <c r="FX76">
        <v>172</v>
      </c>
    </row>
    <row r="77" spans="2:180" ht="30">
      <c r="B77"/>
      <c r="C77"/>
      <c r="D77"/>
      <c r="G77"/>
      <c r="H77" s="39"/>
      <c r="I77" s="39"/>
      <c r="J77" s="39"/>
      <c r="K77" s="55">
        <f>SUM(K75,K66,K57,K48,K39,K30,K21,K12)</f>
        <v>12</v>
      </c>
      <c r="L77" s="55">
        <f>SUM(L75,L66,L57,L48,L39,L30,L21,L12)</f>
        <v>4</v>
      </c>
      <c r="M77" s="39"/>
      <c r="N77" s="39"/>
      <c r="O77" s="39"/>
      <c r="Q77" s="40"/>
      <c r="R77" s="40"/>
      <c r="S77" s="40"/>
      <c r="W77" s="84"/>
      <c r="X77" s="84"/>
      <c r="Y77" s="84"/>
      <c r="Z77" s="194"/>
      <c r="AA77" s="74"/>
      <c r="AB77" s="75"/>
      <c r="AD77" s="198" t="s">
        <v>18</v>
      </c>
      <c r="AE77" s="198" t="s">
        <v>198</v>
      </c>
      <c r="AF77" s="198" t="s">
        <v>490</v>
      </c>
      <c r="AG77" s="147" t="s">
        <v>25</v>
      </c>
      <c r="AH77" s="198" t="s">
        <v>11</v>
      </c>
      <c r="AI77" s="198">
        <v>125</v>
      </c>
      <c r="AK77" s="257" t="s">
        <v>33</v>
      </c>
      <c r="AL77" s="258" t="s">
        <v>531</v>
      </c>
      <c r="AM77" s="258" t="s">
        <v>527</v>
      </c>
      <c r="AN77" s="257" t="s">
        <v>19</v>
      </c>
      <c r="AO77" s="258" t="s">
        <v>14</v>
      </c>
      <c r="AP77" s="258">
        <v>158</v>
      </c>
      <c r="AR77" s="74" t="s">
        <v>18</v>
      </c>
      <c r="AS77" s="74" t="s">
        <v>354</v>
      </c>
      <c r="AT77" s="74" t="s">
        <v>355</v>
      </c>
      <c r="AU77" s="74" t="s">
        <v>16</v>
      </c>
      <c r="AV77" s="74" t="s">
        <v>8</v>
      </c>
      <c r="AW77" s="74">
        <v>178</v>
      </c>
      <c r="AY77" s="198" t="s">
        <v>17</v>
      </c>
      <c r="AZ77" s="198" t="s">
        <v>391</v>
      </c>
      <c r="BA77" s="198" t="s">
        <v>281</v>
      </c>
      <c r="BB77" s="147" t="s">
        <v>16</v>
      </c>
      <c r="BC77" s="198" t="s">
        <v>8</v>
      </c>
      <c r="BD77" s="198">
        <v>196</v>
      </c>
      <c r="BF77" s="198" t="s">
        <v>33</v>
      </c>
      <c r="BG77" s="198" t="s">
        <v>212</v>
      </c>
      <c r="BH77" s="198" t="s">
        <v>528</v>
      </c>
      <c r="BI77" s="147" t="s">
        <v>10</v>
      </c>
      <c r="BJ77" s="198" t="s">
        <v>11</v>
      </c>
      <c r="BK77" s="198">
        <v>138</v>
      </c>
      <c r="BM77" t="s">
        <v>33</v>
      </c>
      <c r="BN77" t="s">
        <v>537</v>
      </c>
      <c r="BO77" t="s">
        <v>300</v>
      </c>
      <c r="BP77" t="s">
        <v>24</v>
      </c>
      <c r="BQ77" t="s">
        <v>11</v>
      </c>
      <c r="BR77">
        <v>151</v>
      </c>
      <c r="BT77" t="s">
        <v>18</v>
      </c>
      <c r="BU77" t="s">
        <v>357</v>
      </c>
      <c r="BV77" t="s">
        <v>358</v>
      </c>
      <c r="BW77" t="s">
        <v>12</v>
      </c>
      <c r="BX77" t="s">
        <v>14</v>
      </c>
      <c r="BY77">
        <v>178</v>
      </c>
      <c r="CA77" t="s">
        <v>18</v>
      </c>
      <c r="CB77" t="s">
        <v>547</v>
      </c>
      <c r="CC77" t="s">
        <v>548</v>
      </c>
      <c r="CD77" t="s">
        <v>16</v>
      </c>
      <c r="CE77" t="s">
        <v>8</v>
      </c>
      <c r="CF77">
        <v>191</v>
      </c>
      <c r="CH77" t="s">
        <v>33</v>
      </c>
      <c r="CI77" t="s">
        <v>524</v>
      </c>
      <c r="CJ77" t="s">
        <v>295</v>
      </c>
      <c r="CK77" t="s">
        <v>23</v>
      </c>
      <c r="CL77" t="s">
        <v>14</v>
      </c>
      <c r="CM77">
        <v>170</v>
      </c>
      <c r="CO77" t="s">
        <v>33</v>
      </c>
      <c r="CP77" t="s">
        <v>537</v>
      </c>
      <c r="CQ77" t="s">
        <v>300</v>
      </c>
      <c r="CR77" t="s">
        <v>24</v>
      </c>
      <c r="CS77" t="s">
        <v>11</v>
      </c>
      <c r="CT77">
        <v>148</v>
      </c>
      <c r="EQ77" s="22" t="s">
        <v>15</v>
      </c>
      <c r="ER77" s="22" t="s">
        <v>145</v>
      </c>
      <c r="ES77" s="22" t="s">
        <v>145</v>
      </c>
      <c r="ET77" s="22" t="s">
        <v>12</v>
      </c>
      <c r="EU77" s="133" t="s">
        <v>14</v>
      </c>
      <c r="EV77">
        <v>1</v>
      </c>
      <c r="FS77" t="s">
        <v>33</v>
      </c>
      <c r="FT77" t="s">
        <v>542</v>
      </c>
      <c r="FU77" t="s">
        <v>543</v>
      </c>
      <c r="FV77" t="s">
        <v>27</v>
      </c>
      <c r="FW77" t="s">
        <v>11</v>
      </c>
      <c r="FX77">
        <v>172</v>
      </c>
    </row>
    <row r="78" spans="2:180" ht="12.75" customHeight="1">
      <c r="B78"/>
      <c r="C78"/>
      <c r="D78"/>
      <c r="G78"/>
      <c r="H78" s="39"/>
      <c r="I78" s="39"/>
      <c r="J78" s="39"/>
      <c r="K78" s="39"/>
      <c r="L78" s="39"/>
      <c r="M78" s="39"/>
      <c r="N78" s="39"/>
      <c r="O78" s="39"/>
      <c r="Q78" s="40"/>
      <c r="R78" s="40"/>
      <c r="S78" s="40"/>
      <c r="W78" s="84"/>
      <c r="X78" s="84"/>
      <c r="Y78" s="84"/>
      <c r="Z78" s="194"/>
      <c r="AA78" s="189"/>
      <c r="AB78" s="189"/>
      <c r="AD78" s="198" t="s">
        <v>18</v>
      </c>
      <c r="AE78" s="198" t="s">
        <v>211</v>
      </c>
      <c r="AF78" s="198" t="s">
        <v>360</v>
      </c>
      <c r="AG78" s="147" t="s">
        <v>25</v>
      </c>
      <c r="AH78" s="198" t="s">
        <v>11</v>
      </c>
      <c r="AI78" s="198">
        <v>147</v>
      </c>
      <c r="AK78" s="259" t="s">
        <v>33</v>
      </c>
      <c r="AL78" s="259" t="s">
        <v>409</v>
      </c>
      <c r="AM78" s="259" t="s">
        <v>527</v>
      </c>
      <c r="AN78" s="260" t="s">
        <v>12</v>
      </c>
      <c r="AO78" s="259" t="s">
        <v>11</v>
      </c>
      <c r="AP78" s="259">
        <v>117</v>
      </c>
      <c r="AR78" s="74" t="s">
        <v>18</v>
      </c>
      <c r="AS78" s="74" t="s">
        <v>363</v>
      </c>
      <c r="AT78" s="74" t="s">
        <v>361</v>
      </c>
      <c r="AU78" s="74" t="s">
        <v>210</v>
      </c>
      <c r="AV78" s="74" t="s">
        <v>11</v>
      </c>
      <c r="AW78" s="74">
        <v>175</v>
      </c>
      <c r="AY78" s="198" t="s">
        <v>17</v>
      </c>
      <c r="AZ78" s="198" t="s">
        <v>391</v>
      </c>
      <c r="BA78" s="198" t="s">
        <v>281</v>
      </c>
      <c r="BB78" s="147" t="s">
        <v>16</v>
      </c>
      <c r="BC78" s="198" t="s">
        <v>11</v>
      </c>
      <c r="BD78" s="198">
        <v>121</v>
      </c>
      <c r="BF78" s="198" t="s">
        <v>33</v>
      </c>
      <c r="BG78" s="199" t="s">
        <v>534</v>
      </c>
      <c r="BH78" s="198" t="s">
        <v>530</v>
      </c>
      <c r="BI78" s="147" t="s">
        <v>10</v>
      </c>
      <c r="BJ78" s="198" t="s">
        <v>11</v>
      </c>
      <c r="BK78" s="198">
        <v>173</v>
      </c>
      <c r="BM78" t="s">
        <v>33</v>
      </c>
      <c r="BN78" t="s">
        <v>186</v>
      </c>
      <c r="BO78" t="s">
        <v>533</v>
      </c>
      <c r="BP78" t="s">
        <v>12</v>
      </c>
      <c r="BQ78" t="s">
        <v>11</v>
      </c>
      <c r="BR78">
        <v>158</v>
      </c>
      <c r="BT78" t="s">
        <v>18</v>
      </c>
      <c r="BU78" t="s">
        <v>363</v>
      </c>
      <c r="BV78" t="s">
        <v>361</v>
      </c>
      <c r="BW78" t="s">
        <v>210</v>
      </c>
      <c r="BX78" t="s">
        <v>11</v>
      </c>
      <c r="BY78">
        <v>177</v>
      </c>
      <c r="CA78" t="s">
        <v>18</v>
      </c>
      <c r="CB78" t="s">
        <v>203</v>
      </c>
      <c r="CC78" t="s">
        <v>355</v>
      </c>
      <c r="CD78" t="s">
        <v>12</v>
      </c>
      <c r="CE78" t="s">
        <v>11</v>
      </c>
      <c r="CF78">
        <v>190</v>
      </c>
      <c r="CH78" t="s">
        <v>33</v>
      </c>
      <c r="CI78" t="s">
        <v>529</v>
      </c>
      <c r="CJ78" t="s">
        <v>530</v>
      </c>
      <c r="CK78" t="s">
        <v>19</v>
      </c>
      <c r="CL78" t="s">
        <v>11</v>
      </c>
      <c r="CM78">
        <v>168</v>
      </c>
      <c r="CO78" t="s">
        <v>33</v>
      </c>
      <c r="CP78" t="s">
        <v>540</v>
      </c>
      <c r="CQ78" t="s">
        <v>368</v>
      </c>
      <c r="CR78" t="s">
        <v>210</v>
      </c>
      <c r="CS78" t="s">
        <v>11</v>
      </c>
      <c r="CT78">
        <v>148</v>
      </c>
      <c r="EQ78" s="22" t="s">
        <v>33</v>
      </c>
      <c r="ER78" s="22" t="s">
        <v>145</v>
      </c>
      <c r="ES78" s="22" t="s">
        <v>145</v>
      </c>
      <c r="ET78" s="22" t="s">
        <v>25</v>
      </c>
      <c r="EU78" s="133" t="s">
        <v>11</v>
      </c>
      <c r="EV78">
        <v>1</v>
      </c>
      <c r="FS78" t="s">
        <v>33</v>
      </c>
      <c r="FT78" t="s">
        <v>532</v>
      </c>
      <c r="FU78" t="s">
        <v>533</v>
      </c>
      <c r="FV78" t="s">
        <v>16</v>
      </c>
      <c r="FW78" t="s">
        <v>8</v>
      </c>
      <c r="FX78">
        <v>171</v>
      </c>
    </row>
    <row r="79" spans="2:180" ht="12.75" customHeight="1">
      <c r="B79"/>
      <c r="C79"/>
      <c r="D79"/>
      <c r="G79"/>
      <c r="H79" s="39"/>
      <c r="I79" s="39"/>
      <c r="J79" s="39" t="s">
        <v>128</v>
      </c>
      <c r="K79" s="49">
        <f>IF(K77&gt;L77,2,IF(L77&gt;K77,0,1))</f>
        <v>2</v>
      </c>
      <c r="L79" s="49">
        <f>IF(L77&gt;K77,2,IF(K77&gt;L77,0,1))</f>
        <v>0</v>
      </c>
      <c r="M79" s="39"/>
      <c r="N79" s="39"/>
      <c r="O79" s="39"/>
      <c r="Q79" s="40"/>
      <c r="R79" s="40"/>
      <c r="S79" s="40"/>
      <c r="W79" s="84"/>
      <c r="X79" s="84"/>
      <c r="Y79" s="84"/>
      <c r="Z79" s="194"/>
      <c r="AA79" s="189"/>
      <c r="AB79" s="189"/>
      <c r="AD79" s="198" t="s">
        <v>18</v>
      </c>
      <c r="AE79" s="198" t="s">
        <v>353</v>
      </c>
      <c r="AF79" s="198" t="s">
        <v>246</v>
      </c>
      <c r="AG79" s="147" t="s">
        <v>19</v>
      </c>
      <c r="AH79" s="198" t="s">
        <v>14</v>
      </c>
      <c r="AI79" s="198">
        <v>160</v>
      </c>
      <c r="AK79" s="259" t="s">
        <v>33</v>
      </c>
      <c r="AL79" s="259" t="s">
        <v>525</v>
      </c>
      <c r="AM79" s="259" t="s">
        <v>526</v>
      </c>
      <c r="AN79" s="260" t="s">
        <v>12</v>
      </c>
      <c r="AO79" s="259" t="s">
        <v>11</v>
      </c>
      <c r="AP79" s="259">
        <v>127</v>
      </c>
      <c r="AR79" s="74" t="s">
        <v>18</v>
      </c>
      <c r="AS79" s="74" t="s">
        <v>353</v>
      </c>
      <c r="AT79" s="74" t="s">
        <v>246</v>
      </c>
      <c r="AU79" s="74" t="s">
        <v>19</v>
      </c>
      <c r="AV79" s="74" t="s">
        <v>14</v>
      </c>
      <c r="AW79" s="74">
        <v>173</v>
      </c>
      <c r="AY79" s="198" t="s">
        <v>17</v>
      </c>
      <c r="AZ79" s="198" t="s">
        <v>183</v>
      </c>
      <c r="BA79" s="198" t="s">
        <v>217</v>
      </c>
      <c r="BB79" s="147" t="s">
        <v>23</v>
      </c>
      <c r="BC79" s="198" t="s">
        <v>11</v>
      </c>
      <c r="BD79" s="198">
        <v>188</v>
      </c>
      <c r="BF79" s="198" t="s">
        <v>33</v>
      </c>
      <c r="BG79" s="198" t="s">
        <v>537</v>
      </c>
      <c r="BH79" s="198" t="s">
        <v>300</v>
      </c>
      <c r="BI79" s="147" t="s">
        <v>24</v>
      </c>
      <c r="BJ79" s="198" t="s">
        <v>11</v>
      </c>
      <c r="BK79" s="198">
        <v>154</v>
      </c>
      <c r="BM79" t="s">
        <v>33</v>
      </c>
      <c r="BN79" t="s">
        <v>534</v>
      </c>
      <c r="BO79" t="s">
        <v>530</v>
      </c>
      <c r="BP79" t="s">
        <v>10</v>
      </c>
      <c r="BQ79" t="s">
        <v>11</v>
      </c>
      <c r="BR79">
        <v>159</v>
      </c>
      <c r="BT79" t="s">
        <v>18</v>
      </c>
      <c r="BU79" t="s">
        <v>203</v>
      </c>
      <c r="BV79" t="s">
        <v>355</v>
      </c>
      <c r="BW79" t="s">
        <v>12</v>
      </c>
      <c r="BX79" t="s">
        <v>14</v>
      </c>
      <c r="BY79">
        <v>174</v>
      </c>
      <c r="CA79" t="s">
        <v>18</v>
      </c>
      <c r="CB79" t="s">
        <v>353</v>
      </c>
      <c r="CC79" t="s">
        <v>246</v>
      </c>
      <c r="CD79" t="s">
        <v>19</v>
      </c>
      <c r="CE79" t="s">
        <v>11</v>
      </c>
      <c r="CF79">
        <v>188</v>
      </c>
      <c r="CH79" t="s">
        <v>33</v>
      </c>
      <c r="CI79" t="s">
        <v>535</v>
      </c>
      <c r="CJ79" t="s">
        <v>533</v>
      </c>
      <c r="CK79" t="s">
        <v>16</v>
      </c>
      <c r="CL79" t="s">
        <v>11</v>
      </c>
      <c r="CM79">
        <v>167</v>
      </c>
      <c r="CO79" t="s">
        <v>33</v>
      </c>
      <c r="CP79" t="s">
        <v>531</v>
      </c>
      <c r="CQ79" t="s">
        <v>527</v>
      </c>
      <c r="CR79" t="s">
        <v>19</v>
      </c>
      <c r="CS79" t="s">
        <v>8</v>
      </c>
      <c r="CT79">
        <v>155</v>
      </c>
      <c r="EQ79" s="22" t="s">
        <v>33</v>
      </c>
      <c r="ER79" s="22" t="s">
        <v>145</v>
      </c>
      <c r="ES79" s="22" t="s">
        <v>145</v>
      </c>
      <c r="ET79" s="22" t="s">
        <v>53</v>
      </c>
      <c r="EU79" s="133" t="s">
        <v>11</v>
      </c>
      <c r="EV79">
        <v>1</v>
      </c>
      <c r="FS79" t="s">
        <v>33</v>
      </c>
      <c r="FT79" t="s">
        <v>538</v>
      </c>
      <c r="FU79" t="s">
        <v>539</v>
      </c>
      <c r="FV79" t="s">
        <v>27</v>
      </c>
      <c r="FW79" t="s">
        <v>11</v>
      </c>
      <c r="FX79">
        <v>169</v>
      </c>
    </row>
    <row r="80" spans="2:180" ht="12.75" customHeight="1">
      <c r="B80"/>
      <c r="C80"/>
      <c r="D80"/>
      <c r="G80"/>
      <c r="H80" s="39"/>
      <c r="I80" s="39"/>
      <c r="J80" s="39"/>
      <c r="L80" s="39"/>
      <c r="M80" s="39"/>
      <c r="N80" s="39"/>
      <c r="O80" s="39"/>
      <c r="Q80" s="40"/>
      <c r="R80" s="40"/>
      <c r="S80" s="40"/>
      <c r="W80" s="84"/>
      <c r="X80" s="84"/>
      <c r="Y80" s="84"/>
      <c r="Z80" s="194"/>
      <c r="AA80" s="189"/>
      <c r="AB80" s="189"/>
      <c r="AD80" s="198" t="s">
        <v>18</v>
      </c>
      <c r="AE80" s="198" t="s">
        <v>292</v>
      </c>
      <c r="AF80" s="198" t="s">
        <v>421</v>
      </c>
      <c r="AG80" s="147" t="s">
        <v>25</v>
      </c>
      <c r="AH80" s="198" t="s">
        <v>11</v>
      </c>
      <c r="AI80" s="198">
        <v>161</v>
      </c>
      <c r="AK80" s="259" t="s">
        <v>33</v>
      </c>
      <c r="AL80" s="259" t="s">
        <v>537</v>
      </c>
      <c r="AM80" s="259" t="s">
        <v>300</v>
      </c>
      <c r="AN80" s="260" t="s">
        <v>24</v>
      </c>
      <c r="AO80" s="259" t="s">
        <v>11</v>
      </c>
      <c r="AP80" s="259">
        <v>148</v>
      </c>
      <c r="AR80" s="74" t="s">
        <v>18</v>
      </c>
      <c r="AS80" s="74" t="s">
        <v>292</v>
      </c>
      <c r="AT80" s="74" t="s">
        <v>421</v>
      </c>
      <c r="AU80" s="74" t="s">
        <v>25</v>
      </c>
      <c r="AV80" s="74" t="s">
        <v>11</v>
      </c>
      <c r="AW80" s="74">
        <v>168</v>
      </c>
      <c r="AY80" s="198" t="s">
        <v>33</v>
      </c>
      <c r="AZ80" s="198" t="s">
        <v>535</v>
      </c>
      <c r="BA80" s="198" t="s">
        <v>533</v>
      </c>
      <c r="BB80" s="147" t="s">
        <v>16</v>
      </c>
      <c r="BC80" s="198" t="s">
        <v>11</v>
      </c>
      <c r="BD80" s="198">
        <v>168</v>
      </c>
      <c r="BF80" s="198" t="s">
        <v>33</v>
      </c>
      <c r="BG80" s="198" t="s">
        <v>538</v>
      </c>
      <c r="BH80" s="198" t="s">
        <v>539</v>
      </c>
      <c r="BI80" s="147" t="s">
        <v>27</v>
      </c>
      <c r="BJ80" s="198" t="s">
        <v>11</v>
      </c>
      <c r="BK80" s="198">
        <v>162</v>
      </c>
      <c r="BM80" t="s">
        <v>33</v>
      </c>
      <c r="BN80" t="s">
        <v>524</v>
      </c>
      <c r="BO80" t="s">
        <v>295</v>
      </c>
      <c r="BP80" t="s">
        <v>23</v>
      </c>
      <c r="BQ80" t="s">
        <v>11</v>
      </c>
      <c r="BR80">
        <v>159</v>
      </c>
      <c r="BT80" t="s">
        <v>18</v>
      </c>
      <c r="BU80" t="s">
        <v>545</v>
      </c>
      <c r="BV80" t="s">
        <v>546</v>
      </c>
      <c r="BW80" t="s">
        <v>25</v>
      </c>
      <c r="BX80" t="s">
        <v>11</v>
      </c>
      <c r="BY80">
        <v>173</v>
      </c>
      <c r="CA80" t="s">
        <v>18</v>
      </c>
      <c r="CB80" t="s">
        <v>284</v>
      </c>
      <c r="CC80" t="s">
        <v>360</v>
      </c>
      <c r="CD80" t="s">
        <v>210</v>
      </c>
      <c r="CE80" t="s">
        <v>11</v>
      </c>
      <c r="CF80">
        <v>188</v>
      </c>
      <c r="CH80" t="s">
        <v>33</v>
      </c>
      <c r="CI80" t="s">
        <v>531</v>
      </c>
      <c r="CJ80" t="s">
        <v>527</v>
      </c>
      <c r="CK80" t="s">
        <v>19</v>
      </c>
      <c r="CL80" t="s">
        <v>14</v>
      </c>
      <c r="CM80">
        <v>166</v>
      </c>
      <c r="CO80" t="s">
        <v>33</v>
      </c>
      <c r="CP80" t="s">
        <v>542</v>
      </c>
      <c r="CQ80" t="s">
        <v>543</v>
      </c>
      <c r="CR80" t="s">
        <v>27</v>
      </c>
      <c r="CS80" t="s">
        <v>11</v>
      </c>
      <c r="CT80">
        <v>161</v>
      </c>
      <c r="EQ80" s="22" t="s">
        <v>33</v>
      </c>
      <c r="ER80" s="22" t="s">
        <v>145</v>
      </c>
      <c r="ES80" s="22" t="s">
        <v>145</v>
      </c>
      <c r="ET80" s="22" t="s">
        <v>12</v>
      </c>
      <c r="EU80" s="133" t="s">
        <v>11</v>
      </c>
      <c r="EV80">
        <v>1</v>
      </c>
      <c r="FS80" t="s">
        <v>33</v>
      </c>
      <c r="FT80" t="s">
        <v>524</v>
      </c>
      <c r="FU80" t="s">
        <v>295</v>
      </c>
      <c r="FV80" t="s">
        <v>23</v>
      </c>
      <c r="FW80" t="s">
        <v>11</v>
      </c>
      <c r="FX80">
        <v>168</v>
      </c>
    </row>
    <row r="81" spans="2:180" ht="12.75" customHeight="1">
      <c r="B81"/>
      <c r="C81"/>
      <c r="D81"/>
      <c r="G81"/>
      <c r="H81" s="39"/>
      <c r="I81" s="39"/>
      <c r="J81" s="39"/>
      <c r="K81" s="39"/>
      <c r="L81" s="39"/>
      <c r="M81" s="39"/>
      <c r="N81" s="39"/>
      <c r="O81" s="39"/>
      <c r="Q81" s="40"/>
      <c r="R81" s="40"/>
      <c r="S81" s="40"/>
      <c r="W81" s="198"/>
      <c r="X81" s="198"/>
      <c r="Y81" s="198"/>
      <c r="Z81" s="147"/>
      <c r="AA81" s="189"/>
      <c r="AB81" s="189"/>
      <c r="AD81" s="198" t="s">
        <v>18</v>
      </c>
      <c r="AE81" s="198" t="s">
        <v>262</v>
      </c>
      <c r="AF81" s="198" t="s">
        <v>392</v>
      </c>
      <c r="AG81" s="147" t="s">
        <v>16</v>
      </c>
      <c r="AH81" s="198" t="s">
        <v>11</v>
      </c>
      <c r="AI81" s="198">
        <v>162</v>
      </c>
      <c r="AK81" s="259" t="s">
        <v>33</v>
      </c>
      <c r="AL81" s="259" t="s">
        <v>212</v>
      </c>
      <c r="AM81" s="259" t="s">
        <v>528</v>
      </c>
      <c r="AN81" s="260" t="s">
        <v>10</v>
      </c>
      <c r="AO81" s="259" t="s">
        <v>11</v>
      </c>
      <c r="AP81" s="259">
        <v>127</v>
      </c>
      <c r="AR81" s="22" t="s">
        <v>18</v>
      </c>
      <c r="AS81" s="22" t="s">
        <v>190</v>
      </c>
      <c r="AT81" s="22" t="s">
        <v>474</v>
      </c>
      <c r="AU81" s="22" t="s">
        <v>22</v>
      </c>
      <c r="AV81" s="203" t="s">
        <v>11</v>
      </c>
      <c r="AW81" s="22">
        <v>167</v>
      </c>
      <c r="AY81" s="198" t="s">
        <v>33</v>
      </c>
      <c r="AZ81" s="198" t="s">
        <v>535</v>
      </c>
      <c r="BA81" s="198" t="s">
        <v>533</v>
      </c>
      <c r="BB81" s="147" t="s">
        <v>16</v>
      </c>
      <c r="BC81" s="198" t="s">
        <v>8</v>
      </c>
      <c r="BD81" s="198">
        <v>196</v>
      </c>
      <c r="BF81" s="198" t="s">
        <v>33</v>
      </c>
      <c r="BG81" s="198" t="s">
        <v>542</v>
      </c>
      <c r="BH81" s="198" t="s">
        <v>543</v>
      </c>
      <c r="BI81" s="147" t="s">
        <v>27</v>
      </c>
      <c r="BJ81" s="198" t="s">
        <v>11</v>
      </c>
      <c r="BK81" s="198">
        <v>162</v>
      </c>
      <c r="BM81" t="s">
        <v>33</v>
      </c>
      <c r="BN81" t="s">
        <v>542</v>
      </c>
      <c r="BO81" t="s">
        <v>543</v>
      </c>
      <c r="BP81" t="s">
        <v>27</v>
      </c>
      <c r="BQ81" t="s">
        <v>11</v>
      </c>
      <c r="BR81">
        <v>160</v>
      </c>
      <c r="BT81" t="s">
        <v>18</v>
      </c>
      <c r="BU81" t="s">
        <v>365</v>
      </c>
      <c r="BV81" t="s">
        <v>366</v>
      </c>
      <c r="BW81" t="s">
        <v>22</v>
      </c>
      <c r="BX81" t="s">
        <v>11</v>
      </c>
      <c r="BY81">
        <v>171</v>
      </c>
      <c r="CA81" t="s">
        <v>18</v>
      </c>
      <c r="CB81" t="s">
        <v>341</v>
      </c>
      <c r="CC81" t="s">
        <v>364</v>
      </c>
      <c r="CD81" t="s">
        <v>22</v>
      </c>
      <c r="CE81" t="s">
        <v>11</v>
      </c>
      <c r="CF81">
        <v>187</v>
      </c>
      <c r="CH81" t="s">
        <v>33</v>
      </c>
      <c r="CI81" t="s">
        <v>541</v>
      </c>
      <c r="CJ81" t="s">
        <v>368</v>
      </c>
      <c r="CK81" t="s">
        <v>27</v>
      </c>
      <c r="CL81" t="s">
        <v>11</v>
      </c>
      <c r="CM81">
        <v>165</v>
      </c>
      <c r="CO81" t="s">
        <v>33</v>
      </c>
      <c r="CP81" t="s">
        <v>541</v>
      </c>
      <c r="CQ81" t="s">
        <v>368</v>
      </c>
      <c r="CR81" t="s">
        <v>27</v>
      </c>
      <c r="CS81" t="s">
        <v>11</v>
      </c>
      <c r="CT81">
        <v>164</v>
      </c>
      <c r="EQ81" s="22" t="s">
        <v>33</v>
      </c>
      <c r="ER81" s="22" t="s">
        <v>145</v>
      </c>
      <c r="ES81" s="22" t="s">
        <v>145</v>
      </c>
      <c r="ET81" s="22" t="s">
        <v>23</v>
      </c>
      <c r="EU81" s="133" t="s">
        <v>11</v>
      </c>
      <c r="EV81">
        <v>1</v>
      </c>
      <c r="FS81" t="s">
        <v>33</v>
      </c>
      <c r="FT81" t="s">
        <v>524</v>
      </c>
      <c r="FU81" t="s">
        <v>295</v>
      </c>
      <c r="FV81" t="s">
        <v>23</v>
      </c>
      <c r="FW81" t="s">
        <v>14</v>
      </c>
      <c r="FX81">
        <v>168</v>
      </c>
    </row>
    <row r="82" spans="2:180" ht="12.75" customHeight="1">
      <c r="B82"/>
      <c r="C82"/>
      <c r="D82"/>
      <c r="Q82" s="40"/>
      <c r="R82" s="40"/>
      <c r="S82" s="40"/>
      <c r="W82" s="198"/>
      <c r="X82" s="198"/>
      <c r="Y82" s="198"/>
      <c r="Z82" s="147"/>
      <c r="AA82" s="189"/>
      <c r="AB82" s="189"/>
      <c r="AD82" s="198" t="s">
        <v>18</v>
      </c>
      <c r="AE82" s="198" t="s">
        <v>359</v>
      </c>
      <c r="AF82" s="198" t="s">
        <v>360</v>
      </c>
      <c r="AG82" s="147" t="s">
        <v>19</v>
      </c>
      <c r="AH82" s="198" t="s">
        <v>14</v>
      </c>
      <c r="AI82" s="198">
        <v>162</v>
      </c>
      <c r="AK82" s="257" t="s">
        <v>33</v>
      </c>
      <c r="AL82" s="257" t="s">
        <v>529</v>
      </c>
      <c r="AM82" s="257" t="s">
        <v>530</v>
      </c>
      <c r="AN82" s="257" t="s">
        <v>19</v>
      </c>
      <c r="AO82" s="257" t="s">
        <v>8</v>
      </c>
      <c r="AP82" s="257">
        <v>191</v>
      </c>
      <c r="AR82" s="74" t="s">
        <v>18</v>
      </c>
      <c r="AS82" s="74" t="s">
        <v>357</v>
      </c>
      <c r="AT82" s="74" t="s">
        <v>358</v>
      </c>
      <c r="AU82" s="74" t="s">
        <v>12</v>
      </c>
      <c r="AV82" s="74" t="s">
        <v>14</v>
      </c>
      <c r="AW82" s="74">
        <v>165</v>
      </c>
      <c r="AY82" s="198" t="s">
        <v>33</v>
      </c>
      <c r="AZ82" s="198" t="s">
        <v>535</v>
      </c>
      <c r="BA82" s="198" t="s">
        <v>533</v>
      </c>
      <c r="BB82" s="147" t="s">
        <v>16</v>
      </c>
      <c r="BC82" s="198" t="s">
        <v>14</v>
      </c>
      <c r="BD82" s="198">
        <v>170</v>
      </c>
      <c r="BF82" s="198" t="s">
        <v>33</v>
      </c>
      <c r="BG82" s="198" t="s">
        <v>186</v>
      </c>
      <c r="BH82" s="198" t="s">
        <v>533</v>
      </c>
      <c r="BI82" s="147" t="s">
        <v>12</v>
      </c>
      <c r="BJ82" s="198" t="s">
        <v>11</v>
      </c>
      <c r="BK82" s="198">
        <v>150</v>
      </c>
      <c r="BM82" t="s">
        <v>33</v>
      </c>
      <c r="BN82" t="s">
        <v>540</v>
      </c>
      <c r="BO82" t="s">
        <v>368</v>
      </c>
      <c r="BP82" t="s">
        <v>210</v>
      </c>
      <c r="BQ82" t="s">
        <v>11</v>
      </c>
      <c r="BR82">
        <v>164</v>
      </c>
      <c r="BT82" t="s">
        <v>18</v>
      </c>
      <c r="BU82" t="s">
        <v>292</v>
      </c>
      <c r="BV82" t="s">
        <v>421</v>
      </c>
      <c r="BW82" t="s">
        <v>25</v>
      </c>
      <c r="BX82" t="s">
        <v>11</v>
      </c>
      <c r="BY82">
        <v>167</v>
      </c>
      <c r="CA82" t="s">
        <v>18</v>
      </c>
      <c r="CB82" t="s">
        <v>354</v>
      </c>
      <c r="CC82" t="s">
        <v>355</v>
      </c>
      <c r="CD82" t="s">
        <v>16</v>
      </c>
      <c r="CE82" t="s">
        <v>8</v>
      </c>
      <c r="CF82">
        <v>186</v>
      </c>
      <c r="CH82" t="s">
        <v>33</v>
      </c>
      <c r="CI82" t="s">
        <v>542</v>
      </c>
      <c r="CJ82" t="s">
        <v>543</v>
      </c>
      <c r="CK82" t="s">
        <v>27</v>
      </c>
      <c r="CL82" t="s">
        <v>11</v>
      </c>
      <c r="CM82">
        <v>163</v>
      </c>
      <c r="CO82" t="s">
        <v>33</v>
      </c>
      <c r="CP82" t="s">
        <v>186</v>
      </c>
      <c r="CQ82" t="s">
        <v>533</v>
      </c>
      <c r="CR82" t="s">
        <v>12</v>
      </c>
      <c r="CS82" t="s">
        <v>11</v>
      </c>
      <c r="CT82">
        <v>165</v>
      </c>
      <c r="EQ82" s="22" t="s">
        <v>33</v>
      </c>
      <c r="ER82" s="22" t="s">
        <v>145</v>
      </c>
      <c r="ES82" s="22" t="s">
        <v>145</v>
      </c>
      <c r="ET82" s="22" t="s">
        <v>19</v>
      </c>
      <c r="EU82" s="133" t="s">
        <v>8</v>
      </c>
      <c r="EV82">
        <v>1</v>
      </c>
      <c r="FS82" t="s">
        <v>33</v>
      </c>
      <c r="FT82" t="s">
        <v>535</v>
      </c>
      <c r="FU82" t="s">
        <v>533</v>
      </c>
      <c r="FV82" t="s">
        <v>16</v>
      </c>
      <c r="FW82" t="s">
        <v>14</v>
      </c>
      <c r="FX82">
        <v>165</v>
      </c>
    </row>
    <row r="83" spans="2:180" ht="12.75" customHeight="1">
      <c r="B83"/>
      <c r="C83"/>
      <c r="D83"/>
      <c r="Q83" s="40"/>
      <c r="R83" s="40"/>
      <c r="S83" s="40"/>
      <c r="W83" s="198"/>
      <c r="X83" s="198"/>
      <c r="Y83" s="198"/>
      <c r="Z83" s="147"/>
      <c r="AA83" s="189"/>
      <c r="AB83" s="189"/>
      <c r="AD83" s="198" t="s">
        <v>18</v>
      </c>
      <c r="AE83" s="198" t="s">
        <v>351</v>
      </c>
      <c r="AF83" s="198" t="s">
        <v>352</v>
      </c>
      <c r="AG83" s="147" t="s">
        <v>16</v>
      </c>
      <c r="AH83" s="198" t="s">
        <v>11</v>
      </c>
      <c r="AI83" s="198">
        <v>168</v>
      </c>
      <c r="AK83" s="257" t="s">
        <v>33</v>
      </c>
      <c r="AL83" s="257" t="s">
        <v>529</v>
      </c>
      <c r="AM83" s="257" t="s">
        <v>530</v>
      </c>
      <c r="AN83" s="257" t="s">
        <v>19</v>
      </c>
      <c r="AO83" s="257" t="s">
        <v>11</v>
      </c>
      <c r="AP83" s="257">
        <v>179</v>
      </c>
      <c r="AR83" s="74" t="s">
        <v>18</v>
      </c>
      <c r="AS83" s="74" t="s">
        <v>359</v>
      </c>
      <c r="AT83" s="74" t="s">
        <v>360</v>
      </c>
      <c r="AU83" s="74" t="s">
        <v>19</v>
      </c>
      <c r="AV83" s="74" t="s">
        <v>14</v>
      </c>
      <c r="AW83" s="74">
        <v>159</v>
      </c>
      <c r="AY83" s="198" t="s">
        <v>33</v>
      </c>
      <c r="AZ83" s="198" t="s">
        <v>186</v>
      </c>
      <c r="BA83" s="198" t="s">
        <v>533</v>
      </c>
      <c r="BB83" s="147" t="s">
        <v>12</v>
      </c>
      <c r="BC83" s="198" t="s">
        <v>11</v>
      </c>
      <c r="BD83" s="198">
        <v>163</v>
      </c>
      <c r="BF83" s="198" t="s">
        <v>33</v>
      </c>
      <c r="BG83" s="198" t="s">
        <v>580</v>
      </c>
      <c r="BH83" s="198" t="s">
        <v>527</v>
      </c>
      <c r="BI83" s="147" t="s">
        <v>12</v>
      </c>
      <c r="BJ83" s="198" t="s">
        <v>11</v>
      </c>
      <c r="BK83" s="198">
        <v>100</v>
      </c>
      <c r="BM83" t="s">
        <v>33</v>
      </c>
      <c r="BN83" t="s">
        <v>535</v>
      </c>
      <c r="BO83" t="s">
        <v>533</v>
      </c>
      <c r="BP83" t="s">
        <v>16</v>
      </c>
      <c r="BQ83" t="s">
        <v>14</v>
      </c>
      <c r="BR83">
        <v>167</v>
      </c>
      <c r="BT83" t="s">
        <v>18</v>
      </c>
      <c r="BU83" t="s">
        <v>190</v>
      </c>
      <c r="BV83" t="s">
        <v>474</v>
      </c>
      <c r="BW83" t="s">
        <v>22</v>
      </c>
      <c r="BX83" t="s">
        <v>11</v>
      </c>
      <c r="BY83">
        <v>153</v>
      </c>
      <c r="CA83" t="s">
        <v>18</v>
      </c>
      <c r="CB83" t="s">
        <v>203</v>
      </c>
      <c r="CC83" t="s">
        <v>295</v>
      </c>
      <c r="CD83" t="s">
        <v>12</v>
      </c>
      <c r="CE83" t="s">
        <v>11</v>
      </c>
      <c r="CF83">
        <v>186</v>
      </c>
      <c r="CH83" t="s">
        <v>33</v>
      </c>
      <c r="CI83" t="s">
        <v>532</v>
      </c>
      <c r="CJ83" t="s">
        <v>533</v>
      </c>
      <c r="CK83" t="s">
        <v>16</v>
      </c>
      <c r="CL83" t="s">
        <v>8</v>
      </c>
      <c r="CM83">
        <v>162</v>
      </c>
      <c r="CO83" t="s">
        <v>33</v>
      </c>
      <c r="CP83" t="s">
        <v>538</v>
      </c>
      <c r="CQ83" t="s">
        <v>539</v>
      </c>
      <c r="CR83" t="s">
        <v>27</v>
      </c>
      <c r="CS83" t="s">
        <v>11</v>
      </c>
      <c r="CT83">
        <v>165</v>
      </c>
      <c r="EQ83" s="22" t="s">
        <v>33</v>
      </c>
      <c r="ER83" s="22" t="s">
        <v>145</v>
      </c>
      <c r="ES83" s="22" t="s">
        <v>145</v>
      </c>
      <c r="ET83" s="22" t="s">
        <v>16</v>
      </c>
      <c r="EU83" s="133" t="s">
        <v>8</v>
      </c>
      <c r="EV83">
        <v>1</v>
      </c>
      <c r="FS83" t="s">
        <v>33</v>
      </c>
      <c r="FT83" t="s">
        <v>531</v>
      </c>
      <c r="FU83" t="s">
        <v>527</v>
      </c>
      <c r="FV83" t="s">
        <v>19</v>
      </c>
      <c r="FW83" t="s">
        <v>14</v>
      </c>
      <c r="FX83">
        <v>159</v>
      </c>
    </row>
    <row r="84" spans="2:180" ht="12.75" customHeight="1">
      <c r="B84"/>
      <c r="C84"/>
      <c r="D84"/>
      <c r="Q84" s="40"/>
      <c r="R84" s="40"/>
      <c r="S84" s="40"/>
      <c r="W84" s="84"/>
      <c r="X84" s="84"/>
      <c r="Y84" s="84"/>
      <c r="Z84" s="194"/>
      <c r="AA84" s="189"/>
      <c r="AB84" s="189"/>
      <c r="AD84" s="198" t="s">
        <v>18</v>
      </c>
      <c r="AE84" s="198" t="s">
        <v>357</v>
      </c>
      <c r="AF84" s="198" t="s">
        <v>358</v>
      </c>
      <c r="AG84" s="147" t="s">
        <v>12</v>
      </c>
      <c r="AH84" s="198" t="s">
        <v>14</v>
      </c>
      <c r="AI84" s="198">
        <v>171</v>
      </c>
      <c r="AK84" s="257" t="s">
        <v>33</v>
      </c>
      <c r="AL84" s="258" t="s">
        <v>534</v>
      </c>
      <c r="AM84" s="258" t="s">
        <v>530</v>
      </c>
      <c r="AN84" s="257" t="s">
        <v>10</v>
      </c>
      <c r="AO84" s="258" t="s">
        <v>11</v>
      </c>
      <c r="AP84" s="258">
        <v>168</v>
      </c>
      <c r="AR84" s="74" t="s">
        <v>18</v>
      </c>
      <c r="AS84" s="74" t="s">
        <v>549</v>
      </c>
      <c r="AT84" s="74" t="s">
        <v>550</v>
      </c>
      <c r="AU84" s="74" t="s">
        <v>22</v>
      </c>
      <c r="AV84" s="74" t="s">
        <v>14</v>
      </c>
      <c r="AW84" s="74">
        <v>146</v>
      </c>
      <c r="AY84" s="198" t="s">
        <v>33</v>
      </c>
      <c r="AZ84" s="198" t="s">
        <v>532</v>
      </c>
      <c r="BA84" s="198" t="s">
        <v>533</v>
      </c>
      <c r="BB84" s="147" t="s">
        <v>16</v>
      </c>
      <c r="BC84" s="198" t="s">
        <v>8</v>
      </c>
      <c r="BD84" s="198">
        <v>176</v>
      </c>
      <c r="BF84" s="198" t="s">
        <v>33</v>
      </c>
      <c r="BG84" s="198" t="s">
        <v>409</v>
      </c>
      <c r="BH84" s="198" t="s">
        <v>527</v>
      </c>
      <c r="BI84" s="147" t="s">
        <v>12</v>
      </c>
      <c r="BJ84" s="198" t="s">
        <v>11</v>
      </c>
      <c r="BK84" s="198">
        <v>146</v>
      </c>
      <c r="BM84" t="s">
        <v>33</v>
      </c>
      <c r="BN84" t="s">
        <v>541</v>
      </c>
      <c r="BO84" t="s">
        <v>368</v>
      </c>
      <c r="BP84" t="s">
        <v>27</v>
      </c>
      <c r="BQ84" t="s">
        <v>11</v>
      </c>
      <c r="BR84">
        <v>168</v>
      </c>
      <c r="BT84" t="s">
        <v>18</v>
      </c>
      <c r="BU84" t="s">
        <v>549</v>
      </c>
      <c r="BV84" t="s">
        <v>550</v>
      </c>
      <c r="BW84" t="s">
        <v>22</v>
      </c>
      <c r="BX84" t="s">
        <v>14</v>
      </c>
      <c r="BY84">
        <v>140</v>
      </c>
      <c r="CA84" t="s">
        <v>18</v>
      </c>
      <c r="CB84" t="s">
        <v>203</v>
      </c>
      <c r="CC84" t="s">
        <v>361</v>
      </c>
      <c r="CD84" t="s">
        <v>23</v>
      </c>
      <c r="CE84" t="s">
        <v>14</v>
      </c>
      <c r="CF84">
        <v>185</v>
      </c>
      <c r="CH84" t="s">
        <v>33</v>
      </c>
      <c r="CI84" t="s">
        <v>540</v>
      </c>
      <c r="CJ84" t="s">
        <v>368</v>
      </c>
      <c r="CK84" t="s">
        <v>210</v>
      </c>
      <c r="CL84" t="s">
        <v>11</v>
      </c>
      <c r="CM84">
        <v>162</v>
      </c>
      <c r="CO84" t="s">
        <v>33</v>
      </c>
      <c r="CP84" t="s">
        <v>535</v>
      </c>
      <c r="CQ84" t="s">
        <v>533</v>
      </c>
      <c r="CR84" t="s">
        <v>16</v>
      </c>
      <c r="CS84" t="s">
        <v>14</v>
      </c>
      <c r="CT84">
        <v>166</v>
      </c>
      <c r="EQ84" s="22" t="s">
        <v>33</v>
      </c>
      <c r="ER84" s="22" t="s">
        <v>145</v>
      </c>
      <c r="ES84" s="22" t="s">
        <v>145</v>
      </c>
      <c r="ET84" s="22" t="s">
        <v>9</v>
      </c>
      <c r="EU84" s="133" t="s">
        <v>11</v>
      </c>
      <c r="EV84">
        <v>1</v>
      </c>
      <c r="FS84" t="s">
        <v>33</v>
      </c>
      <c r="FT84" t="s">
        <v>330</v>
      </c>
      <c r="FU84" t="s">
        <v>530</v>
      </c>
      <c r="FV84" t="s">
        <v>12</v>
      </c>
      <c r="FW84" t="s">
        <v>11</v>
      </c>
      <c r="FX84">
        <v>152</v>
      </c>
    </row>
    <row r="85" spans="2:180" ht="12.75" customHeight="1">
      <c r="B85"/>
      <c r="C85"/>
      <c r="D85"/>
      <c r="H85" s="340" t="s">
        <v>13</v>
      </c>
      <c r="I85" s="340"/>
      <c r="J85" s="127"/>
      <c r="K85" s="127"/>
      <c r="L85" s="127"/>
      <c r="M85" s="127"/>
      <c r="N85" s="340" t="s">
        <v>28</v>
      </c>
      <c r="O85" s="340"/>
      <c r="Q85" s="40"/>
      <c r="R85" s="40"/>
      <c r="S85" s="40"/>
      <c r="W85" s="84"/>
      <c r="X85" s="84"/>
      <c r="Y85" s="84"/>
      <c r="Z85" s="194"/>
      <c r="AA85" s="189"/>
      <c r="AB85" s="189"/>
      <c r="AD85" s="198" t="s">
        <v>18</v>
      </c>
      <c r="AE85" s="198" t="s">
        <v>365</v>
      </c>
      <c r="AF85" s="198" t="s">
        <v>366</v>
      </c>
      <c r="AG85" s="147" t="s">
        <v>22</v>
      </c>
      <c r="AH85" s="198" t="s">
        <v>11</v>
      </c>
      <c r="AI85" s="198">
        <v>172</v>
      </c>
      <c r="AK85" s="257" t="s">
        <v>33</v>
      </c>
      <c r="AL85" s="257" t="s">
        <v>541</v>
      </c>
      <c r="AM85" s="257" t="s">
        <v>368</v>
      </c>
      <c r="AN85" s="257" t="s">
        <v>27</v>
      </c>
      <c r="AO85" s="257" t="s">
        <v>11</v>
      </c>
      <c r="AP85" s="257">
        <v>175</v>
      </c>
      <c r="AR85" s="74" t="s">
        <v>18</v>
      </c>
      <c r="AS85" s="74" t="s">
        <v>198</v>
      </c>
      <c r="AT85" s="74" t="s">
        <v>490</v>
      </c>
      <c r="AU85" s="74" t="s">
        <v>25</v>
      </c>
      <c r="AV85" s="74" t="s">
        <v>11</v>
      </c>
      <c r="AW85" s="74">
        <v>145</v>
      </c>
      <c r="AY85" s="198" t="s">
        <v>33</v>
      </c>
      <c r="AZ85" s="198" t="s">
        <v>212</v>
      </c>
      <c r="BA85" s="198" t="s">
        <v>528</v>
      </c>
      <c r="BB85" s="147" t="s">
        <v>10</v>
      </c>
      <c r="BC85" s="198" t="s">
        <v>11</v>
      </c>
      <c r="BD85" s="198">
        <v>144</v>
      </c>
      <c r="BF85" s="198" t="s">
        <v>33</v>
      </c>
      <c r="BG85" s="198" t="s">
        <v>525</v>
      </c>
      <c r="BH85" s="198" t="s">
        <v>526</v>
      </c>
      <c r="BI85" s="147" t="s">
        <v>12</v>
      </c>
      <c r="BJ85" s="198" t="s">
        <v>11</v>
      </c>
      <c r="BK85" s="198">
        <v>103</v>
      </c>
      <c r="BM85" t="s">
        <v>33</v>
      </c>
      <c r="BN85" t="s">
        <v>203</v>
      </c>
      <c r="BO85" t="s">
        <v>381</v>
      </c>
      <c r="BP85" t="s">
        <v>23</v>
      </c>
      <c r="BQ85" t="s">
        <v>11</v>
      </c>
      <c r="BR85">
        <v>169</v>
      </c>
      <c r="BT85" t="s">
        <v>18</v>
      </c>
      <c r="BU85" t="s">
        <v>576</v>
      </c>
      <c r="BV85" t="s">
        <v>361</v>
      </c>
      <c r="BW85" t="s">
        <v>25</v>
      </c>
      <c r="BX85" t="s">
        <v>11</v>
      </c>
      <c r="BY85">
        <v>140</v>
      </c>
      <c r="CA85" t="s">
        <v>18</v>
      </c>
      <c r="CB85" t="s">
        <v>224</v>
      </c>
      <c r="CC85" t="s">
        <v>356</v>
      </c>
      <c r="CD85" t="s">
        <v>16</v>
      </c>
      <c r="CE85" t="s">
        <v>8</v>
      </c>
      <c r="CF85">
        <v>185</v>
      </c>
      <c r="CH85" t="s">
        <v>33</v>
      </c>
      <c r="CI85" t="s">
        <v>535</v>
      </c>
      <c r="CJ85" t="s">
        <v>533</v>
      </c>
      <c r="CK85" t="s">
        <v>16</v>
      </c>
      <c r="CL85" t="s">
        <v>14</v>
      </c>
      <c r="CM85">
        <v>161</v>
      </c>
      <c r="CO85" t="s">
        <v>33</v>
      </c>
      <c r="CP85" t="s">
        <v>524</v>
      </c>
      <c r="CQ85" t="s">
        <v>295</v>
      </c>
      <c r="CR85" t="s">
        <v>23</v>
      </c>
      <c r="CS85" t="s">
        <v>11</v>
      </c>
      <c r="CT85">
        <v>168</v>
      </c>
      <c r="EQ85" s="22" t="s">
        <v>33</v>
      </c>
      <c r="ER85" s="22" t="s">
        <v>145</v>
      </c>
      <c r="ES85" s="22" t="s">
        <v>145</v>
      </c>
      <c r="ET85" s="22" t="s">
        <v>37</v>
      </c>
      <c r="EU85" s="133" t="s">
        <v>11</v>
      </c>
      <c r="EV85">
        <v>1</v>
      </c>
      <c r="FS85" t="s">
        <v>33</v>
      </c>
      <c r="FT85" t="s">
        <v>540</v>
      </c>
      <c r="FU85" t="s">
        <v>368</v>
      </c>
      <c r="FV85" t="s">
        <v>210</v>
      </c>
      <c r="FW85" t="s">
        <v>11</v>
      </c>
      <c r="FX85">
        <v>150</v>
      </c>
    </row>
    <row r="86" spans="2:180" ht="12.75" customHeight="1">
      <c r="B86"/>
      <c r="C86"/>
      <c r="D86"/>
      <c r="I86" s="339" t="s">
        <v>54</v>
      </c>
      <c r="J86" s="339"/>
      <c r="K86" s="339"/>
      <c r="L86" s="339"/>
      <c r="M86" s="339"/>
      <c r="N86" s="339"/>
      <c r="O86" s="23"/>
      <c r="P86" s="56"/>
      <c r="Q86" s="40"/>
      <c r="R86" s="40"/>
      <c r="S86" s="40"/>
      <c r="W86" s="84"/>
      <c r="X86" s="84"/>
      <c r="Y86" s="84"/>
      <c r="Z86" s="194"/>
      <c r="AA86" s="74"/>
      <c r="AB86" s="74"/>
      <c r="AD86" s="198" t="s">
        <v>18</v>
      </c>
      <c r="AE86" s="198" t="s">
        <v>190</v>
      </c>
      <c r="AF86" s="198" t="s">
        <v>474</v>
      </c>
      <c r="AG86" s="147" t="s">
        <v>22</v>
      </c>
      <c r="AH86" s="198" t="s">
        <v>11</v>
      </c>
      <c r="AI86" s="198">
        <v>176</v>
      </c>
      <c r="AK86" s="257" t="s">
        <v>33</v>
      </c>
      <c r="AL86" s="258" t="s">
        <v>540</v>
      </c>
      <c r="AM86" s="258" t="s">
        <v>368</v>
      </c>
      <c r="AN86" s="257" t="s">
        <v>210</v>
      </c>
      <c r="AO86" s="258" t="s">
        <v>11</v>
      </c>
      <c r="AP86" s="258">
        <v>162</v>
      </c>
      <c r="AR86" s="74" t="s">
        <v>18</v>
      </c>
      <c r="AS86" s="74" t="s">
        <v>545</v>
      </c>
      <c r="AT86" s="74" t="s">
        <v>546</v>
      </c>
      <c r="AU86" s="216" t="s">
        <v>25</v>
      </c>
      <c r="AV86" s="74" t="s">
        <v>11</v>
      </c>
      <c r="AW86" s="74">
        <v>137</v>
      </c>
      <c r="AY86" s="198" t="s">
        <v>33</v>
      </c>
      <c r="AZ86" s="198" t="s">
        <v>538</v>
      </c>
      <c r="BA86" s="198" t="s">
        <v>539</v>
      </c>
      <c r="BB86" s="147" t="s">
        <v>27</v>
      </c>
      <c r="BC86" s="198" t="s">
        <v>11</v>
      </c>
      <c r="BD86" s="198">
        <v>159</v>
      </c>
      <c r="BF86" s="198" t="s">
        <v>33</v>
      </c>
      <c r="BG86" s="198" t="s">
        <v>203</v>
      </c>
      <c r="BH86" s="198" t="s">
        <v>381</v>
      </c>
      <c r="BI86" s="147" t="s">
        <v>23</v>
      </c>
      <c r="BJ86" s="198" t="s">
        <v>11</v>
      </c>
      <c r="BK86" s="198">
        <v>182</v>
      </c>
      <c r="BM86" t="s">
        <v>33</v>
      </c>
      <c r="BN86" t="s">
        <v>524</v>
      </c>
      <c r="BO86" t="s">
        <v>295</v>
      </c>
      <c r="BP86" t="s">
        <v>23</v>
      </c>
      <c r="BQ86" t="s">
        <v>14</v>
      </c>
      <c r="BR86">
        <v>169</v>
      </c>
      <c r="BT86" t="s">
        <v>15</v>
      </c>
      <c r="BU86" t="s">
        <v>194</v>
      </c>
      <c r="BV86" t="s">
        <v>195</v>
      </c>
      <c r="BW86" t="s">
        <v>19</v>
      </c>
      <c r="BX86" t="s">
        <v>8</v>
      </c>
      <c r="BY86">
        <v>197</v>
      </c>
      <c r="CA86" t="s">
        <v>18</v>
      </c>
      <c r="CB86" t="s">
        <v>409</v>
      </c>
      <c r="CC86" t="s">
        <v>475</v>
      </c>
      <c r="CD86" t="s">
        <v>23</v>
      </c>
      <c r="CE86" t="s">
        <v>11</v>
      </c>
      <c r="CF86">
        <v>183</v>
      </c>
      <c r="CH86" t="s">
        <v>33</v>
      </c>
      <c r="CI86" t="s">
        <v>537</v>
      </c>
      <c r="CJ86" t="s">
        <v>300</v>
      </c>
      <c r="CK86" t="s">
        <v>24</v>
      </c>
      <c r="CL86" t="s">
        <v>11</v>
      </c>
      <c r="CM86">
        <v>155</v>
      </c>
      <c r="CO86" t="s">
        <v>33</v>
      </c>
      <c r="CP86" t="s">
        <v>524</v>
      </c>
      <c r="CQ86" t="s">
        <v>295</v>
      </c>
      <c r="CR86" t="s">
        <v>23</v>
      </c>
      <c r="CS86" t="s">
        <v>14</v>
      </c>
      <c r="CT86">
        <v>171</v>
      </c>
      <c r="EQ86" s="22" t="s">
        <v>33</v>
      </c>
      <c r="ER86" s="22" t="s">
        <v>145</v>
      </c>
      <c r="ES86" s="22" t="s">
        <v>145</v>
      </c>
      <c r="ET86" s="22" t="s">
        <v>10</v>
      </c>
      <c r="EU86" s="133" t="s">
        <v>11</v>
      </c>
      <c r="EV86">
        <v>1</v>
      </c>
      <c r="FS86" t="s">
        <v>33</v>
      </c>
      <c r="FT86" t="s">
        <v>362</v>
      </c>
      <c r="FU86" t="s">
        <v>295</v>
      </c>
      <c r="FV86" t="s">
        <v>22</v>
      </c>
      <c r="FW86" t="s">
        <v>11</v>
      </c>
      <c r="FX86">
        <v>144</v>
      </c>
    </row>
    <row r="87" spans="2:180" ht="12.75" customHeight="1">
      <c r="B87"/>
      <c r="C87"/>
      <c r="D87"/>
      <c r="H87" s="341" t="s">
        <v>56</v>
      </c>
      <c r="I87" s="341"/>
      <c r="J87" s="341"/>
      <c r="K87" s="341"/>
      <c r="L87" s="341" t="s">
        <v>55</v>
      </c>
      <c r="M87" s="341"/>
      <c r="N87" s="341"/>
      <c r="O87" s="341"/>
      <c r="P87" s="57"/>
      <c r="Q87" s="40"/>
      <c r="R87" s="40"/>
      <c r="S87" s="40"/>
      <c r="W87" s="84"/>
      <c r="X87" s="84"/>
      <c r="Y87" s="84"/>
      <c r="Z87" s="194"/>
      <c r="AA87" s="189"/>
      <c r="AB87" s="189"/>
      <c r="AD87" s="198" t="s">
        <v>18</v>
      </c>
      <c r="AE87" s="198" t="s">
        <v>203</v>
      </c>
      <c r="AF87" s="198" t="s">
        <v>355</v>
      </c>
      <c r="AG87" s="147" t="s">
        <v>12</v>
      </c>
      <c r="AH87" s="198" t="s">
        <v>14</v>
      </c>
      <c r="AI87" s="198">
        <v>181</v>
      </c>
      <c r="AK87" s="259" t="s">
        <v>33</v>
      </c>
      <c r="AL87" s="259" t="s">
        <v>541</v>
      </c>
      <c r="AM87" s="259" t="s">
        <v>368</v>
      </c>
      <c r="AN87" s="260" t="s">
        <v>27</v>
      </c>
      <c r="AO87" s="259" t="s">
        <v>14</v>
      </c>
      <c r="AP87" s="259">
        <v>143</v>
      </c>
      <c r="AR87" s="74" t="s">
        <v>18</v>
      </c>
      <c r="AS87" s="203" t="s">
        <v>211</v>
      </c>
      <c r="AT87" s="203" t="s">
        <v>360</v>
      </c>
      <c r="AU87" s="74" t="s">
        <v>25</v>
      </c>
      <c r="AV87" s="74" t="s">
        <v>11</v>
      </c>
      <c r="AW87" s="74">
        <v>120</v>
      </c>
      <c r="AY87" s="198" t="s">
        <v>33</v>
      </c>
      <c r="AZ87" s="198" t="s">
        <v>531</v>
      </c>
      <c r="BA87" s="198" t="s">
        <v>527</v>
      </c>
      <c r="BB87" s="147" t="s">
        <v>19</v>
      </c>
      <c r="BC87" s="198" t="s">
        <v>14</v>
      </c>
      <c r="BD87" s="198">
        <v>159</v>
      </c>
      <c r="BF87" s="198" t="s">
        <v>33</v>
      </c>
      <c r="BG87" s="198" t="s">
        <v>524</v>
      </c>
      <c r="BH87" s="198" t="s">
        <v>295</v>
      </c>
      <c r="BI87" s="147" t="s">
        <v>23</v>
      </c>
      <c r="BJ87" s="198" t="s">
        <v>14</v>
      </c>
      <c r="BK87" s="198">
        <v>180</v>
      </c>
      <c r="BM87" t="s">
        <v>33</v>
      </c>
      <c r="BN87" t="s">
        <v>531</v>
      </c>
      <c r="BO87" t="s">
        <v>527</v>
      </c>
      <c r="BP87" t="s">
        <v>19</v>
      </c>
      <c r="BQ87" t="s">
        <v>14</v>
      </c>
      <c r="BR87">
        <v>170</v>
      </c>
      <c r="BT87" t="s">
        <v>15</v>
      </c>
      <c r="BU87" t="s">
        <v>190</v>
      </c>
      <c r="BV87" t="s">
        <v>185</v>
      </c>
      <c r="BW87" t="s">
        <v>12</v>
      </c>
      <c r="BX87" t="s">
        <v>11</v>
      </c>
      <c r="BY87">
        <v>196</v>
      </c>
      <c r="CA87" t="s">
        <v>18</v>
      </c>
      <c r="CB87" t="s">
        <v>262</v>
      </c>
      <c r="CC87" t="s">
        <v>392</v>
      </c>
      <c r="CD87" t="s">
        <v>16</v>
      </c>
      <c r="CE87" t="s">
        <v>8</v>
      </c>
      <c r="CF87">
        <v>182</v>
      </c>
      <c r="CH87" t="s">
        <v>33</v>
      </c>
      <c r="CI87" t="s">
        <v>330</v>
      </c>
      <c r="CJ87" t="s">
        <v>530</v>
      </c>
      <c r="CK87" t="s">
        <v>12</v>
      </c>
      <c r="CL87" t="s">
        <v>11</v>
      </c>
      <c r="CM87">
        <v>153</v>
      </c>
      <c r="CO87" t="s">
        <v>33</v>
      </c>
      <c r="CP87" t="s">
        <v>531</v>
      </c>
      <c r="CQ87" t="s">
        <v>527</v>
      </c>
      <c r="CR87" t="s">
        <v>19</v>
      </c>
      <c r="CS87" t="s">
        <v>14</v>
      </c>
      <c r="CT87">
        <v>171</v>
      </c>
      <c r="EQ87" s="22" t="s">
        <v>33</v>
      </c>
      <c r="ER87" s="22" t="s">
        <v>145</v>
      </c>
      <c r="ES87" s="22" t="s">
        <v>145</v>
      </c>
      <c r="ET87" s="22" t="s">
        <v>24</v>
      </c>
      <c r="EU87" s="133" t="s">
        <v>11</v>
      </c>
      <c r="EV87">
        <v>1</v>
      </c>
      <c r="FS87" t="s">
        <v>33</v>
      </c>
      <c r="FT87" t="s">
        <v>212</v>
      </c>
      <c r="FU87" t="s">
        <v>528</v>
      </c>
      <c r="FV87" t="s">
        <v>10</v>
      </c>
      <c r="FW87" t="s">
        <v>11</v>
      </c>
      <c r="FX87">
        <v>142</v>
      </c>
    </row>
    <row r="88" spans="2:180" ht="12.75" customHeight="1">
      <c r="B88"/>
      <c r="C88"/>
      <c r="D88"/>
      <c r="J88" s="22" t="s">
        <v>5</v>
      </c>
      <c r="K88" s="22" t="s">
        <v>81</v>
      </c>
      <c r="L88" s="22" t="s">
        <v>81</v>
      </c>
      <c r="M88" s="22" t="s">
        <v>5</v>
      </c>
      <c r="P88" s="57"/>
      <c r="Q88" s="40"/>
      <c r="R88" s="40"/>
      <c r="S88" s="40"/>
      <c r="W88" s="84"/>
      <c r="X88" s="84"/>
      <c r="Y88" s="84"/>
      <c r="Z88" s="194"/>
      <c r="AA88" s="189"/>
      <c r="AB88" s="189"/>
      <c r="AD88" s="198" t="s">
        <v>18</v>
      </c>
      <c r="AE88" s="198" t="s">
        <v>284</v>
      </c>
      <c r="AF88" s="198" t="s">
        <v>360</v>
      </c>
      <c r="AG88" s="147" t="s">
        <v>210</v>
      </c>
      <c r="AH88" s="198" t="s">
        <v>11</v>
      </c>
      <c r="AI88" s="198">
        <v>181</v>
      </c>
      <c r="AK88" s="257" t="s">
        <v>33</v>
      </c>
      <c r="AL88" s="258" t="s">
        <v>203</v>
      </c>
      <c r="AM88" s="258" t="s">
        <v>381</v>
      </c>
      <c r="AN88" s="257" t="s">
        <v>23</v>
      </c>
      <c r="AO88" s="258" t="s">
        <v>11</v>
      </c>
      <c r="AP88" s="258">
        <v>169</v>
      </c>
      <c r="AR88" s="22" t="s">
        <v>15</v>
      </c>
      <c r="AS88" s="22" t="s">
        <v>227</v>
      </c>
      <c r="AT88" s="22" t="s">
        <v>228</v>
      </c>
      <c r="AU88" s="22" t="s">
        <v>16</v>
      </c>
      <c r="AV88" s="203" t="s">
        <v>8</v>
      </c>
      <c r="AW88" s="22">
        <v>196</v>
      </c>
      <c r="AY88" s="198" t="s">
        <v>33</v>
      </c>
      <c r="AZ88" s="198" t="s">
        <v>531</v>
      </c>
      <c r="BA88" s="198" t="s">
        <v>527</v>
      </c>
      <c r="BB88" s="147" t="s">
        <v>19</v>
      </c>
      <c r="BC88" s="198" t="s">
        <v>8</v>
      </c>
      <c r="BD88" s="198">
        <v>181</v>
      </c>
      <c r="BF88" s="198" t="s">
        <v>33</v>
      </c>
      <c r="BG88" s="198" t="s">
        <v>531</v>
      </c>
      <c r="BH88" s="199" t="s">
        <v>527</v>
      </c>
      <c r="BI88" s="147" t="s">
        <v>19</v>
      </c>
      <c r="BJ88" s="198" t="s">
        <v>14</v>
      </c>
      <c r="BK88" s="198">
        <v>148</v>
      </c>
      <c r="BM88" t="s">
        <v>33</v>
      </c>
      <c r="BN88" t="s">
        <v>531</v>
      </c>
      <c r="BO88" t="s">
        <v>527</v>
      </c>
      <c r="BP88" t="s">
        <v>19</v>
      </c>
      <c r="BQ88" t="s">
        <v>8</v>
      </c>
      <c r="BR88">
        <v>176</v>
      </c>
      <c r="BT88" t="s">
        <v>15</v>
      </c>
      <c r="BU88" t="s">
        <v>227</v>
      </c>
      <c r="BV88" t="s">
        <v>228</v>
      </c>
      <c r="BW88" t="s">
        <v>16</v>
      </c>
      <c r="BX88" t="s">
        <v>8</v>
      </c>
      <c r="BY88">
        <v>196</v>
      </c>
      <c r="CA88" t="s">
        <v>18</v>
      </c>
      <c r="CB88" t="s">
        <v>365</v>
      </c>
      <c r="CC88" t="s">
        <v>366</v>
      </c>
      <c r="CD88" t="s">
        <v>22</v>
      </c>
      <c r="CE88" t="s">
        <v>11</v>
      </c>
      <c r="CF88">
        <v>182</v>
      </c>
      <c r="CH88" t="s">
        <v>33</v>
      </c>
      <c r="CI88" t="s">
        <v>212</v>
      </c>
      <c r="CJ88" t="s">
        <v>528</v>
      </c>
      <c r="CK88" t="s">
        <v>10</v>
      </c>
      <c r="CL88" t="s">
        <v>11</v>
      </c>
      <c r="CM88">
        <v>151</v>
      </c>
      <c r="CO88" t="s">
        <v>33</v>
      </c>
      <c r="CP88" t="s">
        <v>532</v>
      </c>
      <c r="CQ88" t="s">
        <v>533</v>
      </c>
      <c r="CR88" t="s">
        <v>16</v>
      </c>
      <c r="CS88" t="s">
        <v>8</v>
      </c>
      <c r="CT88">
        <v>174</v>
      </c>
      <c r="EQ88" s="22" t="s">
        <v>33</v>
      </c>
      <c r="ER88" s="22" t="s">
        <v>145</v>
      </c>
      <c r="ES88" s="22" t="s">
        <v>145</v>
      </c>
      <c r="ET88" s="22" t="s">
        <v>27</v>
      </c>
      <c r="EU88" s="133" t="s">
        <v>8</v>
      </c>
      <c r="EV88">
        <v>1</v>
      </c>
      <c r="FS88" t="s">
        <v>33</v>
      </c>
      <c r="FT88" t="s">
        <v>541</v>
      </c>
      <c r="FU88" t="s">
        <v>368</v>
      </c>
      <c r="FV88" t="s">
        <v>27</v>
      </c>
      <c r="FW88" t="s">
        <v>11</v>
      </c>
      <c r="FX88">
        <v>139</v>
      </c>
    </row>
    <row r="89" spans="2:180" ht="12.75" customHeight="1">
      <c r="B89"/>
      <c r="C89"/>
      <c r="D89"/>
      <c r="G89" s="50">
        <v>1</v>
      </c>
      <c r="H89" s="22" t="str" cm="1">
        <f t="array" ref="H89:I94">IF(Heimmannschaft=AG!$A$1,AG1M,
IF(Heimmannschaft=LE!A1,LE1M,
IF(Heimmannschaft=AD!A1,AD1M,
IF(Heimmannschaft=ZE!A1,ZE1M,
IF(Heimmannschaft=TH!A1,TH1M,
IF(Heimmannschaft=FU!A1,FU1M,
IF(Heimmannschaft=JI!A1,JI1M,
IF(Heimmannschaft=HW!A1,HW1M,
IF(Heimmannschaft=WW!A1,ww1m,
IF(Heimmannschaft=PB!A1,pb1m,
IF(Heimmannschaft=ÖD!A1,öd1m,"leer")))))))))))</f>
        <v>Robin</v>
      </c>
      <c r="I89" s="22" t="str">
        <v>Falter</v>
      </c>
      <c r="J89" s="74">
        <f xml:space="preserve">
IF(Heimmannschaft=AG!$A$1,LARGE(AG!$M$3:$M$150,1),
IF(Heimmannschaft=LE!$A$1,LARGE(LE!$M$3:$M$150,1),
IF(Heimmannschaft=AD!$A$1,LARGE(AD!$M$3:$M$150,1),
IF(Heimmannschaft=ZE!$A$1,LARGE(ZE!$M$3:$M$150,1),
IF(Heimmannschaft=TH!$A$1,LARGE(TH!$M$3:$M$150,1),
IF(Heimmannschaft=FU!$A$1,LARGE(FU!$M$3:$M$150,1),
IF(Heimmannschaft=JI!$A$1,LARGE(JI!$M$3:$M$150,1),
IF(Heimmannschaft=HW!$A$1,LARGE(HW!$M$3:$M$150,1),
IF(Heimmannschaft=WW!$A$1,LARGE(WW!$M$3:$M$150,1),
IF(Heimmannschaft=PB!$A$1,LARGE(PB!$M$3:$M$150,1),
IF(Heimmannschaft=ÖD!$A$1,LARGE(ÖD!$M$3:$M$150,1),
)))))))))))</f>
        <v>184</v>
      </c>
      <c r="K89" s="50">
        <f t="shared" ref="K89:K94" si="2">IF(J89&gt;M89,1,IF(M89&gt;J89,0,1))</f>
        <v>1</v>
      </c>
      <c r="L89" s="50">
        <f t="shared" ref="L89:L94" si="3">IF(J89&gt;M89,0,IF(M89&gt;J89,1,1))</f>
        <v>0</v>
      </c>
      <c r="M89" s="74">
        <f xml:space="preserve">
IF(Gastmannschaft=AG!$A$1,LARGE(AG!$M$3:$M$150,1),
IF(Gastmannschaft=LE!$A$1,LARGE(LE!$M$3:$M$150,1),
IF(Gastmannschaft=AD!$A$1,LARGE(AD!$M$3:$M$150,1),
IF(Gastmannschaft=ZE!$A$1,LARGE(ZE!$M$3:$M$150,1),
IF(Gastmannschaft=TH!$A$1,LARGE(TH!$M$3:$M$150,1),
IF(Gastmannschaft=FU!$A$1,LARGE(FU!$M$3:$M$150,1),
IF(Gastmannschaft=JI!$A$1,LARGE(JI!$M$3:$M$150,1),
IF(Gastmannschaft=HW!$A$1,LARGE(HW!$M$3:$M$150,1),
IF(Gastmannschaft=WW!$A$1,LARGE(WW!$M$3:$M$150,1),
IF(Gastmannschaft=PB!$A$1,LARGE(PB!$M$3:$M$150,1),
IF(Gastmannschaft=ÖD!$A$1,LARGE(ÖD!$M$3:$M$150,1),
)))))))))))</f>
        <v>177</v>
      </c>
      <c r="N89" s="22" t="str" cm="1">
        <f t="array" ref="N89:O94">IF(Gastmannschaft=AG!A1,AG1M,
IF(Gastmannschaft=LE!A1,LE1M,
IF(Gastmannschaft=AD!A1,AD1M,
IF(Gastmannschaft=ZE!A1,ZE1M,
IF(Gastmannschaft=TH!A1,TH1M,
IF(Gastmannschaft=FU!A1,FU1M,
IF(Gastmannschaft=JI!A1,JI1M,
IF(Gastmannschaft=HW!A1,HW1M,
IF(Gastmannschaft=WW!A1,ww1m,
IF(Gastmannschaft=PB!A1,pb1m,
IF(Gastmannschaft=ÖD!A1,öd1m,"leer")))))))))))</f>
        <v>Robert</v>
      </c>
      <c r="O89" s="22" t="str">
        <v>Roetzer</v>
      </c>
      <c r="P89" s="57">
        <v>1</v>
      </c>
      <c r="Q89" s="40"/>
      <c r="R89" s="40"/>
      <c r="S89" s="40"/>
      <c r="W89" s="84"/>
      <c r="X89" s="84"/>
      <c r="Y89" s="84"/>
      <c r="Z89" s="194"/>
      <c r="AA89" s="189"/>
      <c r="AB89" s="189"/>
      <c r="AD89" s="198" t="s">
        <v>18</v>
      </c>
      <c r="AE89" s="198" t="s">
        <v>354</v>
      </c>
      <c r="AF89" s="199" t="s">
        <v>355</v>
      </c>
      <c r="AG89" s="147" t="s">
        <v>16</v>
      </c>
      <c r="AH89" s="198" t="s">
        <v>8</v>
      </c>
      <c r="AI89" s="198">
        <v>183</v>
      </c>
      <c r="AK89" s="257" t="s">
        <v>33</v>
      </c>
      <c r="AL89" s="258" t="s">
        <v>542</v>
      </c>
      <c r="AM89" s="258" t="s">
        <v>543</v>
      </c>
      <c r="AN89" s="257" t="s">
        <v>27</v>
      </c>
      <c r="AO89" s="258" t="s">
        <v>11</v>
      </c>
      <c r="AP89" s="258">
        <v>164</v>
      </c>
      <c r="AR89" s="74" t="s">
        <v>15</v>
      </c>
      <c r="AS89" s="74" t="s">
        <v>254</v>
      </c>
      <c r="AT89" s="74" t="s">
        <v>255</v>
      </c>
      <c r="AU89" s="74" t="s">
        <v>10</v>
      </c>
      <c r="AV89" s="74" t="s">
        <v>11</v>
      </c>
      <c r="AW89" s="74">
        <v>195</v>
      </c>
      <c r="AY89" s="198" t="s">
        <v>33</v>
      </c>
      <c r="AZ89" s="198" t="s">
        <v>580</v>
      </c>
      <c r="BA89" s="198" t="s">
        <v>527</v>
      </c>
      <c r="BB89" s="147" t="s">
        <v>12</v>
      </c>
      <c r="BC89" s="198" t="s">
        <v>11</v>
      </c>
      <c r="BD89" s="198">
        <v>135</v>
      </c>
      <c r="BF89" s="198" t="s">
        <v>33</v>
      </c>
      <c r="BG89" s="198" t="s">
        <v>531</v>
      </c>
      <c r="BH89" s="199" t="s">
        <v>527</v>
      </c>
      <c r="BI89" s="147" t="s">
        <v>19</v>
      </c>
      <c r="BJ89" s="198" t="s">
        <v>8</v>
      </c>
      <c r="BK89" s="198">
        <v>180</v>
      </c>
      <c r="BM89" t="s">
        <v>33</v>
      </c>
      <c r="BN89" t="s">
        <v>532</v>
      </c>
      <c r="BO89" t="s">
        <v>533</v>
      </c>
      <c r="BP89" t="s">
        <v>16</v>
      </c>
      <c r="BQ89" t="s">
        <v>8</v>
      </c>
      <c r="BR89">
        <v>182</v>
      </c>
      <c r="BT89" t="s">
        <v>15</v>
      </c>
      <c r="BU89" t="s">
        <v>254</v>
      </c>
      <c r="BV89" t="s">
        <v>255</v>
      </c>
      <c r="BW89" t="s">
        <v>10</v>
      </c>
      <c r="BX89" t="s">
        <v>11</v>
      </c>
      <c r="BY89">
        <v>196</v>
      </c>
      <c r="CA89" t="s">
        <v>18</v>
      </c>
      <c r="CB89" t="s">
        <v>363</v>
      </c>
      <c r="CC89" t="s">
        <v>361</v>
      </c>
      <c r="CD89" t="s">
        <v>210</v>
      </c>
      <c r="CE89" t="s">
        <v>11</v>
      </c>
      <c r="CF89">
        <v>178</v>
      </c>
      <c r="CH89" t="s">
        <v>33</v>
      </c>
      <c r="CI89" t="s">
        <v>524</v>
      </c>
      <c r="CJ89" t="s">
        <v>295</v>
      </c>
      <c r="CK89" t="s">
        <v>23</v>
      </c>
      <c r="CL89" t="s">
        <v>11</v>
      </c>
      <c r="CM89">
        <v>149</v>
      </c>
      <c r="CO89" t="s">
        <v>33</v>
      </c>
      <c r="CP89" t="s">
        <v>529</v>
      </c>
      <c r="CQ89" t="s">
        <v>530</v>
      </c>
      <c r="CR89" t="s">
        <v>19</v>
      </c>
      <c r="CS89" t="s">
        <v>11</v>
      </c>
      <c r="CT89">
        <v>176</v>
      </c>
      <c r="EQ89" s="22" t="s">
        <v>33</v>
      </c>
      <c r="ER89" s="22" t="s">
        <v>145</v>
      </c>
      <c r="ES89" s="22" t="s">
        <v>145</v>
      </c>
      <c r="ET89" s="22" t="s">
        <v>38</v>
      </c>
      <c r="EU89" s="133" t="s">
        <v>8</v>
      </c>
      <c r="EV89">
        <v>1</v>
      </c>
      <c r="FS89" t="s">
        <v>33</v>
      </c>
      <c r="FT89" t="s">
        <v>525</v>
      </c>
      <c r="FU89" t="s">
        <v>526</v>
      </c>
      <c r="FV89" t="s">
        <v>12</v>
      </c>
      <c r="FW89" t="s">
        <v>11</v>
      </c>
      <c r="FX89">
        <v>138</v>
      </c>
    </row>
    <row r="90" spans="2:180" ht="12.75" customHeight="1">
      <c r="B90"/>
      <c r="C90"/>
      <c r="D90"/>
      <c r="G90" s="50">
        <v>2</v>
      </c>
      <c r="H90" s="22" t="str">
        <v>Stefanie</v>
      </c>
      <c r="I90" s="22" t="str">
        <v>Hueber</v>
      </c>
      <c r="J90" s="74">
        <f xml:space="preserve">
IF(Heimmannschaft=AG!$A$1,LARGE(AG!$M$3:$M$150,2),
IF(Heimmannschaft=LE!$A$1,LARGE(LE!$M$3:$M$150,2),
IF(Heimmannschaft=AD!$A$1,LARGE(AD!$M$3:$M$150,2),
IF(Heimmannschaft=ZE!$A$1,LARGE(ZE!$M$3:$M$150,2),
IF(Heimmannschaft=TH!$A$1,LARGE(TH!$M$3:$M$150,2),
IF(Heimmannschaft=FU!$A$1,LARGE(FU!$M$3:$M$150,2),
IF(Heimmannschaft=JI!$A$1,LARGE(JI!$M$3:$M$150,2),
IF(Heimmannschaft=HW!$A$1,LARGE(HW!$M$3:$M$150,2),
IF(Heimmannschaft=WW!$A$1,LARGE(WW!$M$3:$M$150,2),
IF(Heimmannschaft=PB!$A$1,LARGE(PB!$M$3:$M$150,2),
IF(Heimmannschaft=ÖD!$A$1,LARGE(ÖD!$M$3:$M$150,2),
)))))))))))</f>
        <v>183</v>
      </c>
      <c r="K90" s="50">
        <f t="shared" si="2"/>
        <v>1</v>
      </c>
      <c r="L90" s="50">
        <f t="shared" si="3"/>
        <v>0</v>
      </c>
      <c r="M90" s="74">
        <f xml:space="preserve">
IF(Gastmannschaft=AG!$A$1,LARGE(AG!$M$3:$M$150,2),
IF(Gastmannschaft=LE!$A$1,LARGE(LE!$M$3:$M$150,2),
IF(Gastmannschaft=AD!$A$1,LARGE(AD!$M$3:$M$150,2),
IF(Gastmannschaft=ZE!$A$1,LARGE(ZE!$M$3:$M$150,2),
IF(Gastmannschaft=TH!$A$1,LARGE(TH!$M$3:$M$150,2),
IF(Gastmannschaft=FU!$A$1,LARGE(FU!$M$3:$M$150,2),
IF(Gastmannschaft=JI!$A$1,LARGE(JI!$M$3:$M$150,2),
IF(Gastmannschaft=HW!$A$1,LARGE(HW!$M$3:$M$150,2),
IF(Gastmannschaft=WW!$A$1,LARGE(WW!$M$3:$M$150,2),
IF(Gastmannschaft=PB!$A$1,LARGE(PB!$M$3:$M$150,2),
IF(Gastmannschaft=ÖD!$A$1,LARGE(ÖD!$M$3:$M$150,2),
)))))))))))</f>
        <v>174</v>
      </c>
      <c r="N90" s="22" t="str">
        <v>Hans</v>
      </c>
      <c r="O90" s="22" t="str">
        <v>Baur</v>
      </c>
      <c r="P90" s="57">
        <v>2</v>
      </c>
      <c r="Q90" s="40"/>
      <c r="R90" s="40"/>
      <c r="S90" s="40"/>
      <c r="W90" s="84"/>
      <c r="X90" s="84"/>
      <c r="Y90" s="84"/>
      <c r="Z90" s="194"/>
      <c r="AA90" s="189"/>
      <c r="AB90" s="189"/>
      <c r="AD90" s="198" t="s">
        <v>18</v>
      </c>
      <c r="AE90" s="199" t="s">
        <v>203</v>
      </c>
      <c r="AF90" s="198" t="s">
        <v>361</v>
      </c>
      <c r="AG90" s="147" t="s">
        <v>23</v>
      </c>
      <c r="AH90" s="198" t="s">
        <v>14</v>
      </c>
      <c r="AI90" s="198">
        <v>183</v>
      </c>
      <c r="AK90" s="257" t="s">
        <v>33</v>
      </c>
      <c r="AL90" s="257" t="s">
        <v>535</v>
      </c>
      <c r="AM90" s="257" t="s">
        <v>533</v>
      </c>
      <c r="AN90" s="257" t="s">
        <v>16</v>
      </c>
      <c r="AO90" s="257" t="s">
        <v>8</v>
      </c>
      <c r="AP90" s="257">
        <v>193</v>
      </c>
      <c r="AR90" s="74" t="s">
        <v>15</v>
      </c>
      <c r="AS90" s="74" t="s">
        <v>224</v>
      </c>
      <c r="AT90" s="74" t="s">
        <v>225</v>
      </c>
      <c r="AU90" s="203" t="s">
        <v>16</v>
      </c>
      <c r="AV90" s="74" t="s">
        <v>8</v>
      </c>
      <c r="AW90" s="74">
        <v>194</v>
      </c>
      <c r="AY90" s="198" t="s">
        <v>33</v>
      </c>
      <c r="AZ90" s="198" t="s">
        <v>529</v>
      </c>
      <c r="BA90" s="198" t="s">
        <v>530</v>
      </c>
      <c r="BB90" s="147" t="s">
        <v>19</v>
      </c>
      <c r="BC90" s="198" t="s">
        <v>11</v>
      </c>
      <c r="BD90" s="198">
        <v>182</v>
      </c>
      <c r="BF90" s="198" t="s">
        <v>33</v>
      </c>
      <c r="BG90" s="198" t="s">
        <v>529</v>
      </c>
      <c r="BH90" s="198" t="s">
        <v>530</v>
      </c>
      <c r="BI90" s="147" t="s">
        <v>19</v>
      </c>
      <c r="BJ90" s="198" t="s">
        <v>11</v>
      </c>
      <c r="BK90" s="198">
        <v>188</v>
      </c>
      <c r="BM90" t="s">
        <v>33</v>
      </c>
      <c r="BN90" t="s">
        <v>529</v>
      </c>
      <c r="BO90" t="s">
        <v>530</v>
      </c>
      <c r="BP90" t="s">
        <v>19</v>
      </c>
      <c r="BQ90" t="s">
        <v>11</v>
      </c>
      <c r="BR90">
        <v>183</v>
      </c>
      <c r="BT90" t="s">
        <v>15</v>
      </c>
      <c r="BU90" t="s">
        <v>193</v>
      </c>
      <c r="BV90" t="s">
        <v>192</v>
      </c>
      <c r="BW90" t="s">
        <v>12</v>
      </c>
      <c r="BX90" t="s">
        <v>11</v>
      </c>
      <c r="BY90">
        <v>193</v>
      </c>
      <c r="CA90" t="s">
        <v>18</v>
      </c>
      <c r="CB90" t="s">
        <v>203</v>
      </c>
      <c r="CC90" t="s">
        <v>355</v>
      </c>
      <c r="CD90" t="s">
        <v>12</v>
      </c>
      <c r="CE90" t="s">
        <v>14</v>
      </c>
      <c r="CF90">
        <v>175</v>
      </c>
      <c r="CH90" t="s">
        <v>33</v>
      </c>
      <c r="CI90" t="s">
        <v>531</v>
      </c>
      <c r="CJ90" t="s">
        <v>527</v>
      </c>
      <c r="CK90" t="s">
        <v>19</v>
      </c>
      <c r="CL90" t="s">
        <v>11</v>
      </c>
      <c r="CM90">
        <v>124</v>
      </c>
      <c r="CO90" t="s">
        <v>33</v>
      </c>
      <c r="CP90" t="s">
        <v>203</v>
      </c>
      <c r="CQ90" t="s">
        <v>381</v>
      </c>
      <c r="CR90" t="s">
        <v>23</v>
      </c>
      <c r="CS90" t="s">
        <v>11</v>
      </c>
      <c r="CT90">
        <v>176</v>
      </c>
      <c r="EQ90" s="22" t="s">
        <v>33</v>
      </c>
      <c r="ER90" s="22" t="s">
        <v>145</v>
      </c>
      <c r="ES90" s="22" t="s">
        <v>145</v>
      </c>
      <c r="ET90" s="22" t="s">
        <v>7</v>
      </c>
      <c r="EU90" s="133" t="s">
        <v>11</v>
      </c>
      <c r="EV90">
        <v>1</v>
      </c>
      <c r="FS90" t="s">
        <v>33</v>
      </c>
      <c r="FT90" t="s">
        <v>537</v>
      </c>
      <c r="FU90" t="s">
        <v>300</v>
      </c>
      <c r="FV90" t="s">
        <v>24</v>
      </c>
      <c r="FW90" t="s">
        <v>11</v>
      </c>
      <c r="FX90">
        <v>135</v>
      </c>
    </row>
    <row r="91" spans="2:180" ht="12.75" customHeight="1">
      <c r="B91"/>
      <c r="C91"/>
      <c r="D91"/>
      <c r="G91" s="50">
        <v>3</v>
      </c>
      <c r="H91" s="22" t="str">
        <v>Benedikt</v>
      </c>
      <c r="I91" s="22" t="str">
        <v>Misslbeck</v>
      </c>
      <c r="J91" s="74">
        <f xml:space="preserve">
IF(Heimmannschaft=AG!$A$1,LARGE(AG!$M$3:$M$150,3),
IF(Heimmannschaft=LE!$A$1,LARGE(LE!$M$3:$M$150,3),
IF(Heimmannschaft=AD!$A$1,LARGE(AD!$M$3:$M$150,3),
IF(Heimmannschaft=ZE!$A$1,LARGE(ZE!$M$3:$M$150,3),
IF(Heimmannschaft=TH!$A$1,LARGE(TH!$M$3:$M$150,3),
IF(Heimmannschaft=FU!$A$1,LARGE(FU!$M$3:$M$150,3),
IF(Heimmannschaft=JI!$A$1,LARGE(JI!$M$3:$M$150,3),
IF(Heimmannschaft=HW!$A$1,LARGE(HW!$M$3:$M$150,3),
IF(Heimmannschaft=WW!$A$1,LARGE(WW!$M$3:$M$150,3),
IF(Heimmannschaft=PB!$A$1,LARGE(PB!$M$3:$M$150,3),
IF(Heimmannschaft=ÖD!$A$1,LARGE(ÖD!$M$3:$M$150,3),
)))))))))))</f>
        <v>181</v>
      </c>
      <c r="K91" s="50">
        <f t="shared" si="2"/>
        <v>1</v>
      </c>
      <c r="L91" s="50">
        <f t="shared" si="3"/>
        <v>0</v>
      </c>
      <c r="M91" s="74">
        <f xml:space="preserve">
IF(Gastmannschaft=AG!$A$1,LARGE(AG!$M$3:$M$150,3),
IF(Gastmannschaft=LE!$A$1,LARGE(LE!$M$3:$M$150,3),
IF(Gastmannschaft=AD!$A$1,LARGE(AD!$M$3:$M$150,3),
IF(Gastmannschaft=ZE!$A$1,LARGE(ZE!$M$3:$M$150,3),
IF(Gastmannschaft=TH!$A$1,LARGE(TH!$M$3:$M$150,3),
IF(Gastmannschaft=FU!$A$1,LARGE(FU!$M$3:$M$150,3),
IF(Gastmannschaft=JI!$A$1,LARGE(JI!$M$3:$M$150,3),
IF(Gastmannschaft=HW!$A$1,LARGE(HW!$M$3:$M$150,3),
IF(Gastmannschaft=WW!$A$1,LARGE(WW!$M$3:$M$150,3),
IF(Gastmannschaft=PB!$A$1,LARGE(PB!$M$3:$M$150,3),
IF(Gastmannschaft=ÖD!$A$1,LARGE(ÖD!$M$3:$M$150,3),
)))))))))))</f>
        <v>171</v>
      </c>
      <c r="N91" s="22" t="str">
        <v>Claudia</v>
      </c>
      <c r="O91" s="22" t="str">
        <v>Ballmann</v>
      </c>
      <c r="P91" s="57">
        <v>3</v>
      </c>
      <c r="Q91" s="40"/>
      <c r="R91" s="40"/>
      <c r="S91" s="40"/>
      <c r="W91" s="84"/>
      <c r="X91" s="84"/>
      <c r="Y91" s="84"/>
      <c r="Z91" s="194"/>
      <c r="AA91" s="189"/>
      <c r="AB91" s="189"/>
      <c r="AD91" s="198" t="s">
        <v>18</v>
      </c>
      <c r="AE91" s="198" t="s">
        <v>341</v>
      </c>
      <c r="AF91" s="198" t="s">
        <v>364</v>
      </c>
      <c r="AG91" s="147" t="s">
        <v>22</v>
      </c>
      <c r="AH91" s="198" t="s">
        <v>11</v>
      </c>
      <c r="AI91" s="198">
        <v>183</v>
      </c>
      <c r="AK91" s="257" t="s">
        <v>33</v>
      </c>
      <c r="AL91" s="258" t="s">
        <v>535</v>
      </c>
      <c r="AM91" s="258" t="s">
        <v>533</v>
      </c>
      <c r="AN91" s="257" t="s">
        <v>16</v>
      </c>
      <c r="AO91" s="258" t="s">
        <v>11</v>
      </c>
      <c r="AP91" s="258">
        <v>174</v>
      </c>
      <c r="AR91" s="74" t="s">
        <v>15</v>
      </c>
      <c r="AS91" s="74" t="s">
        <v>188</v>
      </c>
      <c r="AT91" s="74" t="s">
        <v>189</v>
      </c>
      <c r="AU91" s="74" t="s">
        <v>12</v>
      </c>
      <c r="AV91" s="203" t="s">
        <v>11</v>
      </c>
      <c r="AW91" s="74">
        <v>193</v>
      </c>
      <c r="AY91" s="198" t="s">
        <v>33</v>
      </c>
      <c r="AZ91" s="198" t="s">
        <v>529</v>
      </c>
      <c r="BA91" s="198" t="s">
        <v>530</v>
      </c>
      <c r="BB91" s="147" t="s">
        <v>19</v>
      </c>
      <c r="BC91" s="198" t="s">
        <v>8</v>
      </c>
      <c r="BD91" s="198">
        <v>193</v>
      </c>
      <c r="BF91" s="198" t="s">
        <v>33</v>
      </c>
      <c r="BG91" s="198" t="s">
        <v>529</v>
      </c>
      <c r="BH91" s="198" t="s">
        <v>530</v>
      </c>
      <c r="BI91" s="147" t="s">
        <v>19</v>
      </c>
      <c r="BJ91" s="198" t="s">
        <v>8</v>
      </c>
      <c r="BK91" s="198">
        <v>196</v>
      </c>
      <c r="BM91" t="s">
        <v>33</v>
      </c>
      <c r="BN91" t="s">
        <v>213</v>
      </c>
      <c r="BO91" t="s">
        <v>544</v>
      </c>
      <c r="BP91" t="s">
        <v>16</v>
      </c>
      <c r="BQ91" t="s">
        <v>8</v>
      </c>
      <c r="BR91">
        <v>187</v>
      </c>
      <c r="BT91" t="s">
        <v>15</v>
      </c>
      <c r="BU91" t="s">
        <v>224</v>
      </c>
      <c r="BV91" t="s">
        <v>225</v>
      </c>
      <c r="BW91" t="s">
        <v>16</v>
      </c>
      <c r="BX91" t="s">
        <v>8</v>
      </c>
      <c r="BY91">
        <v>193</v>
      </c>
      <c r="CA91" t="s">
        <v>18</v>
      </c>
      <c r="CB91" t="s">
        <v>353</v>
      </c>
      <c r="CC91" t="s">
        <v>246</v>
      </c>
      <c r="CD91" t="s">
        <v>19</v>
      </c>
      <c r="CE91" t="s">
        <v>14</v>
      </c>
      <c r="CF91">
        <v>175</v>
      </c>
      <c r="CH91" t="s">
        <v>33</v>
      </c>
      <c r="CI91" t="s">
        <v>362</v>
      </c>
      <c r="CJ91" t="s">
        <v>295</v>
      </c>
      <c r="CK91" t="s">
        <v>22</v>
      </c>
      <c r="CL91" t="s">
        <v>11</v>
      </c>
      <c r="CM91">
        <v>123</v>
      </c>
      <c r="CO91" t="s">
        <v>33</v>
      </c>
      <c r="CP91" t="s">
        <v>535</v>
      </c>
      <c r="CQ91" t="s">
        <v>533</v>
      </c>
      <c r="CR91" t="s">
        <v>16</v>
      </c>
      <c r="CS91" t="s">
        <v>11</v>
      </c>
      <c r="CT91">
        <v>179</v>
      </c>
      <c r="EQ91" s="22" t="s">
        <v>33</v>
      </c>
      <c r="ER91" s="22" t="s">
        <v>145</v>
      </c>
      <c r="ES91" s="22" t="s">
        <v>145</v>
      </c>
      <c r="ET91" s="22" t="s">
        <v>39</v>
      </c>
      <c r="EU91" s="133" t="s">
        <v>11</v>
      </c>
      <c r="EV91">
        <v>1</v>
      </c>
      <c r="FS91" t="s">
        <v>33</v>
      </c>
      <c r="FT91" t="s">
        <v>613</v>
      </c>
      <c r="FU91" t="s">
        <v>614</v>
      </c>
      <c r="FV91" t="s">
        <v>10</v>
      </c>
      <c r="FW91" t="s">
        <v>11</v>
      </c>
      <c r="FX91">
        <v>127</v>
      </c>
    </row>
    <row r="92" spans="2:180" ht="12.75" customHeight="1">
      <c r="B92"/>
      <c r="C92"/>
      <c r="D92"/>
      <c r="G92" s="50">
        <v>4</v>
      </c>
      <c r="H92" s="22" t="str">
        <v>Lena</v>
      </c>
      <c r="I92" s="22" t="str">
        <v>Nickl</v>
      </c>
      <c r="J92" s="74">
        <f xml:space="preserve">
IF(Heimmannschaft=AG!$A$1,LARGE(AG!$M$3:$M$150,4),
IF(Heimmannschaft=LE!$A$1,LARGE(LE!$M$3:$M$150,4),
IF(Heimmannschaft=AD!$A$1,LARGE(AD!$M$3:$M$150,4),
IF(Heimmannschaft=ZE!$A$1,LARGE(ZE!$M$3:$M$150,4),
IF(Heimmannschaft=TH!$A$1,LARGE(TH!$M$3:$M$150,4),
IF(Heimmannschaft=FU!$A$1,LARGE(FU!$M$3:$M$150,4),
IF(Heimmannschaft=JI!$A$1,LARGE(JI!$M$3:$M$150,4),
IF(Heimmannschaft=HW!$A$1,LARGE(HW!$M$3:$M$150,4),
IF(Heimmannschaft=WW!$A$1,LARGE(WW!$M$3:$M$150,4),
IF(Heimmannschaft=PB!$A$1,LARGE(PB!$M$3:$M$150,4),
IF(Heimmannschaft=ÖD!$A$1,LARGE(ÖD!$M$3:$M$150,4),
)))))))))))</f>
        <v>176</v>
      </c>
      <c r="K92" s="50">
        <f t="shared" si="2"/>
        <v>1</v>
      </c>
      <c r="L92" s="50">
        <f t="shared" si="3"/>
        <v>0</v>
      </c>
      <c r="M92" s="74">
        <f xml:space="preserve">
IF(Gastmannschaft=AG!$A$1,LARGE(AG!$M$3:$M$150,4),
IF(Gastmannschaft=LE!$A$1,LARGE(LE!$M$3:$M$150,4),
IF(Gastmannschaft=AD!$A$1,LARGE(AD!$M$3:$M$150,4),
IF(Gastmannschaft=ZE!$A$1,LARGE(ZE!$M$3:$M$150,4),
IF(Gastmannschaft=TH!$A$1,LARGE(TH!$M$3:$M$150,4),
IF(Gastmannschaft=FU!$A$1,LARGE(FU!$M$3:$M$150,4),
IF(Gastmannschaft=JI!$A$1,LARGE(JI!$M$3:$M$150,4),
IF(Gastmannschaft=HW!$A$1,LARGE(HW!$M$3:$M$150,4),
IF(Gastmannschaft=WW!$A$1,LARGE(WW!$M$3:$M$150,4),
IF(Gastmannschaft=PB!$A$1,LARGE(PB!$M$3:$M$150,4),
IF(Gastmannschaft=ÖD!$A$1,LARGE(ÖD!$M$3:$M$150,4),
)))))))))))</f>
        <v>157</v>
      </c>
      <c r="N92" s="22" t="str">
        <v>Martin</v>
      </c>
      <c r="O92" s="22" t="str">
        <v>Dechant</v>
      </c>
      <c r="P92" s="57">
        <v>4</v>
      </c>
      <c r="Q92" s="40"/>
      <c r="R92" s="40"/>
      <c r="S92" s="40"/>
      <c r="W92" s="84"/>
      <c r="X92" s="84"/>
      <c r="Y92" s="84"/>
      <c r="Z92" s="194"/>
      <c r="AA92" s="189"/>
      <c r="AB92" s="189"/>
      <c r="AD92" s="198" t="s">
        <v>18</v>
      </c>
      <c r="AE92" s="198" t="s">
        <v>363</v>
      </c>
      <c r="AF92" s="198" t="s">
        <v>361</v>
      </c>
      <c r="AG92" s="147" t="s">
        <v>210</v>
      </c>
      <c r="AH92" s="198" t="s">
        <v>11</v>
      </c>
      <c r="AI92" s="198">
        <v>184</v>
      </c>
      <c r="AK92" s="257" t="s">
        <v>33</v>
      </c>
      <c r="AL92" s="258" t="s">
        <v>532</v>
      </c>
      <c r="AM92" s="258" t="s">
        <v>533</v>
      </c>
      <c r="AN92" s="257" t="s">
        <v>16</v>
      </c>
      <c r="AO92" s="258" t="s">
        <v>8</v>
      </c>
      <c r="AP92" s="258">
        <v>171</v>
      </c>
      <c r="AR92" s="74" t="s">
        <v>15</v>
      </c>
      <c r="AS92" s="74" t="s">
        <v>190</v>
      </c>
      <c r="AT92" s="74" t="s">
        <v>185</v>
      </c>
      <c r="AU92" s="74" t="s">
        <v>12</v>
      </c>
      <c r="AV92" s="74" t="s">
        <v>11</v>
      </c>
      <c r="AW92" s="74">
        <v>192</v>
      </c>
      <c r="AY92" s="198" t="s">
        <v>33</v>
      </c>
      <c r="AZ92" s="198" t="s">
        <v>534</v>
      </c>
      <c r="BA92" s="198" t="s">
        <v>530</v>
      </c>
      <c r="BB92" s="147" t="s">
        <v>10</v>
      </c>
      <c r="BC92" s="198" t="s">
        <v>11</v>
      </c>
      <c r="BD92" s="198">
        <v>167</v>
      </c>
      <c r="BF92" s="198" t="s">
        <v>33</v>
      </c>
      <c r="BG92" s="198" t="s">
        <v>535</v>
      </c>
      <c r="BH92" s="198" t="s">
        <v>533</v>
      </c>
      <c r="BI92" s="147" t="s">
        <v>16</v>
      </c>
      <c r="BJ92" s="198" t="s">
        <v>11</v>
      </c>
      <c r="BK92" s="198">
        <v>159</v>
      </c>
      <c r="BM92" t="s">
        <v>33</v>
      </c>
      <c r="BN92" t="s">
        <v>535</v>
      </c>
      <c r="BO92" t="s">
        <v>533</v>
      </c>
      <c r="BP92" t="s">
        <v>16</v>
      </c>
      <c r="BQ92" t="s">
        <v>8</v>
      </c>
      <c r="BR92">
        <v>192</v>
      </c>
      <c r="BT92" t="s">
        <v>15</v>
      </c>
      <c r="BU92" t="s">
        <v>188</v>
      </c>
      <c r="BV92" t="s">
        <v>189</v>
      </c>
      <c r="BW92" t="s">
        <v>12</v>
      </c>
      <c r="BX92" t="s">
        <v>11</v>
      </c>
      <c r="BY92">
        <v>191</v>
      </c>
      <c r="CA92" t="s">
        <v>18</v>
      </c>
      <c r="CB92" t="s">
        <v>292</v>
      </c>
      <c r="CC92" t="s">
        <v>421</v>
      </c>
      <c r="CD92" t="s">
        <v>25</v>
      </c>
      <c r="CE92" t="s">
        <v>11</v>
      </c>
      <c r="CF92">
        <v>174</v>
      </c>
      <c r="CH92" t="s">
        <v>33</v>
      </c>
      <c r="CI92" t="s">
        <v>613</v>
      </c>
      <c r="CJ92" t="s">
        <v>614</v>
      </c>
      <c r="CK92" t="s">
        <v>10</v>
      </c>
      <c r="CL92" t="s">
        <v>11</v>
      </c>
      <c r="CM92">
        <v>122</v>
      </c>
      <c r="CO92" t="s">
        <v>33</v>
      </c>
      <c r="CP92" t="s">
        <v>534</v>
      </c>
      <c r="CQ92" t="s">
        <v>530</v>
      </c>
      <c r="CR92" t="s">
        <v>10</v>
      </c>
      <c r="CS92" t="s">
        <v>11</v>
      </c>
      <c r="CT92">
        <v>184</v>
      </c>
      <c r="EQ92" s="22" t="s">
        <v>33</v>
      </c>
      <c r="ER92" s="22" t="s">
        <v>145</v>
      </c>
      <c r="ES92" s="22" t="s">
        <v>145</v>
      </c>
      <c r="ET92" s="22" t="s">
        <v>12</v>
      </c>
      <c r="EU92" s="133" t="s">
        <v>14</v>
      </c>
      <c r="EV92">
        <v>1</v>
      </c>
      <c r="FS92" t="s">
        <v>33</v>
      </c>
      <c r="FT92" t="s">
        <v>580</v>
      </c>
      <c r="FU92" t="s">
        <v>527</v>
      </c>
      <c r="FV92" t="s">
        <v>12</v>
      </c>
      <c r="FW92" t="s">
        <v>11</v>
      </c>
      <c r="FX92">
        <v>106</v>
      </c>
    </row>
    <row r="93" spans="2:180" ht="12.75" customHeight="1">
      <c r="B93"/>
      <c r="C93"/>
      <c r="D93"/>
      <c r="G93" s="50">
        <v>5</v>
      </c>
      <c r="H93" s="39" t="str">
        <v>Matthias</v>
      </c>
      <c r="I93" s="39" t="str">
        <v>Someschan</v>
      </c>
      <c r="J93" s="74">
        <f xml:space="preserve">
IF(Heimmannschaft=AG!$A$1,LARGE(AG!$M$3:$M$150,5),
IF(Heimmannschaft=LE!$A$1,LARGE(LE!$M$3:$M$150,5),
IF(Heimmannschaft=AD!$A$1,LARGE(AD!$M$3:$M$150,5),
IF(Heimmannschaft=ZE!$A$1,LARGE(ZE!$M$3:$M$150,5),
IF(Heimmannschaft=TH!$A$1,LARGE(TH!$M$3:$M$150,5),
IF(Heimmannschaft=FU!$A$1,LARGE(FU!$M$3:$M$150,5),
IF(Heimmannschaft=JI!$A$1,LARGE(JI!$M$3:$M$150,5),
IF(Heimmannschaft=HW!$A$1,LARGE(HW!$M$3:$M$150,5),
IF(Heimmannschaft=WW!$A$1,LARGE(WW!$M$3:$M$150,5),
IF(Heimmannschaft=PB!$A$1,LARGE(PB!$M$3:$M$150,5),
IF(Heimmannschaft=ÖD!$A$1,LARGE(ÖD!$M$3:$M$150,5),
)))))))))))</f>
        <v>172</v>
      </c>
      <c r="K93" s="50">
        <f t="shared" si="2"/>
        <v>1</v>
      </c>
      <c r="L93" s="50">
        <f t="shared" si="3"/>
        <v>0</v>
      </c>
      <c r="M93" s="74">
        <f xml:space="preserve">
IF(Gastmannschaft=AG!$A$1,LARGE(AG!$M$3:$M$150,5),
IF(Gastmannschaft=LE!$A$1,LARGE(LE!$M$3:$M$150,5),
IF(Gastmannschaft=AD!$A$1,LARGE(AD!$M$3:$M$150,5),
IF(Gastmannschaft=ZE!$A$1,LARGE(ZE!$M$3:$M$150,5),
IF(Gastmannschaft=TH!$A$1,LARGE(TH!$M$3:$M$150,5),
IF(Gastmannschaft=FU!$A$1,LARGE(FU!$M$3:$M$150,5),
IF(Gastmannschaft=JI!$A$1,LARGE(JI!$M$3:$M$150,5),
IF(Gastmannschaft=HW!$A$1,LARGE(HW!$M$3:$M$150,5),
IF(Gastmannschaft=WW!$A$1,LARGE(WW!$M$3:$M$150,5),
IF(Gastmannschaft=PB!$A$1,LARGE(PB!$M$3:$M$150,5),
IF(Gastmannschaft=ÖD!$A$1,LARGE(ÖD!$M$3:$M$150,5),
)))))))))))</f>
        <v>153</v>
      </c>
      <c r="N93" s="39" t="str">
        <v>Dominik</v>
      </c>
      <c r="O93" s="39" t="str">
        <v>Gruber</v>
      </c>
      <c r="P93" s="57">
        <v>5</v>
      </c>
      <c r="Q93" s="40"/>
      <c r="R93" s="40"/>
      <c r="S93" s="40"/>
      <c r="W93" s="84"/>
      <c r="X93" s="84"/>
      <c r="Y93" s="84"/>
      <c r="Z93" s="194"/>
      <c r="AA93" s="189"/>
      <c r="AB93" s="189"/>
      <c r="AD93" s="198" t="s">
        <v>18</v>
      </c>
      <c r="AE93" s="198" t="s">
        <v>203</v>
      </c>
      <c r="AF93" s="198" t="s">
        <v>355</v>
      </c>
      <c r="AG93" s="147" t="s">
        <v>12</v>
      </c>
      <c r="AH93" s="198" t="s">
        <v>11</v>
      </c>
      <c r="AI93" s="198">
        <v>186</v>
      </c>
      <c r="AK93" s="257" t="s">
        <v>33</v>
      </c>
      <c r="AL93" s="258" t="s">
        <v>535</v>
      </c>
      <c r="AM93" s="258" t="s">
        <v>533</v>
      </c>
      <c r="AN93" s="257" t="s">
        <v>16</v>
      </c>
      <c r="AO93" s="258" t="s">
        <v>14</v>
      </c>
      <c r="AP93" s="258">
        <v>159</v>
      </c>
      <c r="AR93" s="74" t="s">
        <v>15</v>
      </c>
      <c r="AS93" s="74" t="s">
        <v>194</v>
      </c>
      <c r="AT93" s="203" t="s">
        <v>195</v>
      </c>
      <c r="AU93" s="74" t="s">
        <v>19</v>
      </c>
      <c r="AV93" s="203" t="s">
        <v>8</v>
      </c>
      <c r="AW93" s="74">
        <v>190</v>
      </c>
      <c r="AY93" s="198" t="s">
        <v>33</v>
      </c>
      <c r="AZ93" s="198" t="s">
        <v>525</v>
      </c>
      <c r="BA93" s="198" t="s">
        <v>526</v>
      </c>
      <c r="BB93" s="147" t="s">
        <v>12</v>
      </c>
      <c r="BC93" s="198" t="s">
        <v>11</v>
      </c>
      <c r="BD93" s="198">
        <v>125</v>
      </c>
      <c r="BF93" s="198" t="s">
        <v>33</v>
      </c>
      <c r="BG93" s="198" t="s">
        <v>535</v>
      </c>
      <c r="BH93" s="198" t="s">
        <v>533</v>
      </c>
      <c r="BI93" s="147" t="s">
        <v>16</v>
      </c>
      <c r="BJ93" s="198" t="s">
        <v>8</v>
      </c>
      <c r="BK93" s="198">
        <v>198</v>
      </c>
      <c r="BM93" t="s">
        <v>33</v>
      </c>
      <c r="BN93" t="s">
        <v>529</v>
      </c>
      <c r="BO93" t="s">
        <v>530</v>
      </c>
      <c r="BP93" t="s">
        <v>19</v>
      </c>
      <c r="BQ93" t="s">
        <v>8</v>
      </c>
      <c r="BR93">
        <v>193</v>
      </c>
      <c r="BT93" t="s">
        <v>15</v>
      </c>
      <c r="BU93" t="s">
        <v>395</v>
      </c>
      <c r="BV93" t="s">
        <v>221</v>
      </c>
      <c r="BW93" t="s">
        <v>16</v>
      </c>
      <c r="BX93" t="s">
        <v>8</v>
      </c>
      <c r="BY93">
        <v>191</v>
      </c>
      <c r="CA93" t="s">
        <v>18</v>
      </c>
      <c r="CB93" t="s">
        <v>351</v>
      </c>
      <c r="CC93" t="s">
        <v>352</v>
      </c>
      <c r="CD93" t="s">
        <v>16</v>
      </c>
      <c r="CE93" t="s">
        <v>11</v>
      </c>
      <c r="CF93">
        <v>169</v>
      </c>
      <c r="CH93" t="s">
        <v>33</v>
      </c>
      <c r="CI93" t="s">
        <v>598</v>
      </c>
      <c r="CJ93" t="s">
        <v>295</v>
      </c>
      <c r="CK93" t="s">
        <v>25</v>
      </c>
      <c r="CL93" t="s">
        <v>11</v>
      </c>
      <c r="CM93">
        <v>103</v>
      </c>
      <c r="CO93" t="s">
        <v>33</v>
      </c>
      <c r="CP93" t="s">
        <v>213</v>
      </c>
      <c r="CQ93" t="s">
        <v>544</v>
      </c>
      <c r="CR93" t="s">
        <v>16</v>
      </c>
      <c r="CS93" t="s">
        <v>8</v>
      </c>
      <c r="CT93">
        <v>187</v>
      </c>
      <c r="EQ93" s="22" t="s">
        <v>20</v>
      </c>
      <c r="ER93" s="22" t="s">
        <v>145</v>
      </c>
      <c r="ES93" s="22" t="s">
        <v>145</v>
      </c>
      <c r="ET93" s="22" t="s">
        <v>25</v>
      </c>
      <c r="EU93" s="133" t="s">
        <v>11</v>
      </c>
      <c r="EV93">
        <v>1</v>
      </c>
      <c r="FS93" t="s">
        <v>33</v>
      </c>
      <c r="FT93" t="s">
        <v>598</v>
      </c>
      <c r="FU93" t="s">
        <v>295</v>
      </c>
      <c r="FV93" t="s">
        <v>25</v>
      </c>
      <c r="FW93" t="s">
        <v>11</v>
      </c>
      <c r="FX93">
        <v>102</v>
      </c>
    </row>
    <row r="94" spans="2:180" ht="12.75" customHeight="1" thickBot="1">
      <c r="B94"/>
      <c r="C94"/>
      <c r="D94"/>
      <c r="G94" s="52">
        <v>6</v>
      </c>
      <c r="H94" s="41" t="str">
        <v>Juergen</v>
      </c>
      <c r="I94" s="41" t="str">
        <v>Gerhardt</v>
      </c>
      <c r="J94" s="146">
        <f xml:space="preserve">
IF(Heimmannschaft=AG!$A$1,LARGE(AG!$M$3:$M$150,6),
IF(Heimmannschaft=LE!$A$1,LARGE(LE!$M$3:$M$150,6),
IF(Heimmannschaft=AD!$A$1,LARGE(AD!$M$3:$M$150,6),
IF(Heimmannschaft=ZE!$A$1,LARGE(ZE!$M$3:$M$150,6),
IF(Heimmannschaft=TH!$A$1,LARGE(TH!$M$3:$M$150,6),
IF(Heimmannschaft=FU!$A$1,LARGE(FU!$M$3:$M$150,6),
IF(Heimmannschaft=JI!$A$1,LARGE(JI!$M$3:$M$150,6),
IF(Heimmannschaft=HW!$A$1,LARGE(HW!$M$3:$M$150,6),
IF(Heimmannschaft=WW!$A$1,LARGE(WW!$M$3:$M$150,6),
IF(Heimmannschaft=PB!$A$1,LARGE(PB!$M$3:$M$150,6),
IF(Heimmannschaft=ÖD!$A$1,LARGE(ÖD!$M$3:$M$150,6),
)))))))))))</f>
        <v>171</v>
      </c>
      <c r="K94" s="51">
        <f t="shared" si="2"/>
        <v>1</v>
      </c>
      <c r="L94" s="51">
        <f t="shared" si="3"/>
        <v>0</v>
      </c>
      <c r="M94" s="146">
        <f xml:space="preserve">
IF(Gastmannschaft=AG!$A$1,LARGE(AG!$M$3:$M$150,6),
IF(Gastmannschaft=LE!$A$1,LARGE(LE!$M$3:$M$150,6),
IF(Gastmannschaft=AD!$A$1,LARGE(AD!$M$3:$M$150,6),
IF(Gastmannschaft=ZE!$A$1,LARGE(ZE!$M$3:$M$150,6),
IF(Gastmannschaft=TH!$A$1,LARGE(TH!$M$3:$M$150,6),
IF(Gastmannschaft=FU!$A$1,LARGE(FU!$M$3:$M$150,6),
IF(Gastmannschaft=JI!$A$1,LARGE(JI!$M$3:$M$150,6),
IF(Gastmannschaft=HW!$A$1,LARGE(HW!$M$3:$M$150,6),
IF(Gastmannschaft=WW!$A$1,LARGE(WW!$M$3:$M$150,6),
IF(Gastmannschaft=PB!$A$1,LARGE(PB!$M$3:$M$150,6),
IF(Gastmannschaft=ÖD!$A$1,LARGE(ÖD!$M$3:$M$150,6),
)))))))))))</f>
        <v>151</v>
      </c>
      <c r="N94" s="41" t="str">
        <v>Martin</v>
      </c>
      <c r="O94" s="41" t="str">
        <v>Bomertl</v>
      </c>
      <c r="P94" s="58">
        <v>6</v>
      </c>
      <c r="Q94" s="40"/>
      <c r="R94" s="40"/>
      <c r="S94" s="40"/>
      <c r="W94" s="84"/>
      <c r="X94" s="84"/>
      <c r="Y94" s="84"/>
      <c r="Z94" s="194"/>
      <c r="AA94" s="189"/>
      <c r="AB94" s="189"/>
      <c r="AD94" s="198" t="s">
        <v>18</v>
      </c>
      <c r="AE94" s="198" t="s">
        <v>353</v>
      </c>
      <c r="AF94" s="198" t="s">
        <v>246</v>
      </c>
      <c r="AG94" s="147" t="s">
        <v>19</v>
      </c>
      <c r="AH94" s="198" t="s">
        <v>11</v>
      </c>
      <c r="AI94" s="198">
        <v>186</v>
      </c>
      <c r="AK94" s="257" t="s">
        <v>33</v>
      </c>
      <c r="AL94" s="258" t="s">
        <v>186</v>
      </c>
      <c r="AM94" s="258" t="s">
        <v>533</v>
      </c>
      <c r="AN94" s="257" t="s">
        <v>12</v>
      </c>
      <c r="AO94" s="258" t="s">
        <v>11</v>
      </c>
      <c r="AP94" s="258">
        <v>153</v>
      </c>
      <c r="AR94" s="74" t="s">
        <v>15</v>
      </c>
      <c r="AS94" s="74" t="s">
        <v>206</v>
      </c>
      <c r="AT94" s="74" t="s">
        <v>207</v>
      </c>
      <c r="AU94" s="74" t="s">
        <v>10</v>
      </c>
      <c r="AV94" s="74" t="s">
        <v>11</v>
      </c>
      <c r="AW94" s="74">
        <v>190</v>
      </c>
      <c r="AY94" s="198" t="s">
        <v>33</v>
      </c>
      <c r="AZ94" s="198" t="s">
        <v>203</v>
      </c>
      <c r="BA94" s="198" t="s">
        <v>381</v>
      </c>
      <c r="BB94" s="147" t="s">
        <v>23</v>
      </c>
      <c r="BC94" s="198" t="s">
        <v>11</v>
      </c>
      <c r="BD94" s="198">
        <v>176</v>
      </c>
      <c r="BF94" s="198" t="s">
        <v>33</v>
      </c>
      <c r="BG94" s="199" t="s">
        <v>535</v>
      </c>
      <c r="BH94" s="198" t="s">
        <v>533</v>
      </c>
      <c r="BI94" s="147" t="s">
        <v>16</v>
      </c>
      <c r="BJ94" s="198" t="s">
        <v>14</v>
      </c>
      <c r="BK94" s="198">
        <v>168</v>
      </c>
      <c r="BM94" t="s">
        <v>33</v>
      </c>
      <c r="BN94" t="s">
        <v>367</v>
      </c>
      <c r="BO94" t="s">
        <v>536</v>
      </c>
      <c r="BP94" t="s">
        <v>16</v>
      </c>
      <c r="BQ94" t="s">
        <v>11</v>
      </c>
      <c r="BR94">
        <v>182</v>
      </c>
      <c r="BT94" t="s">
        <v>15</v>
      </c>
      <c r="BU94" t="s">
        <v>186</v>
      </c>
      <c r="BV94" t="s">
        <v>187</v>
      </c>
      <c r="BW94" t="s">
        <v>12</v>
      </c>
      <c r="BX94" t="s">
        <v>11</v>
      </c>
      <c r="BY94">
        <v>190</v>
      </c>
      <c r="CA94" t="s">
        <v>18</v>
      </c>
      <c r="CB94" t="s">
        <v>357</v>
      </c>
      <c r="CC94" t="s">
        <v>358</v>
      </c>
      <c r="CD94" t="s">
        <v>12</v>
      </c>
      <c r="CE94" t="s">
        <v>14</v>
      </c>
      <c r="CF94">
        <v>169</v>
      </c>
      <c r="CH94" t="s">
        <v>18</v>
      </c>
      <c r="CI94" t="s">
        <v>353</v>
      </c>
      <c r="CJ94" t="s">
        <v>246</v>
      </c>
      <c r="CK94" t="s">
        <v>19</v>
      </c>
      <c r="CL94" t="s">
        <v>8</v>
      </c>
      <c r="CM94">
        <v>195</v>
      </c>
      <c r="CO94" t="s">
        <v>33</v>
      </c>
      <c r="CP94" t="s">
        <v>529</v>
      </c>
      <c r="CQ94" t="s">
        <v>530</v>
      </c>
      <c r="CR94" t="s">
        <v>19</v>
      </c>
      <c r="CS94" t="s">
        <v>8</v>
      </c>
      <c r="CT94">
        <v>194</v>
      </c>
      <c r="EQ94" s="22" t="s">
        <v>20</v>
      </c>
      <c r="ER94" s="22" t="s">
        <v>145</v>
      </c>
      <c r="ES94" s="22" t="s">
        <v>145</v>
      </c>
      <c r="ET94" s="22" t="s">
        <v>53</v>
      </c>
      <c r="EU94" s="133" t="s">
        <v>11</v>
      </c>
      <c r="EV94">
        <v>1</v>
      </c>
      <c r="FS94" t="s">
        <v>18</v>
      </c>
      <c r="FT94" t="s">
        <v>409</v>
      </c>
      <c r="FU94" t="s">
        <v>475</v>
      </c>
      <c r="FV94" t="s">
        <v>23</v>
      </c>
      <c r="FW94" t="s">
        <v>11</v>
      </c>
      <c r="FX94">
        <v>195</v>
      </c>
    </row>
    <row r="95" spans="2:180" ht="12.75" customHeight="1" thickTop="1">
      <c r="B95"/>
      <c r="C95"/>
      <c r="D95"/>
      <c r="H95" s="39"/>
      <c r="I95" s="39" t="s">
        <v>82</v>
      </c>
      <c r="J95" s="49">
        <f>SUM(J89:J94)</f>
        <v>1067</v>
      </c>
      <c r="K95" s="50">
        <f>SUM(K89:K94)</f>
        <v>6</v>
      </c>
      <c r="L95" s="50">
        <f>SUM(L89:L94)</f>
        <v>0</v>
      </c>
      <c r="M95" s="49">
        <f>SUM(M89:M94)</f>
        <v>983</v>
      </c>
      <c r="N95" s="39" t="s">
        <v>82</v>
      </c>
      <c r="O95" s="39"/>
      <c r="P95" s="57"/>
      <c r="Q95" s="40"/>
      <c r="R95" s="40"/>
      <c r="S95" s="40"/>
      <c r="W95" s="84"/>
      <c r="X95" s="84"/>
      <c r="Y95" s="84"/>
      <c r="Z95" s="194"/>
      <c r="AA95" s="189"/>
      <c r="AB95" s="189"/>
      <c r="AD95" s="198" t="s">
        <v>18</v>
      </c>
      <c r="AE95" s="198" t="s">
        <v>362</v>
      </c>
      <c r="AF95" s="198" t="s">
        <v>392</v>
      </c>
      <c r="AG95" s="147" t="s">
        <v>210</v>
      </c>
      <c r="AH95" s="198" t="s">
        <v>11</v>
      </c>
      <c r="AI95" s="198">
        <v>186</v>
      </c>
      <c r="AK95" s="257" t="s">
        <v>33</v>
      </c>
      <c r="AL95" s="258" t="s">
        <v>538</v>
      </c>
      <c r="AM95" s="258" t="s">
        <v>539</v>
      </c>
      <c r="AN95" s="257" t="s">
        <v>27</v>
      </c>
      <c r="AO95" s="258" t="s">
        <v>11</v>
      </c>
      <c r="AP95" s="258">
        <v>167</v>
      </c>
      <c r="AR95" s="74" t="s">
        <v>15</v>
      </c>
      <c r="AS95" s="203" t="s">
        <v>193</v>
      </c>
      <c r="AT95" s="203" t="s">
        <v>192</v>
      </c>
      <c r="AU95" s="74" t="s">
        <v>12</v>
      </c>
      <c r="AV95" s="74" t="s">
        <v>11</v>
      </c>
      <c r="AW95" s="74">
        <v>187</v>
      </c>
      <c r="AY95" s="198" t="s">
        <v>33</v>
      </c>
      <c r="AZ95" s="198" t="s">
        <v>541</v>
      </c>
      <c r="BA95" s="198" t="s">
        <v>368</v>
      </c>
      <c r="BB95" s="147" t="s">
        <v>27</v>
      </c>
      <c r="BC95" s="198" t="s">
        <v>11</v>
      </c>
      <c r="BD95" s="198">
        <v>167</v>
      </c>
      <c r="BF95" s="198" t="s">
        <v>33</v>
      </c>
      <c r="BG95" s="198" t="s">
        <v>213</v>
      </c>
      <c r="BH95" s="198" t="s">
        <v>544</v>
      </c>
      <c r="BI95" s="147" t="s">
        <v>16</v>
      </c>
      <c r="BJ95" s="198" t="s">
        <v>8</v>
      </c>
      <c r="BK95" s="198">
        <v>191</v>
      </c>
      <c r="BM95" t="s">
        <v>33</v>
      </c>
      <c r="BN95" t="s">
        <v>367</v>
      </c>
      <c r="BO95" t="s">
        <v>536</v>
      </c>
      <c r="BP95" t="s">
        <v>16</v>
      </c>
      <c r="BQ95" t="s">
        <v>8</v>
      </c>
      <c r="BR95">
        <v>197</v>
      </c>
      <c r="BT95" t="s">
        <v>15</v>
      </c>
      <c r="BU95" t="s">
        <v>213</v>
      </c>
      <c r="BV95" t="s">
        <v>187</v>
      </c>
      <c r="BW95" t="s">
        <v>12</v>
      </c>
      <c r="BX95" t="s">
        <v>11</v>
      </c>
      <c r="BY95">
        <v>186</v>
      </c>
      <c r="CA95" t="s">
        <v>18</v>
      </c>
      <c r="CB95" t="s">
        <v>198</v>
      </c>
      <c r="CC95" t="s">
        <v>490</v>
      </c>
      <c r="CD95" t="s">
        <v>25</v>
      </c>
      <c r="CE95" t="s">
        <v>11</v>
      </c>
      <c r="CF95">
        <v>164</v>
      </c>
      <c r="CH95" t="s">
        <v>18</v>
      </c>
      <c r="CI95" t="s">
        <v>547</v>
      </c>
      <c r="CJ95" t="s">
        <v>548</v>
      </c>
      <c r="CK95" t="s">
        <v>16</v>
      </c>
      <c r="CL95" t="s">
        <v>8</v>
      </c>
      <c r="CM95">
        <v>193</v>
      </c>
      <c r="CO95" t="s">
        <v>33</v>
      </c>
      <c r="CP95" t="s">
        <v>535</v>
      </c>
      <c r="CQ95" t="s">
        <v>533</v>
      </c>
      <c r="CR95" t="s">
        <v>16</v>
      </c>
      <c r="CS95" t="s">
        <v>8</v>
      </c>
      <c r="CT95">
        <v>196</v>
      </c>
      <c r="EQ95" s="22" t="s">
        <v>20</v>
      </c>
      <c r="ER95" s="22" t="s">
        <v>145</v>
      </c>
      <c r="ES95" s="22" t="s">
        <v>145</v>
      </c>
      <c r="ET95" s="22" t="s">
        <v>12</v>
      </c>
      <c r="EU95" s="133" t="s">
        <v>11</v>
      </c>
      <c r="EV95">
        <v>1</v>
      </c>
      <c r="FS95" t="s">
        <v>18</v>
      </c>
      <c r="FT95" t="s">
        <v>224</v>
      </c>
      <c r="FU95" t="s">
        <v>356</v>
      </c>
      <c r="FV95" t="s">
        <v>16</v>
      </c>
      <c r="FW95" t="s">
        <v>8</v>
      </c>
      <c r="FX95">
        <v>194</v>
      </c>
    </row>
    <row r="96" spans="2:180" ht="12.75" customHeight="1">
      <c r="B96"/>
      <c r="C96"/>
      <c r="D96"/>
      <c r="H96" s="39"/>
      <c r="I96" s="39" t="s">
        <v>63</v>
      </c>
      <c r="J96" s="182">
        <f>IF(J95=0,0,ROUND(J95/COUNTIFS(J89:J94,"&gt;0"),1))</f>
        <v>177.8</v>
      </c>
      <c r="K96" s="53">
        <f>IF(K95&gt;L95,2,IF(L95&gt;K95,0,1))</f>
        <v>2</v>
      </c>
      <c r="L96" s="53">
        <f>IF(K95&gt;L95,0,IF(L95&gt;K95,2,1))</f>
        <v>0</v>
      </c>
      <c r="M96" s="48">
        <f>IF(M95=0,0,ROUND(M95/COUNTIFS(M89:M94,"&gt;0"),1))</f>
        <v>163.80000000000001</v>
      </c>
      <c r="N96" s="39" t="s">
        <v>63</v>
      </c>
      <c r="O96" s="39"/>
      <c r="P96" s="57"/>
      <c r="Q96" s="40"/>
      <c r="R96" s="40"/>
      <c r="S96" s="40"/>
      <c r="W96" s="84"/>
      <c r="X96" s="84"/>
      <c r="Y96" s="84"/>
      <c r="Z96" s="194"/>
      <c r="AA96" s="133"/>
      <c r="AD96" s="198" t="s">
        <v>18</v>
      </c>
      <c r="AE96" s="198" t="s">
        <v>409</v>
      </c>
      <c r="AF96" s="198" t="s">
        <v>475</v>
      </c>
      <c r="AG96" s="147" t="s">
        <v>23</v>
      </c>
      <c r="AH96" s="198" t="s">
        <v>11</v>
      </c>
      <c r="AI96" s="198">
        <v>188</v>
      </c>
      <c r="AK96" s="257" t="s">
        <v>33</v>
      </c>
      <c r="AL96" s="257" t="s">
        <v>213</v>
      </c>
      <c r="AM96" s="257" t="s">
        <v>544</v>
      </c>
      <c r="AN96" s="257" t="s">
        <v>16</v>
      </c>
      <c r="AO96" s="257" t="s">
        <v>8</v>
      </c>
      <c r="AP96" s="257">
        <v>184</v>
      </c>
      <c r="AR96" s="74" t="s">
        <v>15</v>
      </c>
      <c r="AS96" s="74" t="s">
        <v>211</v>
      </c>
      <c r="AT96" s="74" t="s">
        <v>209</v>
      </c>
      <c r="AU96" s="74" t="s">
        <v>19</v>
      </c>
      <c r="AV96" s="74" t="s">
        <v>8</v>
      </c>
      <c r="AW96" s="74">
        <v>186</v>
      </c>
      <c r="AY96" s="198" t="s">
        <v>33</v>
      </c>
      <c r="AZ96" s="198" t="s">
        <v>541</v>
      </c>
      <c r="BA96" s="198" t="s">
        <v>368</v>
      </c>
      <c r="BB96" s="147" t="s">
        <v>27</v>
      </c>
      <c r="BC96" s="198" t="s">
        <v>14</v>
      </c>
      <c r="BD96" s="198">
        <v>138</v>
      </c>
      <c r="BF96" s="198" t="s">
        <v>33</v>
      </c>
      <c r="BG96" s="198" t="s">
        <v>362</v>
      </c>
      <c r="BH96" s="198" t="s">
        <v>295</v>
      </c>
      <c r="BI96" s="147" t="s">
        <v>22</v>
      </c>
      <c r="BJ96" s="198" t="s">
        <v>11</v>
      </c>
      <c r="BK96" s="198">
        <v>134</v>
      </c>
      <c r="BM96" t="s">
        <v>15</v>
      </c>
      <c r="BN96" t="s">
        <v>203</v>
      </c>
      <c r="BO96" t="s">
        <v>315</v>
      </c>
      <c r="BP96" t="s">
        <v>210</v>
      </c>
      <c r="BQ96" t="s">
        <v>11</v>
      </c>
      <c r="BR96">
        <v>103</v>
      </c>
      <c r="BT96" t="s">
        <v>15</v>
      </c>
      <c r="BU96" t="s">
        <v>206</v>
      </c>
      <c r="BV96" t="s">
        <v>207</v>
      </c>
      <c r="BW96" t="s">
        <v>10</v>
      </c>
      <c r="BX96" t="s">
        <v>11</v>
      </c>
      <c r="BY96">
        <v>186</v>
      </c>
      <c r="CA96" t="s">
        <v>18</v>
      </c>
      <c r="CB96" t="s">
        <v>609</v>
      </c>
      <c r="CC96" t="s">
        <v>610</v>
      </c>
      <c r="CD96" t="s">
        <v>25</v>
      </c>
      <c r="CE96" t="s">
        <v>11</v>
      </c>
      <c r="CF96">
        <v>163</v>
      </c>
      <c r="CH96" t="s">
        <v>18</v>
      </c>
      <c r="CI96" t="s">
        <v>224</v>
      </c>
      <c r="CJ96" t="s">
        <v>356</v>
      </c>
      <c r="CK96" t="s">
        <v>16</v>
      </c>
      <c r="CL96" t="s">
        <v>8</v>
      </c>
      <c r="CM96">
        <v>191</v>
      </c>
      <c r="CO96" t="s">
        <v>18</v>
      </c>
      <c r="CP96" t="s">
        <v>576</v>
      </c>
      <c r="CQ96" t="s">
        <v>361</v>
      </c>
      <c r="CR96" t="s">
        <v>25</v>
      </c>
      <c r="CS96" t="s">
        <v>11</v>
      </c>
      <c r="CT96">
        <v>99</v>
      </c>
      <c r="EQ96" s="22" t="s">
        <v>20</v>
      </c>
      <c r="ER96" s="22" t="s">
        <v>145</v>
      </c>
      <c r="ES96" s="22" t="s">
        <v>145</v>
      </c>
      <c r="ET96" s="22" t="s">
        <v>23</v>
      </c>
      <c r="EU96" s="133" t="s">
        <v>11</v>
      </c>
      <c r="EV96">
        <v>1</v>
      </c>
      <c r="FS96" t="s">
        <v>18</v>
      </c>
      <c r="FT96" t="s">
        <v>353</v>
      </c>
      <c r="FU96" t="s">
        <v>246</v>
      </c>
      <c r="FV96" t="s">
        <v>19</v>
      </c>
      <c r="FW96" t="s">
        <v>8</v>
      </c>
      <c r="FX96">
        <v>194</v>
      </c>
    </row>
    <row r="97" spans="2:180" ht="12.75" customHeight="1">
      <c r="B97"/>
      <c r="C97"/>
      <c r="D97"/>
      <c r="H97" s="39"/>
      <c r="I97" s="42"/>
      <c r="J97" s="42"/>
      <c r="K97" s="42"/>
      <c r="L97" s="42"/>
      <c r="M97" s="42"/>
      <c r="N97" s="42"/>
      <c r="O97" s="42"/>
      <c r="P97" s="59"/>
      <c r="Q97" s="40"/>
      <c r="R97" s="40"/>
      <c r="S97" s="40"/>
      <c r="W97" s="198"/>
      <c r="X97" s="199"/>
      <c r="Y97" s="198"/>
      <c r="Z97" s="147"/>
      <c r="AA97" s="147"/>
      <c r="AB97" s="74"/>
      <c r="AD97" s="198" t="s">
        <v>18</v>
      </c>
      <c r="AE97" s="198" t="s">
        <v>203</v>
      </c>
      <c r="AF97" s="198" t="s">
        <v>361</v>
      </c>
      <c r="AG97" s="147" t="s">
        <v>23</v>
      </c>
      <c r="AH97" s="198" t="s">
        <v>11</v>
      </c>
      <c r="AI97" s="198">
        <v>189</v>
      </c>
      <c r="AK97" s="257" t="s">
        <v>33</v>
      </c>
      <c r="AL97" s="258" t="s">
        <v>524</v>
      </c>
      <c r="AM97" s="258" t="s">
        <v>295</v>
      </c>
      <c r="AN97" s="257" t="s">
        <v>23</v>
      </c>
      <c r="AO97" s="258" t="s">
        <v>11</v>
      </c>
      <c r="AP97" s="258">
        <v>163</v>
      </c>
      <c r="AR97" s="22" t="s">
        <v>15</v>
      </c>
      <c r="AS97" s="22" t="s">
        <v>230</v>
      </c>
      <c r="AT97" s="22" t="s">
        <v>231</v>
      </c>
      <c r="AU97" s="22" t="s">
        <v>10</v>
      </c>
      <c r="AV97" s="203" t="s">
        <v>11</v>
      </c>
      <c r="AW97" s="22">
        <v>185</v>
      </c>
      <c r="AY97" s="198" t="s">
        <v>33</v>
      </c>
      <c r="AZ97" s="198" t="s">
        <v>540</v>
      </c>
      <c r="BA97" s="198" t="s">
        <v>368</v>
      </c>
      <c r="BB97" s="147" t="s">
        <v>210</v>
      </c>
      <c r="BC97" s="198" t="s">
        <v>11</v>
      </c>
      <c r="BD97" s="198">
        <v>151</v>
      </c>
      <c r="BF97" s="198" t="s">
        <v>33</v>
      </c>
      <c r="BG97" s="198" t="s">
        <v>603</v>
      </c>
      <c r="BH97" s="198" t="s">
        <v>527</v>
      </c>
      <c r="BI97" s="147" t="s">
        <v>210</v>
      </c>
      <c r="BJ97" s="198" t="s">
        <v>11</v>
      </c>
      <c r="BK97" s="198">
        <v>88</v>
      </c>
      <c r="BM97" t="s">
        <v>15</v>
      </c>
      <c r="BN97" t="s">
        <v>226</v>
      </c>
      <c r="BO97" t="s">
        <v>221</v>
      </c>
      <c r="BP97" t="s">
        <v>19</v>
      </c>
      <c r="BQ97" t="s">
        <v>11</v>
      </c>
      <c r="BR97">
        <v>112</v>
      </c>
      <c r="BT97" t="s">
        <v>15</v>
      </c>
      <c r="BU97" t="s">
        <v>230</v>
      </c>
      <c r="BV97" t="s">
        <v>231</v>
      </c>
      <c r="BW97" t="s">
        <v>10</v>
      </c>
      <c r="BX97" t="s">
        <v>11</v>
      </c>
      <c r="BY97">
        <v>186</v>
      </c>
      <c r="CA97" t="s">
        <v>18</v>
      </c>
      <c r="CB97" t="s">
        <v>549</v>
      </c>
      <c r="CC97" t="s">
        <v>550</v>
      </c>
      <c r="CD97" t="s">
        <v>22</v>
      </c>
      <c r="CE97" t="s">
        <v>14</v>
      </c>
      <c r="CF97">
        <v>161</v>
      </c>
      <c r="CH97" t="s">
        <v>18</v>
      </c>
      <c r="CI97" t="s">
        <v>362</v>
      </c>
      <c r="CJ97" t="s">
        <v>392</v>
      </c>
      <c r="CK97" t="s">
        <v>210</v>
      </c>
      <c r="CL97" t="s">
        <v>11</v>
      </c>
      <c r="CM97">
        <v>191</v>
      </c>
      <c r="CO97" t="s">
        <v>18</v>
      </c>
      <c r="CP97" t="s">
        <v>545</v>
      </c>
      <c r="CQ97" t="s">
        <v>546</v>
      </c>
      <c r="CR97" t="s">
        <v>25</v>
      </c>
      <c r="CS97" t="s">
        <v>11</v>
      </c>
      <c r="CT97">
        <v>153</v>
      </c>
      <c r="EQ97" s="22" t="s">
        <v>20</v>
      </c>
      <c r="ER97" s="22" t="s">
        <v>145</v>
      </c>
      <c r="ES97" s="22" t="s">
        <v>145</v>
      </c>
      <c r="ET97" s="22" t="s">
        <v>19</v>
      </c>
      <c r="EU97" s="133" t="s">
        <v>8</v>
      </c>
      <c r="EV97">
        <v>1</v>
      </c>
      <c r="FS97" t="s">
        <v>18</v>
      </c>
      <c r="FT97" t="s">
        <v>262</v>
      </c>
      <c r="FU97" t="s">
        <v>392</v>
      </c>
      <c r="FV97" t="s">
        <v>16</v>
      </c>
      <c r="FW97" t="s">
        <v>8</v>
      </c>
      <c r="FX97">
        <v>193</v>
      </c>
    </row>
    <row r="98" spans="2:180" ht="12.75" customHeight="1">
      <c r="B98"/>
      <c r="C98"/>
      <c r="D98"/>
      <c r="H98" s="39"/>
      <c r="I98" s="337" t="s">
        <v>45</v>
      </c>
      <c r="J98" s="337"/>
      <c r="K98" s="337"/>
      <c r="L98" s="337"/>
      <c r="M98" s="337"/>
      <c r="N98" s="337"/>
      <c r="O98" s="43"/>
      <c r="P98" s="56"/>
      <c r="Q98" s="40"/>
      <c r="R98" s="40"/>
      <c r="S98" s="40"/>
      <c r="W98" s="198"/>
      <c r="X98" s="198"/>
      <c r="Y98" s="198"/>
      <c r="Z98" s="147"/>
      <c r="AA98" s="74"/>
      <c r="AB98" s="74"/>
      <c r="AD98" s="198" t="s">
        <v>18</v>
      </c>
      <c r="AE98" s="198" t="s">
        <v>262</v>
      </c>
      <c r="AF98" s="198" t="s">
        <v>392</v>
      </c>
      <c r="AG98" s="147" t="s">
        <v>16</v>
      </c>
      <c r="AH98" s="198" t="s">
        <v>8</v>
      </c>
      <c r="AI98" s="198">
        <v>190</v>
      </c>
      <c r="AK98" s="257" t="s">
        <v>33</v>
      </c>
      <c r="AL98" s="258" t="s">
        <v>524</v>
      </c>
      <c r="AM98" s="258" t="s">
        <v>295</v>
      </c>
      <c r="AN98" s="257" t="s">
        <v>23</v>
      </c>
      <c r="AO98" s="258" t="s">
        <v>14</v>
      </c>
      <c r="AP98" s="258">
        <v>163</v>
      </c>
      <c r="AR98" s="203" t="s">
        <v>15</v>
      </c>
      <c r="AS98" s="74" t="s">
        <v>186</v>
      </c>
      <c r="AT98" s="74" t="s">
        <v>187</v>
      </c>
      <c r="AU98" s="74" t="s">
        <v>12</v>
      </c>
      <c r="AV98" s="203" t="s">
        <v>11</v>
      </c>
      <c r="AW98" s="75">
        <v>184</v>
      </c>
      <c r="AY98" s="198" t="s">
        <v>33</v>
      </c>
      <c r="AZ98" s="198" t="s">
        <v>213</v>
      </c>
      <c r="BA98" s="198" t="s">
        <v>544</v>
      </c>
      <c r="BB98" s="147" t="s">
        <v>16</v>
      </c>
      <c r="BC98" s="198" t="s">
        <v>8</v>
      </c>
      <c r="BD98" s="198">
        <v>190</v>
      </c>
      <c r="BF98" s="198" t="s">
        <v>33</v>
      </c>
      <c r="BG98" s="198" t="s">
        <v>598</v>
      </c>
      <c r="BH98" s="198" t="s">
        <v>295</v>
      </c>
      <c r="BI98" s="147" t="s">
        <v>25</v>
      </c>
      <c r="BJ98" s="198" t="s">
        <v>11</v>
      </c>
      <c r="BK98" s="198">
        <v>103</v>
      </c>
      <c r="BM98" t="s">
        <v>15</v>
      </c>
      <c r="BN98" t="s">
        <v>194</v>
      </c>
      <c r="BO98" t="s">
        <v>195</v>
      </c>
      <c r="BP98" t="s">
        <v>19</v>
      </c>
      <c r="BQ98" t="s">
        <v>11</v>
      </c>
      <c r="BR98">
        <v>126</v>
      </c>
      <c r="BT98" t="s">
        <v>15</v>
      </c>
      <c r="BU98" t="s">
        <v>326</v>
      </c>
      <c r="BV98" t="s">
        <v>220</v>
      </c>
      <c r="BW98" t="s">
        <v>19</v>
      </c>
      <c r="BX98" t="s">
        <v>8</v>
      </c>
      <c r="BY98">
        <v>184</v>
      </c>
      <c r="CA98" t="s">
        <v>18</v>
      </c>
      <c r="CB98" t="s">
        <v>599</v>
      </c>
      <c r="CC98" t="s">
        <v>600</v>
      </c>
      <c r="CD98" t="s">
        <v>25</v>
      </c>
      <c r="CE98" t="s">
        <v>11</v>
      </c>
      <c r="CF98">
        <v>154</v>
      </c>
      <c r="CH98" t="s">
        <v>18</v>
      </c>
      <c r="CI98" t="s">
        <v>203</v>
      </c>
      <c r="CJ98" t="s">
        <v>355</v>
      </c>
      <c r="CK98" t="s">
        <v>12</v>
      </c>
      <c r="CL98" t="s">
        <v>11</v>
      </c>
      <c r="CM98">
        <v>187</v>
      </c>
      <c r="CO98" t="s">
        <v>18</v>
      </c>
      <c r="CP98" t="s">
        <v>609</v>
      </c>
      <c r="CQ98" t="s">
        <v>615</v>
      </c>
      <c r="CR98" t="s">
        <v>25</v>
      </c>
      <c r="CS98" t="s">
        <v>11</v>
      </c>
      <c r="CT98">
        <v>156</v>
      </c>
      <c r="EQ98" s="22" t="s">
        <v>20</v>
      </c>
      <c r="ER98" s="22" t="s">
        <v>145</v>
      </c>
      <c r="ES98" s="22" t="s">
        <v>145</v>
      </c>
      <c r="ET98" s="22" t="s">
        <v>16</v>
      </c>
      <c r="EU98" s="133" t="s">
        <v>8</v>
      </c>
      <c r="EV98">
        <v>1</v>
      </c>
      <c r="FS98" t="s">
        <v>18</v>
      </c>
      <c r="FT98" t="s">
        <v>203</v>
      </c>
      <c r="FU98" t="s">
        <v>295</v>
      </c>
      <c r="FV98" t="s">
        <v>12</v>
      </c>
      <c r="FW98" t="s">
        <v>11</v>
      </c>
      <c r="FX98">
        <v>193</v>
      </c>
    </row>
    <row r="99" spans="2:180" ht="12.75" customHeight="1">
      <c r="B99"/>
      <c r="C99"/>
      <c r="D99"/>
      <c r="H99" s="338" t="s">
        <v>56</v>
      </c>
      <c r="I99" s="338"/>
      <c r="J99" s="338"/>
      <c r="K99" s="338"/>
      <c r="L99" s="338" t="s">
        <v>55</v>
      </c>
      <c r="M99" s="338"/>
      <c r="N99" s="338"/>
      <c r="O99" s="338"/>
      <c r="P99" s="57"/>
      <c r="Q99" s="40"/>
      <c r="R99" s="40"/>
      <c r="S99" s="40"/>
      <c r="W99" s="198"/>
      <c r="X99" s="198"/>
      <c r="Y99" s="198"/>
      <c r="Z99" s="147"/>
      <c r="AA99" s="189"/>
      <c r="AB99" s="189"/>
      <c r="AD99" s="198" t="s">
        <v>18</v>
      </c>
      <c r="AE99" s="198" t="s">
        <v>224</v>
      </c>
      <c r="AF99" s="198" t="s">
        <v>356</v>
      </c>
      <c r="AG99" s="147" t="s">
        <v>16</v>
      </c>
      <c r="AH99" s="198" t="s">
        <v>8</v>
      </c>
      <c r="AI99" s="198">
        <v>191</v>
      </c>
      <c r="AK99" s="259" t="s">
        <v>33</v>
      </c>
      <c r="AL99" s="259" t="s">
        <v>362</v>
      </c>
      <c r="AM99" s="259" t="s">
        <v>295</v>
      </c>
      <c r="AN99" s="260" t="s">
        <v>22</v>
      </c>
      <c r="AO99" s="259" t="s">
        <v>11</v>
      </c>
      <c r="AP99" s="259">
        <v>128</v>
      </c>
      <c r="AR99" s="74" t="s">
        <v>15</v>
      </c>
      <c r="AS99" s="74" t="s">
        <v>208</v>
      </c>
      <c r="AT99" s="74" t="s">
        <v>209</v>
      </c>
      <c r="AU99" s="74" t="s">
        <v>210</v>
      </c>
      <c r="AV99" s="74" t="s">
        <v>11</v>
      </c>
      <c r="AW99" s="74">
        <v>184</v>
      </c>
      <c r="AY99" s="198" t="s">
        <v>33</v>
      </c>
      <c r="AZ99" s="198" t="s">
        <v>367</v>
      </c>
      <c r="BA99" s="198" t="s">
        <v>536</v>
      </c>
      <c r="BB99" s="147" t="s">
        <v>16</v>
      </c>
      <c r="BC99" s="198" t="s">
        <v>8</v>
      </c>
      <c r="BD99" s="198">
        <v>198</v>
      </c>
      <c r="BF99" s="198" t="s">
        <v>18</v>
      </c>
      <c r="BG99" s="198" t="s">
        <v>336</v>
      </c>
      <c r="BH99" s="198" t="s">
        <v>581</v>
      </c>
      <c r="BI99" s="147" t="s">
        <v>12</v>
      </c>
      <c r="BJ99" s="198" t="s">
        <v>11</v>
      </c>
      <c r="BK99" s="198">
        <v>193</v>
      </c>
      <c r="BM99" t="s">
        <v>15</v>
      </c>
      <c r="BN99" t="s">
        <v>190</v>
      </c>
      <c r="BO99" t="s">
        <v>582</v>
      </c>
      <c r="BP99" t="s">
        <v>25</v>
      </c>
      <c r="BQ99" t="s">
        <v>14</v>
      </c>
      <c r="BR99">
        <v>131</v>
      </c>
      <c r="BT99" t="s">
        <v>15</v>
      </c>
      <c r="BU99" t="s">
        <v>184</v>
      </c>
      <c r="BV99" t="s">
        <v>185</v>
      </c>
      <c r="BW99" t="s">
        <v>10</v>
      </c>
      <c r="BX99" t="s">
        <v>11</v>
      </c>
      <c r="BY99">
        <v>183</v>
      </c>
      <c r="CA99" t="s">
        <v>18</v>
      </c>
      <c r="CB99" t="s">
        <v>262</v>
      </c>
      <c r="CC99" t="s">
        <v>392</v>
      </c>
      <c r="CD99" t="s">
        <v>16</v>
      </c>
      <c r="CE99" t="s">
        <v>11</v>
      </c>
      <c r="CF99">
        <v>153</v>
      </c>
      <c r="CH99" t="s">
        <v>18</v>
      </c>
      <c r="CI99" t="s">
        <v>353</v>
      </c>
      <c r="CJ99" t="s">
        <v>246</v>
      </c>
      <c r="CK99" t="s">
        <v>19</v>
      </c>
      <c r="CL99" t="s">
        <v>11</v>
      </c>
      <c r="CM99">
        <v>187</v>
      </c>
      <c r="CO99" t="s">
        <v>18</v>
      </c>
      <c r="CP99" t="s">
        <v>599</v>
      </c>
      <c r="CQ99" t="s">
        <v>600</v>
      </c>
      <c r="CR99" t="s">
        <v>25</v>
      </c>
      <c r="CS99" t="s">
        <v>11</v>
      </c>
      <c r="CT99">
        <v>159</v>
      </c>
      <c r="EQ99" s="22" t="s">
        <v>20</v>
      </c>
      <c r="ER99" s="22" t="s">
        <v>145</v>
      </c>
      <c r="ES99" s="22" t="s">
        <v>145</v>
      </c>
      <c r="ET99" s="22" t="s">
        <v>9</v>
      </c>
      <c r="EU99" s="133" t="s">
        <v>11</v>
      </c>
      <c r="EV99">
        <v>1</v>
      </c>
      <c r="FS99" t="s">
        <v>18</v>
      </c>
      <c r="FT99" t="s">
        <v>362</v>
      </c>
      <c r="FU99" t="s">
        <v>392</v>
      </c>
      <c r="FV99" t="s">
        <v>210</v>
      </c>
      <c r="FW99" t="s">
        <v>11</v>
      </c>
      <c r="FX99">
        <v>193</v>
      </c>
    </row>
    <row r="100" spans="2:180" ht="12.75" customHeight="1">
      <c r="B100"/>
      <c r="C100"/>
      <c r="D100"/>
      <c r="H100" s="39"/>
      <c r="I100" s="39"/>
      <c r="J100" s="39" t="s">
        <v>5</v>
      </c>
      <c r="K100" s="49"/>
      <c r="L100" s="49"/>
      <c r="M100" s="39" t="s">
        <v>5</v>
      </c>
      <c r="N100" s="39"/>
      <c r="O100" s="39"/>
      <c r="P100" s="57"/>
      <c r="Q100" s="40"/>
      <c r="R100" s="40"/>
      <c r="S100" s="40"/>
      <c r="W100" s="198"/>
      <c r="X100" s="198"/>
      <c r="Y100" s="198"/>
      <c r="Z100" s="147"/>
      <c r="AA100" s="189"/>
      <c r="AB100" s="189"/>
      <c r="AD100" s="198" t="s">
        <v>18</v>
      </c>
      <c r="AE100" s="199" t="s">
        <v>353</v>
      </c>
      <c r="AF100" s="198" t="s">
        <v>246</v>
      </c>
      <c r="AG100" s="147" t="s">
        <v>19</v>
      </c>
      <c r="AH100" s="198" t="s">
        <v>8</v>
      </c>
      <c r="AI100" s="198">
        <v>197</v>
      </c>
      <c r="AK100" s="257" t="s">
        <v>18</v>
      </c>
      <c r="AL100" s="258" t="s">
        <v>351</v>
      </c>
      <c r="AM100" s="258" t="s">
        <v>352</v>
      </c>
      <c r="AN100" s="257" t="s">
        <v>16</v>
      </c>
      <c r="AO100" s="258" t="s">
        <v>11</v>
      </c>
      <c r="AP100" s="258">
        <v>173</v>
      </c>
      <c r="AR100" s="74" t="s">
        <v>15</v>
      </c>
      <c r="AS100" s="74" t="s">
        <v>232</v>
      </c>
      <c r="AT100" s="74" t="s">
        <v>219</v>
      </c>
      <c r="AU100" s="74" t="s">
        <v>210</v>
      </c>
      <c r="AV100" s="74" t="s">
        <v>11</v>
      </c>
      <c r="AW100" s="74">
        <v>180</v>
      </c>
      <c r="AY100" s="198" t="s">
        <v>33</v>
      </c>
      <c r="AZ100" s="198" t="s">
        <v>367</v>
      </c>
      <c r="BA100" s="198" t="s">
        <v>536</v>
      </c>
      <c r="BB100" s="147" t="s">
        <v>16</v>
      </c>
      <c r="BC100" s="198" t="s">
        <v>11</v>
      </c>
      <c r="BD100" s="198">
        <v>182</v>
      </c>
      <c r="BF100" s="198" t="s">
        <v>18</v>
      </c>
      <c r="BG100" s="198" t="s">
        <v>545</v>
      </c>
      <c r="BH100" s="198" t="s">
        <v>546</v>
      </c>
      <c r="BI100" s="216" t="s">
        <v>25</v>
      </c>
      <c r="BJ100" s="198" t="s">
        <v>11</v>
      </c>
      <c r="BK100" s="198">
        <v>156</v>
      </c>
      <c r="BM100" t="s">
        <v>15</v>
      </c>
      <c r="BN100" t="s">
        <v>205</v>
      </c>
      <c r="BO100" t="s">
        <v>204</v>
      </c>
      <c r="BP100" t="s">
        <v>25</v>
      </c>
      <c r="BQ100" t="s">
        <v>14</v>
      </c>
      <c r="BR100">
        <v>137</v>
      </c>
      <c r="BT100" t="s">
        <v>15</v>
      </c>
      <c r="BU100" t="s">
        <v>191</v>
      </c>
      <c r="BV100" t="s">
        <v>192</v>
      </c>
      <c r="BW100" t="s">
        <v>10</v>
      </c>
      <c r="BX100" t="s">
        <v>14</v>
      </c>
      <c r="BY100">
        <v>181</v>
      </c>
      <c r="CA100" t="s">
        <v>18</v>
      </c>
      <c r="CB100" t="s">
        <v>576</v>
      </c>
      <c r="CC100" t="s">
        <v>361</v>
      </c>
      <c r="CD100" t="s">
        <v>25</v>
      </c>
      <c r="CE100" t="s">
        <v>11</v>
      </c>
      <c r="CF100">
        <v>103</v>
      </c>
      <c r="CH100" t="s">
        <v>18</v>
      </c>
      <c r="CI100" t="s">
        <v>354</v>
      </c>
      <c r="CJ100" t="s">
        <v>355</v>
      </c>
      <c r="CK100" t="s">
        <v>16</v>
      </c>
      <c r="CL100" t="s">
        <v>8</v>
      </c>
      <c r="CM100">
        <v>187</v>
      </c>
      <c r="CO100" t="s">
        <v>18</v>
      </c>
      <c r="CP100" t="s">
        <v>198</v>
      </c>
      <c r="CQ100" t="s">
        <v>490</v>
      </c>
      <c r="CR100" t="s">
        <v>25</v>
      </c>
      <c r="CS100" t="s">
        <v>11</v>
      </c>
      <c r="CT100">
        <v>159</v>
      </c>
      <c r="EQ100" s="22" t="s">
        <v>20</v>
      </c>
      <c r="ER100" s="22" t="s">
        <v>145</v>
      </c>
      <c r="ES100" s="22" t="s">
        <v>145</v>
      </c>
      <c r="ET100" s="22" t="s">
        <v>37</v>
      </c>
      <c r="EU100" s="133" t="s">
        <v>11</v>
      </c>
      <c r="EV100">
        <v>1</v>
      </c>
      <c r="FS100" t="s">
        <v>18</v>
      </c>
      <c r="FT100" t="s">
        <v>284</v>
      </c>
      <c r="FU100" t="s">
        <v>360</v>
      </c>
      <c r="FV100" t="s">
        <v>210</v>
      </c>
      <c r="FW100" t="s">
        <v>11</v>
      </c>
      <c r="FX100">
        <v>191</v>
      </c>
    </row>
    <row r="101" spans="2:180" ht="12.75" customHeight="1">
      <c r="B101"/>
      <c r="C101"/>
      <c r="D101"/>
      <c r="G101" s="50">
        <v>1</v>
      </c>
      <c r="H101" s="39" t="str" cm="1">
        <f t="array" ref="H101:I103">IF(Heimmannschaft=AG!A1,AGSK,
IF(Heimmannschaft=LE!A1,LESK,
IF(Heimmannschaft=AD!A1,ADSK,
IF(Heimmannschaft=ZE!A1,ZESK,
IF(Heimmannschaft=TH!A1,THSK,
IF(Heimmannschaft=FU!A1,FUSK,
IF(Heimmannschaft=JI!A1,JISK,
IF(Heimmannschaft=HW!A1,HWSK,
IF(Heimmannschaft=WW!A1,wwsk,
IF(Heimmannschaft=PB!A1,pbsk,
IF(Heimmannschaft=ÖD!A1,ödsk,
"leer")))))))))))</f>
        <v>Robin</v>
      </c>
      <c r="I101" s="39" t="str">
        <v>Falter</v>
      </c>
      <c r="J101" s="74">
        <f xml:space="preserve">
IF(Heimmannschaft=AG!$A$1,LARGE(AG!$T$3:$T$150,1),
IF(Heimmannschaft=LE!$A$1,LARGE(LE!$T$3:$T$150,1),
IF(Heimmannschaft=AD!$A$1,LARGE(AD!$T$3:$T$150,1),
IF(Heimmannschaft=ZE!$A$1,LARGE(ZE!$T$3:$T$150,1),
IF(Heimmannschaft=TH!$A$1,LARGE(TH!$T$3:$T$150,1),
IF(Heimmannschaft=FU!$A$1,LARGE(FU!$T$3:$T$150,1),
IF(Heimmannschaft=JI!$A$1,LARGE(JI!$T$3:$T$150,1),
IF(Heimmannschaft=HW!$A$1,LARGE(HW!$T$3:$T$150,1),
IF(Heimmannschaft=WW!$A$1,LARGE(WW!$T$3:$T$150,1),
IF(Heimmannschaft=PB!$A$1,LARGE(PB!$T$3:$T$150,1),
IF(Heimmannschaft=ÖD!$A$1,LARGE(ÖD!$T$3:$T$150,1)
)))))))))))</f>
        <v>184</v>
      </c>
      <c r="K101" s="49"/>
      <c r="L101" s="49"/>
      <c r="M101" s="74">
        <f xml:space="preserve">
IF(Gastmannschaft=AG!$A$1,LARGE(AG!$T$3:$T$150,1),
IF(Gastmannschaft=LE!$A$1,LARGE(LE!$T$3:$T$150,1),
IF(Gastmannschaft=AD!$A$1,LARGE(AD!$T$3:$T$150,1),
IF(Gastmannschaft=ZE!$A$1,LARGE(ZE!$T$3:$T$150,1),
IF(Gastmannschaft=TH!$A$1,LARGE(TH!$T$3:$T$150,1),
IF(Gastmannschaft=FU!$A$1,LARGE(FU!$T$3:$T$150,1),
IF(Gastmannschaft=JI!$A$1,LARGE(JI!$T$3:$T$150,1),
IF(Gastmannschaft=HW!$A$1,LARGE(HW!$T$3:$T$150,1),
IF(Gastmannschaft=WW!$A$1,LARGE(WW!$T$3:$T$150,1),
IF(Gastmannschaft=PB!$A$1,LARGE(PB!$T$3:$T$150,1),
IF(Gastmannschaft=ÖD!$A$1,LARGE(ÖD!$T$3:$T$150,1)
)))))))))))</f>
        <v>153</v>
      </c>
      <c r="N101" s="39" t="str" cm="1">
        <f t="array" ref="N101:O103">IF(Gastmannschaft=AG!A1,AGSK,
IF(Gastmannschaft=LE!A1,LESK,
IF(Gastmannschaft=AD!A1,ADSK,
IF(Gastmannschaft=ZE!A1,ZESK,
IF(Gastmannschaft=TH!A1,THSK,
IF(Gastmannschaft=FU!A1,FUSK,
IF(Gastmannschaft=JI!A1,JISK,
IF(Gastmannschaft=HW!A1,HWSK,
IF(Gastmannschaft=WW!A1,wwsk,
IF(Gastmannschaft=PB!A1,pbsk,
IF(Gastmannschaft=ÖD!A1,ödsk,
"leer")))))))))))</f>
        <v>Dominik</v>
      </c>
      <c r="O101" s="39" t="str">
        <v>Gruber</v>
      </c>
      <c r="P101" s="57">
        <v>1</v>
      </c>
      <c r="Q101" s="40"/>
      <c r="R101" s="40"/>
      <c r="S101" s="40"/>
      <c r="W101" s="198"/>
      <c r="X101" s="198"/>
      <c r="Y101" s="198"/>
      <c r="Z101" s="147"/>
      <c r="AA101" s="189"/>
      <c r="AB101" s="189"/>
      <c r="AD101" s="198" t="s">
        <v>15</v>
      </c>
      <c r="AE101" s="198" t="s">
        <v>226</v>
      </c>
      <c r="AF101" s="198" t="s">
        <v>221</v>
      </c>
      <c r="AG101" s="147" t="s">
        <v>19</v>
      </c>
      <c r="AH101" s="198" t="s">
        <v>11</v>
      </c>
      <c r="AI101" s="198">
        <v>105</v>
      </c>
      <c r="AK101" s="259" t="s">
        <v>18</v>
      </c>
      <c r="AL101" s="259" t="s">
        <v>549</v>
      </c>
      <c r="AM101" s="259" t="s">
        <v>550</v>
      </c>
      <c r="AN101" s="260" t="s">
        <v>22</v>
      </c>
      <c r="AO101" s="259" t="s">
        <v>14</v>
      </c>
      <c r="AP101" s="259">
        <v>148</v>
      </c>
      <c r="AR101" s="74" t="s">
        <v>15</v>
      </c>
      <c r="AS101" s="74" t="s">
        <v>222</v>
      </c>
      <c r="AT101" s="74" t="s">
        <v>223</v>
      </c>
      <c r="AU101" s="74" t="s">
        <v>12</v>
      </c>
      <c r="AV101" s="203" t="s">
        <v>14</v>
      </c>
      <c r="AW101" s="74">
        <v>179</v>
      </c>
      <c r="AY101" s="198" t="s">
        <v>33</v>
      </c>
      <c r="AZ101" s="198" t="s">
        <v>524</v>
      </c>
      <c r="BA101" s="198" t="s">
        <v>295</v>
      </c>
      <c r="BB101" s="147" t="s">
        <v>23</v>
      </c>
      <c r="BC101" s="198" t="s">
        <v>11</v>
      </c>
      <c r="BD101" s="198">
        <v>166</v>
      </c>
      <c r="BF101" s="198" t="s">
        <v>18</v>
      </c>
      <c r="BG101" s="22" t="s">
        <v>203</v>
      </c>
      <c r="BH101" s="198" t="s">
        <v>355</v>
      </c>
      <c r="BI101" s="147" t="s">
        <v>12</v>
      </c>
      <c r="BJ101" s="198" t="s">
        <v>14</v>
      </c>
      <c r="BK101" s="198">
        <v>180</v>
      </c>
      <c r="BM101" t="s">
        <v>15</v>
      </c>
      <c r="BN101" t="s">
        <v>203</v>
      </c>
      <c r="BO101" t="s">
        <v>204</v>
      </c>
      <c r="BP101" t="s">
        <v>23</v>
      </c>
      <c r="BQ101" t="s">
        <v>14</v>
      </c>
      <c r="BR101">
        <v>166</v>
      </c>
      <c r="BT101" t="s">
        <v>15</v>
      </c>
      <c r="BU101" t="s">
        <v>211</v>
      </c>
      <c r="BV101" t="s">
        <v>209</v>
      </c>
      <c r="BW101" t="s">
        <v>19</v>
      </c>
      <c r="BX101" t="s">
        <v>8</v>
      </c>
      <c r="BY101">
        <v>181</v>
      </c>
      <c r="CA101" t="s">
        <v>15</v>
      </c>
      <c r="CB101" t="s">
        <v>224</v>
      </c>
      <c r="CC101" t="s">
        <v>225</v>
      </c>
      <c r="CD101" t="s">
        <v>16</v>
      </c>
      <c r="CE101" t="s">
        <v>8</v>
      </c>
      <c r="CF101">
        <v>196</v>
      </c>
      <c r="CH101" t="s">
        <v>18</v>
      </c>
      <c r="CI101" t="s">
        <v>262</v>
      </c>
      <c r="CJ101" t="s">
        <v>392</v>
      </c>
      <c r="CK101" t="s">
        <v>16</v>
      </c>
      <c r="CL101" t="s">
        <v>8</v>
      </c>
      <c r="CM101">
        <v>187</v>
      </c>
      <c r="CO101" t="s">
        <v>18</v>
      </c>
      <c r="CP101" t="s">
        <v>262</v>
      </c>
      <c r="CQ101" t="s">
        <v>392</v>
      </c>
      <c r="CR101" t="s">
        <v>16</v>
      </c>
      <c r="CS101" t="s">
        <v>11</v>
      </c>
      <c r="CT101">
        <v>163</v>
      </c>
      <c r="EQ101" s="22" t="s">
        <v>20</v>
      </c>
      <c r="ER101" s="22" t="s">
        <v>145</v>
      </c>
      <c r="ES101" s="22" t="s">
        <v>145</v>
      </c>
      <c r="ET101" s="22" t="s">
        <v>10</v>
      </c>
      <c r="EU101" s="133" t="s">
        <v>11</v>
      </c>
      <c r="EV101">
        <v>1</v>
      </c>
      <c r="FS101" t="s">
        <v>18</v>
      </c>
      <c r="FT101" t="s">
        <v>547</v>
      </c>
      <c r="FU101" t="s">
        <v>548</v>
      </c>
      <c r="FV101" t="s">
        <v>16</v>
      </c>
      <c r="FW101" t="s">
        <v>8</v>
      </c>
      <c r="FX101">
        <v>190</v>
      </c>
    </row>
    <row r="102" spans="2:180" ht="12.75" customHeight="1">
      <c r="B102"/>
      <c r="C102"/>
      <c r="D102"/>
      <c r="G102" s="50">
        <v>2</v>
      </c>
      <c r="H102" s="39" t="str">
        <v>Benedikt</v>
      </c>
      <c r="I102" s="39" t="str">
        <v>Misslbeck</v>
      </c>
      <c r="J102" s="74">
        <f xml:space="preserve">
IF(Heimmannschaft=AG!$A$1,LARGE(AG!$T$3:$T$150,2),
IF(Heimmannschaft=LE!$A$1,LARGE(LE!$T$3:$T$150,2),
IF(Heimmannschaft=AD!$A$1,LARGE(AD!$T$3:$T$150,2),
IF(Heimmannschaft=ZE!$A$1,LARGE(ZE!$T$3:$T$150,2),
IF(Heimmannschaft=TH!$A$1,LARGE(TH!$T$3:$T$150,2),
IF(Heimmannschaft=FU!$A$1,LARGE(FU!$T$3:$T$150,2),
IF(Heimmannschaft=JI!$A$1,LARGE(JI!$T$3:$T$150,2),
IF(Heimmannschaft=HW!$A$1,LARGE(HW!$T$3:$T$150,2),
IF(Heimmannschaft=WW!$A$1,LARGE(WW!$T$3:$T$150,2),
IF(Heimmannschaft=PB!$A$1,LARGE(PB!$T$3:$T$150,2),
IF(Heimmannschaft=ÖD!$A$1,LARGE(ÖD!$T$3:$T$150,2)
)))))))))))</f>
        <v>181</v>
      </c>
      <c r="K102" s="49"/>
      <c r="L102" s="49"/>
      <c r="M102" s="74">
        <f xml:space="preserve">
IF(Gastmannschaft=AG!$A$1,LARGE(AG!$T$3:$T$150,2),
IF(Gastmannschaft=LE!$A$1,LARGE(LE!$T$3:$T$150,2),
IF(Gastmannschaft=AD!$A$1,LARGE(AD!$T$3:$T$150,2),
IF(Gastmannschaft=ZE!$A$1,LARGE(ZE!$T$3:$T$150,2),
IF(Gastmannschaft=TH!$A$1,LARGE(TH!$T$3:$T$150,2),
IF(Gastmannschaft=FU!$A$1,LARGE(FU!$T$3:$T$150,2),
IF(Gastmannschaft=JI!$A$1,LARGE(JI!$T$3:$T$150,2),
IF(Gastmannschaft=HW!$A$1,LARGE(HW!$T$3:$T$150,2),
IF(Gastmannschaft=WW!$A$1,LARGE(WW!$T$3:$T$150,2),
IF(Gastmannschaft=PB!$A$1,LARGE(PB!$T$3:$T$150,2),
IF(Gastmannschaft=ÖD!$A$1,LARGE(ÖD!$T$3:$T$150,2)
)))))))))))</f>
        <v>146</v>
      </c>
      <c r="N102" s="39" t="str">
        <v>Armin</v>
      </c>
      <c r="O102" s="39" t="str">
        <v>Lugauer</v>
      </c>
      <c r="P102" s="57">
        <v>2</v>
      </c>
      <c r="Q102" s="40"/>
      <c r="R102" s="40"/>
      <c r="S102" s="40"/>
      <c r="W102" s="198"/>
      <c r="X102" s="198"/>
      <c r="Y102" s="198"/>
      <c r="Z102" s="147"/>
      <c r="AA102" s="189"/>
      <c r="AB102" s="189"/>
      <c r="AD102" s="198" t="s">
        <v>15</v>
      </c>
      <c r="AE102" s="198" t="s">
        <v>194</v>
      </c>
      <c r="AF102" s="198" t="s">
        <v>195</v>
      </c>
      <c r="AG102" s="147" t="s">
        <v>19</v>
      </c>
      <c r="AH102" s="198" t="s">
        <v>11</v>
      </c>
      <c r="AI102" s="198">
        <v>132</v>
      </c>
      <c r="AK102" s="257" t="s">
        <v>18</v>
      </c>
      <c r="AL102" s="257" t="s">
        <v>190</v>
      </c>
      <c r="AM102" s="257" t="s">
        <v>474</v>
      </c>
      <c r="AN102" s="257" t="s">
        <v>22</v>
      </c>
      <c r="AO102" s="257" t="s">
        <v>11</v>
      </c>
      <c r="AP102" s="257">
        <v>176</v>
      </c>
      <c r="AR102" s="74" t="s">
        <v>15</v>
      </c>
      <c r="AS102" s="74" t="s">
        <v>191</v>
      </c>
      <c r="AT102" s="74" t="s">
        <v>192</v>
      </c>
      <c r="AU102" s="74" t="s">
        <v>10</v>
      </c>
      <c r="AV102" s="74" t="s">
        <v>14</v>
      </c>
      <c r="AW102" s="74">
        <v>178</v>
      </c>
      <c r="AY102" s="198" t="s">
        <v>33</v>
      </c>
      <c r="AZ102" s="198" t="s">
        <v>524</v>
      </c>
      <c r="BA102" s="198" t="s">
        <v>295</v>
      </c>
      <c r="BB102" s="147" t="s">
        <v>23</v>
      </c>
      <c r="BC102" s="198" t="s">
        <v>14</v>
      </c>
      <c r="BD102" s="198">
        <v>148</v>
      </c>
      <c r="BF102" s="198" t="s">
        <v>18</v>
      </c>
      <c r="BG102" s="199" t="s">
        <v>203</v>
      </c>
      <c r="BH102" s="198" t="s">
        <v>355</v>
      </c>
      <c r="BI102" s="147" t="s">
        <v>12</v>
      </c>
      <c r="BJ102" s="198" t="s">
        <v>11</v>
      </c>
      <c r="BK102" s="198">
        <v>179</v>
      </c>
      <c r="BM102" t="s">
        <v>15</v>
      </c>
      <c r="BN102" t="s">
        <v>222</v>
      </c>
      <c r="BO102" t="s">
        <v>223</v>
      </c>
      <c r="BP102" t="s">
        <v>12</v>
      </c>
      <c r="BQ102" t="s">
        <v>14</v>
      </c>
      <c r="BR102">
        <v>166</v>
      </c>
      <c r="BT102" t="s">
        <v>15</v>
      </c>
      <c r="BU102" t="s">
        <v>208</v>
      </c>
      <c r="BV102" t="s">
        <v>209</v>
      </c>
      <c r="BW102" t="s">
        <v>210</v>
      </c>
      <c r="BX102" t="s">
        <v>11</v>
      </c>
      <c r="BY102">
        <v>179</v>
      </c>
      <c r="CA102" t="s">
        <v>15</v>
      </c>
      <c r="CB102" t="s">
        <v>254</v>
      </c>
      <c r="CC102" t="s">
        <v>255</v>
      </c>
      <c r="CD102" t="s">
        <v>10</v>
      </c>
      <c r="CE102" t="s">
        <v>11</v>
      </c>
      <c r="CF102">
        <v>193</v>
      </c>
      <c r="CH102" t="s">
        <v>18</v>
      </c>
      <c r="CI102" t="s">
        <v>284</v>
      </c>
      <c r="CJ102" t="s">
        <v>360</v>
      </c>
      <c r="CK102" t="s">
        <v>210</v>
      </c>
      <c r="CL102" t="s">
        <v>11</v>
      </c>
      <c r="CM102">
        <v>186</v>
      </c>
      <c r="CO102" t="s">
        <v>18</v>
      </c>
      <c r="CP102" t="s">
        <v>357</v>
      </c>
      <c r="CQ102" t="s">
        <v>358</v>
      </c>
      <c r="CR102" t="s">
        <v>12</v>
      </c>
      <c r="CS102" t="s">
        <v>14</v>
      </c>
      <c r="CT102">
        <v>165</v>
      </c>
      <c r="EQ102" s="22" t="s">
        <v>20</v>
      </c>
      <c r="ER102" s="22" t="s">
        <v>145</v>
      </c>
      <c r="ES102" s="22" t="s">
        <v>145</v>
      </c>
      <c r="ET102" s="22" t="s">
        <v>24</v>
      </c>
      <c r="EU102" s="133" t="s">
        <v>11</v>
      </c>
      <c r="EV102">
        <v>1</v>
      </c>
      <c r="FS102" t="s">
        <v>18</v>
      </c>
      <c r="FT102" t="s">
        <v>353</v>
      </c>
      <c r="FU102" t="s">
        <v>246</v>
      </c>
      <c r="FV102" t="s">
        <v>19</v>
      </c>
      <c r="FW102" t="s">
        <v>11</v>
      </c>
      <c r="FX102">
        <v>189</v>
      </c>
    </row>
    <row r="103" spans="2:180" ht="12.75" customHeight="1" thickBot="1">
      <c r="B103"/>
      <c r="C103"/>
      <c r="D103"/>
      <c r="G103" s="52">
        <v>3</v>
      </c>
      <c r="H103" s="52" t="str">
        <v>Matthias</v>
      </c>
      <c r="I103" s="41" t="str">
        <v>Someschan</v>
      </c>
      <c r="J103" s="146">
        <f xml:space="preserve">
IF(Heimmannschaft=AG!$A$1,LARGE(AG!$T$3:$T$150,3),
IF(Heimmannschaft=LE!$A$1,LARGE(LE!$T$3:$T$150,3),
IF(Heimmannschaft=AD!$A$1,LARGE(AD!$T$3:$T$150,3),
IF(Heimmannschaft=ZE!$A$1,LARGE(ZE!$T$3:$T$150,3),
IF(Heimmannschaft=TH!$A$1,LARGE(TH!$T$3:$T$150,3),
IF(Heimmannschaft=FU!$A$1,LARGE(FU!$T$3:$T$150,3),
IF(Heimmannschaft=JI!$A$1,LARGE(JI!$T$3:$T$150,3),
IF(Heimmannschaft=HW!$A$1,LARGE(HW!$T$3:$T$150,3),
IF(Heimmannschaft=WW!$A$1,LARGE(WW!$T$3:$T$150,3),
IF(Heimmannschaft=PB!$A$1,LARGE(PB!$T$3:$T$150,3),
IF(Heimmannschaft=ÖD!$A$1,LARGE(ÖD!$T$3:$T$150,3)
)))))))))))</f>
        <v>172</v>
      </c>
      <c r="K103" s="52"/>
      <c r="L103" s="52"/>
      <c r="M103" s="146">
        <f xml:space="preserve">
IF(Gastmannschaft=AG!$A$1,LARGE(AG!$T$3:$T$150,3),
IF(Gastmannschaft=LE!$A$1,LARGE(LE!$T$3:$T$150,3),
IF(Gastmannschaft=AD!$A$1,LARGE(AD!$T$3:$T$150,3),
IF(Gastmannschaft=ZE!$A$1,LARGE(ZE!$T$3:$T$150,3),
IF(Gastmannschaft=TH!$A$1,LARGE(TH!$T$3:$T$150,3),
IF(Gastmannschaft=FU!$A$1,LARGE(FU!$T$3:$T$150,3),
IF(Gastmannschaft=JI!$A$1,LARGE(JI!$T$3:$T$150,3),
IF(Gastmannschaft=HW!$A$1,LARGE(HW!$T$3:$T$150,3),
IF(Gastmannschaft=WW!$A$1,LARGE(WW!$T$3:$T$150,3),
IF(Gastmannschaft=PB!$A$1,LARGE(PB!$T$3:$T$150,3),
IF(Gastmannschaft=ÖD!$A$1,LARGE(ÖD!$T$3:$T$150,3)
)))))))))))</f>
        <v>140</v>
      </c>
      <c r="N103" s="41" t="str">
        <v>Thomas</v>
      </c>
      <c r="O103" s="41" t="str">
        <v>Obermann</v>
      </c>
      <c r="P103" s="58">
        <v>3</v>
      </c>
      <c r="Q103" s="40"/>
      <c r="R103" s="40"/>
      <c r="S103" s="40"/>
      <c r="W103" s="84"/>
      <c r="X103" s="84"/>
      <c r="Y103" s="84"/>
      <c r="Z103" s="194"/>
      <c r="AA103" s="74"/>
      <c r="AB103" s="74"/>
      <c r="AD103" s="198" t="s">
        <v>15</v>
      </c>
      <c r="AE103" s="198" t="s">
        <v>492</v>
      </c>
      <c r="AF103" s="198" t="s">
        <v>493</v>
      </c>
      <c r="AG103" s="147" t="s">
        <v>25</v>
      </c>
      <c r="AH103" s="198" t="s">
        <v>11</v>
      </c>
      <c r="AI103" s="198">
        <v>142</v>
      </c>
      <c r="AK103" s="257" t="s">
        <v>18</v>
      </c>
      <c r="AL103" s="257" t="s">
        <v>284</v>
      </c>
      <c r="AM103" s="257" t="s">
        <v>360</v>
      </c>
      <c r="AN103" s="257" t="s">
        <v>210</v>
      </c>
      <c r="AO103" s="257" t="s">
        <v>11</v>
      </c>
      <c r="AP103" s="257">
        <v>191</v>
      </c>
      <c r="AR103" s="74" t="s">
        <v>15</v>
      </c>
      <c r="AS103" s="74" t="s">
        <v>218</v>
      </c>
      <c r="AT103" s="74" t="s">
        <v>219</v>
      </c>
      <c r="AU103" s="74" t="s">
        <v>210</v>
      </c>
      <c r="AV103" s="74" t="s">
        <v>11</v>
      </c>
      <c r="AW103" s="74">
        <v>177</v>
      </c>
      <c r="AY103" s="198" t="s">
        <v>33</v>
      </c>
      <c r="AZ103" s="198" t="s">
        <v>362</v>
      </c>
      <c r="BA103" s="198" t="s">
        <v>295</v>
      </c>
      <c r="BB103" s="147" t="s">
        <v>22</v>
      </c>
      <c r="BC103" s="198" t="s">
        <v>11</v>
      </c>
      <c r="BD103" s="198">
        <v>119</v>
      </c>
      <c r="BF103" s="198" t="s">
        <v>18</v>
      </c>
      <c r="BG103" s="198" t="s">
        <v>203</v>
      </c>
      <c r="BH103" s="198" t="s">
        <v>361</v>
      </c>
      <c r="BI103" s="147" t="s">
        <v>23</v>
      </c>
      <c r="BJ103" s="198" t="s">
        <v>14</v>
      </c>
      <c r="BK103" s="198">
        <v>177</v>
      </c>
      <c r="BM103" t="s">
        <v>15</v>
      </c>
      <c r="BN103" t="s">
        <v>453</v>
      </c>
      <c r="BO103" t="s">
        <v>195</v>
      </c>
      <c r="BP103" t="s">
        <v>25</v>
      </c>
      <c r="BQ103" t="s">
        <v>11</v>
      </c>
      <c r="BR103">
        <v>170</v>
      </c>
      <c r="BT103" t="s">
        <v>15</v>
      </c>
      <c r="BU103" t="s">
        <v>196</v>
      </c>
      <c r="BV103" t="s">
        <v>197</v>
      </c>
      <c r="BW103" t="s">
        <v>25</v>
      </c>
      <c r="BX103" t="s">
        <v>11</v>
      </c>
      <c r="BY103">
        <v>176</v>
      </c>
      <c r="CA103" t="s">
        <v>15</v>
      </c>
      <c r="CB103" t="s">
        <v>227</v>
      </c>
      <c r="CC103" t="s">
        <v>228</v>
      </c>
      <c r="CD103" t="s">
        <v>16</v>
      </c>
      <c r="CE103" t="s">
        <v>8</v>
      </c>
      <c r="CF103">
        <v>193</v>
      </c>
      <c r="CH103" t="s">
        <v>18</v>
      </c>
      <c r="CI103" t="s">
        <v>363</v>
      </c>
      <c r="CJ103" t="s">
        <v>361</v>
      </c>
      <c r="CK103" t="s">
        <v>210</v>
      </c>
      <c r="CL103" t="s">
        <v>11</v>
      </c>
      <c r="CM103">
        <v>185</v>
      </c>
      <c r="CO103" t="s">
        <v>18</v>
      </c>
      <c r="CP103" t="s">
        <v>363</v>
      </c>
      <c r="CQ103" t="s">
        <v>361</v>
      </c>
      <c r="CR103" t="s">
        <v>210</v>
      </c>
      <c r="CS103" t="s">
        <v>11</v>
      </c>
      <c r="CT103">
        <v>172</v>
      </c>
      <c r="EQ103" s="22" t="s">
        <v>20</v>
      </c>
      <c r="ER103" s="22" t="s">
        <v>145</v>
      </c>
      <c r="ES103" s="22" t="s">
        <v>145</v>
      </c>
      <c r="ET103" s="22" t="s">
        <v>27</v>
      </c>
      <c r="EU103" s="133" t="s">
        <v>8</v>
      </c>
      <c r="EV103">
        <v>1</v>
      </c>
      <c r="FS103" t="s">
        <v>18</v>
      </c>
      <c r="FT103" t="s">
        <v>203</v>
      </c>
      <c r="FU103" t="s">
        <v>361</v>
      </c>
      <c r="FV103" t="s">
        <v>23</v>
      </c>
      <c r="FW103" t="s">
        <v>11</v>
      </c>
      <c r="FX103">
        <v>187</v>
      </c>
    </row>
    <row r="104" spans="2:180" ht="12.75" customHeight="1" thickTop="1">
      <c r="B104"/>
      <c r="C104"/>
      <c r="D104"/>
      <c r="H104" s="39"/>
      <c r="I104" s="39" t="s">
        <v>82</v>
      </c>
      <c r="J104" s="49">
        <f>SUM(J101:J103)</f>
        <v>537</v>
      </c>
      <c r="K104" s="49"/>
      <c r="L104" s="49"/>
      <c r="M104" s="49">
        <f>SUM(M101:M103)</f>
        <v>439</v>
      </c>
      <c r="N104" s="39" t="s">
        <v>82</v>
      </c>
      <c r="O104" s="39"/>
      <c r="P104" s="57"/>
      <c r="Q104" s="40"/>
      <c r="R104" s="40"/>
      <c r="S104" s="40"/>
      <c r="W104" s="84"/>
      <c r="X104" s="84"/>
      <c r="Y104" s="84"/>
      <c r="Z104" s="194"/>
      <c r="AA104" s="74"/>
      <c r="AB104" s="74"/>
      <c r="AD104" s="198" t="s">
        <v>15</v>
      </c>
      <c r="AE104" s="198" t="s">
        <v>205</v>
      </c>
      <c r="AF104" s="198" t="s">
        <v>204</v>
      </c>
      <c r="AG104" s="147" t="s">
        <v>25</v>
      </c>
      <c r="AH104" s="198" t="s">
        <v>14</v>
      </c>
      <c r="AI104" s="198">
        <v>144</v>
      </c>
      <c r="AK104" s="259" t="s">
        <v>18</v>
      </c>
      <c r="AL104" s="259" t="s">
        <v>211</v>
      </c>
      <c r="AM104" s="259" t="s">
        <v>360</v>
      </c>
      <c r="AN104" s="260" t="s">
        <v>25</v>
      </c>
      <c r="AO104" s="259" t="s">
        <v>11</v>
      </c>
      <c r="AP104" s="259">
        <v>127</v>
      </c>
      <c r="AR104" s="74" t="s">
        <v>15</v>
      </c>
      <c r="AS104" s="203" t="s">
        <v>196</v>
      </c>
      <c r="AT104" s="203" t="s">
        <v>197</v>
      </c>
      <c r="AU104" s="74" t="s">
        <v>25</v>
      </c>
      <c r="AV104" s="74" t="s">
        <v>11</v>
      </c>
      <c r="AW104" s="74">
        <v>177</v>
      </c>
      <c r="AY104" s="198" t="s">
        <v>33</v>
      </c>
      <c r="AZ104" s="198" t="s">
        <v>542</v>
      </c>
      <c r="BA104" s="198" t="s">
        <v>543</v>
      </c>
      <c r="BB104" s="147" t="s">
        <v>27</v>
      </c>
      <c r="BC104" s="198" t="s">
        <v>11</v>
      </c>
      <c r="BD104" s="198">
        <v>170</v>
      </c>
      <c r="BF104" s="198" t="s">
        <v>18</v>
      </c>
      <c r="BG104" s="199" t="s">
        <v>203</v>
      </c>
      <c r="BH104" s="198" t="s">
        <v>361</v>
      </c>
      <c r="BI104" s="147" t="s">
        <v>23</v>
      </c>
      <c r="BJ104" s="198" t="s">
        <v>11</v>
      </c>
      <c r="BK104" s="198">
        <v>194</v>
      </c>
      <c r="BM104" t="s">
        <v>15</v>
      </c>
      <c r="BN104" t="s">
        <v>188</v>
      </c>
      <c r="BO104" t="s">
        <v>189</v>
      </c>
      <c r="BP104" t="s">
        <v>12</v>
      </c>
      <c r="BQ104" t="s">
        <v>14</v>
      </c>
      <c r="BR104">
        <v>170</v>
      </c>
      <c r="BT104" t="s">
        <v>15</v>
      </c>
      <c r="BU104" t="s">
        <v>202</v>
      </c>
      <c r="BV104" t="s">
        <v>187</v>
      </c>
      <c r="BW104" t="s">
        <v>24</v>
      </c>
      <c r="BX104" t="s">
        <v>11</v>
      </c>
      <c r="BY104">
        <v>176</v>
      </c>
      <c r="CA104" t="s">
        <v>15</v>
      </c>
      <c r="CB104" t="s">
        <v>188</v>
      </c>
      <c r="CC104" t="s">
        <v>189</v>
      </c>
      <c r="CD104" t="s">
        <v>12</v>
      </c>
      <c r="CE104" t="s">
        <v>11</v>
      </c>
      <c r="CF104">
        <v>193</v>
      </c>
      <c r="CH104" t="s">
        <v>18</v>
      </c>
      <c r="CI104" t="s">
        <v>203</v>
      </c>
      <c r="CJ104" t="s">
        <v>361</v>
      </c>
      <c r="CK104" t="s">
        <v>23</v>
      </c>
      <c r="CL104" t="s">
        <v>11</v>
      </c>
      <c r="CM104">
        <v>184</v>
      </c>
      <c r="CO104" t="s">
        <v>18</v>
      </c>
      <c r="CP104" t="s">
        <v>292</v>
      </c>
      <c r="CQ104" t="s">
        <v>421</v>
      </c>
      <c r="CR104" t="s">
        <v>25</v>
      </c>
      <c r="CS104" t="s">
        <v>11</v>
      </c>
      <c r="CT104">
        <v>174</v>
      </c>
      <c r="EQ104" s="22" t="s">
        <v>20</v>
      </c>
      <c r="ER104" s="22" t="s">
        <v>145</v>
      </c>
      <c r="ES104" s="22" t="s">
        <v>145</v>
      </c>
      <c r="ET104" s="22" t="s">
        <v>38</v>
      </c>
      <c r="EU104" s="133" t="s">
        <v>8</v>
      </c>
      <c r="EV104">
        <v>1</v>
      </c>
      <c r="FS104" t="s">
        <v>18</v>
      </c>
      <c r="FT104" t="s">
        <v>354</v>
      </c>
      <c r="FU104" t="s">
        <v>355</v>
      </c>
      <c r="FV104" t="s">
        <v>16</v>
      </c>
      <c r="FW104" t="s">
        <v>8</v>
      </c>
      <c r="FX104">
        <v>186</v>
      </c>
    </row>
    <row r="105" spans="2:180" ht="12.75" customHeight="1">
      <c r="B105"/>
      <c r="C105"/>
      <c r="D105"/>
      <c r="G105"/>
      <c r="H105" s="39"/>
      <c r="I105" s="39" t="s">
        <v>63</v>
      </c>
      <c r="J105" s="182">
        <f>IF(J104=0,0,ROUND(J104/COUNTIFS(J101:J103,"&gt;0"),1))</f>
        <v>179</v>
      </c>
      <c r="K105" s="54">
        <f>IF(J104&gt;M104,2,IF(M104&gt;J104,0,1))</f>
        <v>2</v>
      </c>
      <c r="L105" s="54">
        <f>IF(J104&gt;M104,0,IF(M104&gt;J104,2,1))</f>
        <v>0</v>
      </c>
      <c r="M105" s="48">
        <f>IF(M104=0,0,ROUND(M104/COUNTIFS(M101:M103,"&gt;0"),1))</f>
        <v>146.30000000000001</v>
      </c>
      <c r="N105" s="39" t="s">
        <v>63</v>
      </c>
      <c r="O105" s="39"/>
      <c r="P105" s="57"/>
      <c r="Q105" s="40"/>
      <c r="R105" s="40"/>
      <c r="S105" s="40"/>
      <c r="W105" s="84"/>
      <c r="X105" s="84"/>
      <c r="Y105" s="84"/>
      <c r="Z105" s="194"/>
      <c r="AA105" s="74"/>
      <c r="AB105" s="74"/>
      <c r="AD105" s="198" t="s">
        <v>15</v>
      </c>
      <c r="AE105" s="198" t="s">
        <v>326</v>
      </c>
      <c r="AF105" s="198" t="s">
        <v>220</v>
      </c>
      <c r="AG105" s="147" t="s">
        <v>19</v>
      </c>
      <c r="AH105" s="198" t="s">
        <v>8</v>
      </c>
      <c r="AI105" s="198">
        <v>150</v>
      </c>
      <c r="AK105" s="257" t="s">
        <v>18</v>
      </c>
      <c r="AL105" s="258" t="s">
        <v>198</v>
      </c>
      <c r="AM105" s="258" t="s">
        <v>490</v>
      </c>
      <c r="AN105" s="257" t="s">
        <v>25</v>
      </c>
      <c r="AO105" s="258" t="s">
        <v>11</v>
      </c>
      <c r="AP105" s="258">
        <v>155</v>
      </c>
      <c r="AR105" s="74" t="s">
        <v>15</v>
      </c>
      <c r="AS105" s="74" t="s">
        <v>184</v>
      </c>
      <c r="AT105" s="74" t="s">
        <v>185</v>
      </c>
      <c r="AU105" s="74" t="s">
        <v>10</v>
      </c>
      <c r="AV105" s="74" t="s">
        <v>11</v>
      </c>
      <c r="AW105" s="74">
        <v>177</v>
      </c>
      <c r="AY105" s="198" t="s">
        <v>33</v>
      </c>
      <c r="AZ105" s="198" t="s">
        <v>598</v>
      </c>
      <c r="BA105" s="198" t="s">
        <v>295</v>
      </c>
      <c r="BB105" s="147" t="s">
        <v>25</v>
      </c>
      <c r="BC105" s="198" t="s">
        <v>11</v>
      </c>
      <c r="BD105" s="198">
        <v>106</v>
      </c>
      <c r="BF105" s="198" t="s">
        <v>18</v>
      </c>
      <c r="BG105" s="198" t="s">
        <v>359</v>
      </c>
      <c r="BH105" s="198" t="s">
        <v>360</v>
      </c>
      <c r="BI105" s="147" t="s">
        <v>19</v>
      </c>
      <c r="BJ105" s="198" t="s">
        <v>14</v>
      </c>
      <c r="BK105" s="198">
        <v>143</v>
      </c>
      <c r="BM105" t="s">
        <v>15</v>
      </c>
      <c r="BN105" t="s">
        <v>214</v>
      </c>
      <c r="BO105" t="s">
        <v>215</v>
      </c>
      <c r="BP105" t="s">
        <v>25</v>
      </c>
      <c r="BQ105" t="s">
        <v>11</v>
      </c>
      <c r="BR105">
        <v>172</v>
      </c>
      <c r="BT105" t="s">
        <v>15</v>
      </c>
      <c r="BU105" t="s">
        <v>222</v>
      </c>
      <c r="BV105" t="s">
        <v>223</v>
      </c>
      <c r="BW105" t="s">
        <v>12</v>
      </c>
      <c r="BX105" t="s">
        <v>14</v>
      </c>
      <c r="BY105">
        <v>176</v>
      </c>
      <c r="CA105" t="s">
        <v>15</v>
      </c>
      <c r="CB105" t="s">
        <v>190</v>
      </c>
      <c r="CC105" t="s">
        <v>185</v>
      </c>
      <c r="CD105" t="s">
        <v>12</v>
      </c>
      <c r="CE105" t="s">
        <v>11</v>
      </c>
      <c r="CF105">
        <v>192</v>
      </c>
      <c r="CH105" t="s">
        <v>18</v>
      </c>
      <c r="CI105" t="s">
        <v>353</v>
      </c>
      <c r="CJ105" t="s">
        <v>246</v>
      </c>
      <c r="CK105" t="s">
        <v>19</v>
      </c>
      <c r="CL105" t="s">
        <v>14</v>
      </c>
      <c r="CM105">
        <v>182</v>
      </c>
      <c r="CO105" t="s">
        <v>18</v>
      </c>
      <c r="CP105" t="s">
        <v>353</v>
      </c>
      <c r="CQ105" t="s">
        <v>246</v>
      </c>
      <c r="CR105" t="s">
        <v>19</v>
      </c>
      <c r="CS105" t="s">
        <v>14</v>
      </c>
      <c r="CT105">
        <v>174</v>
      </c>
      <c r="EQ105" s="22" t="s">
        <v>20</v>
      </c>
      <c r="ER105" s="22" t="s">
        <v>145</v>
      </c>
      <c r="ES105" s="22" t="s">
        <v>145</v>
      </c>
      <c r="ET105" s="22" t="s">
        <v>7</v>
      </c>
      <c r="EU105" s="133" t="s">
        <v>11</v>
      </c>
      <c r="EV105">
        <v>1</v>
      </c>
      <c r="FS105" t="s">
        <v>18</v>
      </c>
      <c r="FT105" t="s">
        <v>203</v>
      </c>
      <c r="FU105" t="s">
        <v>361</v>
      </c>
      <c r="FV105" t="s">
        <v>23</v>
      </c>
      <c r="FW105" t="s">
        <v>14</v>
      </c>
      <c r="FX105">
        <v>179</v>
      </c>
    </row>
    <row r="106" spans="2:180" ht="12.75" customHeight="1">
      <c r="B106"/>
      <c r="C106"/>
      <c r="D106"/>
      <c r="G106"/>
      <c r="H106" s="39"/>
      <c r="I106" s="42"/>
      <c r="J106" s="42"/>
      <c r="K106" s="42"/>
      <c r="L106" s="42"/>
      <c r="M106" s="42"/>
      <c r="N106" s="42"/>
      <c r="O106" s="42"/>
      <c r="P106" s="59"/>
      <c r="Q106" s="40"/>
      <c r="R106" s="40"/>
      <c r="S106" s="40"/>
      <c r="W106" s="84"/>
      <c r="X106" s="84"/>
      <c r="Y106" s="84"/>
      <c r="Z106" s="194"/>
      <c r="AA106" s="133"/>
      <c r="AD106" s="198" t="s">
        <v>15</v>
      </c>
      <c r="AE106" s="198" t="s">
        <v>208</v>
      </c>
      <c r="AF106" s="198" t="s">
        <v>209</v>
      </c>
      <c r="AG106" s="147" t="s">
        <v>210</v>
      </c>
      <c r="AH106" s="198" t="s">
        <v>14</v>
      </c>
      <c r="AI106" s="198">
        <v>152</v>
      </c>
      <c r="AK106" s="257" t="s">
        <v>18</v>
      </c>
      <c r="AL106" s="257" t="s">
        <v>224</v>
      </c>
      <c r="AM106" s="257" t="s">
        <v>356</v>
      </c>
      <c r="AN106" s="257" t="s">
        <v>16</v>
      </c>
      <c r="AO106" s="257" t="s">
        <v>8</v>
      </c>
      <c r="AP106" s="257">
        <v>190</v>
      </c>
      <c r="AR106" s="74" t="s">
        <v>15</v>
      </c>
      <c r="AS106" s="74" t="s">
        <v>188</v>
      </c>
      <c r="AT106" s="203" t="s">
        <v>189</v>
      </c>
      <c r="AU106" s="203" t="s">
        <v>12</v>
      </c>
      <c r="AV106" s="74" t="s">
        <v>14</v>
      </c>
      <c r="AW106" s="74">
        <v>176</v>
      </c>
      <c r="AY106" s="198" t="s">
        <v>33</v>
      </c>
      <c r="AZ106" s="198" t="s">
        <v>289</v>
      </c>
      <c r="BA106" s="198" t="s">
        <v>533</v>
      </c>
      <c r="BB106" s="147" t="s">
        <v>10</v>
      </c>
      <c r="BC106" s="198" t="s">
        <v>11</v>
      </c>
      <c r="BD106" s="198">
        <v>152</v>
      </c>
      <c r="BF106" s="198" t="s">
        <v>18</v>
      </c>
      <c r="BG106" s="199" t="s">
        <v>353</v>
      </c>
      <c r="BH106" s="198" t="s">
        <v>246</v>
      </c>
      <c r="BI106" s="147" t="s">
        <v>19</v>
      </c>
      <c r="BJ106" s="198" t="s">
        <v>14</v>
      </c>
      <c r="BK106" s="198">
        <v>170</v>
      </c>
      <c r="BM106" t="s">
        <v>15</v>
      </c>
      <c r="BN106" t="s">
        <v>232</v>
      </c>
      <c r="BO106" t="s">
        <v>219</v>
      </c>
      <c r="BP106" t="s">
        <v>210</v>
      </c>
      <c r="BQ106" t="s">
        <v>11</v>
      </c>
      <c r="BR106">
        <v>174</v>
      </c>
      <c r="BT106" t="s">
        <v>15</v>
      </c>
      <c r="BU106" t="s">
        <v>232</v>
      </c>
      <c r="BV106" t="s">
        <v>219</v>
      </c>
      <c r="BW106" t="s">
        <v>210</v>
      </c>
      <c r="BX106" t="s">
        <v>11</v>
      </c>
      <c r="BY106">
        <v>174</v>
      </c>
      <c r="CA106" t="s">
        <v>15</v>
      </c>
      <c r="CB106" t="s">
        <v>395</v>
      </c>
      <c r="CC106" t="s">
        <v>221</v>
      </c>
      <c r="CD106" t="s">
        <v>16</v>
      </c>
      <c r="CE106" t="s">
        <v>8</v>
      </c>
      <c r="CF106">
        <v>192</v>
      </c>
      <c r="CH106" t="s">
        <v>18</v>
      </c>
      <c r="CI106" t="s">
        <v>203</v>
      </c>
      <c r="CJ106" t="s">
        <v>355</v>
      </c>
      <c r="CK106" t="s">
        <v>12</v>
      </c>
      <c r="CL106" t="s">
        <v>14</v>
      </c>
      <c r="CM106">
        <v>181</v>
      </c>
      <c r="CO106" t="s">
        <v>18</v>
      </c>
      <c r="CP106" t="s">
        <v>351</v>
      </c>
      <c r="CQ106" t="s">
        <v>352</v>
      </c>
      <c r="CR106" t="s">
        <v>16</v>
      </c>
      <c r="CS106" t="s">
        <v>11</v>
      </c>
      <c r="CT106">
        <v>175</v>
      </c>
      <c r="EQ106" s="22" t="s">
        <v>20</v>
      </c>
      <c r="ER106" s="22" t="s">
        <v>145</v>
      </c>
      <c r="ES106" s="22" t="s">
        <v>145</v>
      </c>
      <c r="ET106" s="22" t="s">
        <v>39</v>
      </c>
      <c r="EU106" s="133" t="s">
        <v>11</v>
      </c>
      <c r="EV106">
        <v>1</v>
      </c>
      <c r="FS106" t="s">
        <v>18</v>
      </c>
      <c r="FT106" t="s">
        <v>341</v>
      </c>
      <c r="FU106" t="s">
        <v>364</v>
      </c>
      <c r="FV106" t="s">
        <v>22</v>
      </c>
      <c r="FW106" t="s">
        <v>11</v>
      </c>
      <c r="FX106">
        <v>178</v>
      </c>
    </row>
    <row r="107" spans="2:180" ht="12.75" customHeight="1">
      <c r="B107"/>
      <c r="C107"/>
      <c r="D107"/>
      <c r="G107"/>
      <c r="H107" s="39"/>
      <c r="I107" s="337" t="s">
        <v>83</v>
      </c>
      <c r="J107" s="337"/>
      <c r="K107" s="337"/>
      <c r="L107" s="337"/>
      <c r="M107" s="337"/>
      <c r="N107" s="337"/>
      <c r="O107" s="43"/>
      <c r="P107" s="56"/>
      <c r="Q107" s="40"/>
      <c r="R107" s="40"/>
      <c r="S107" s="40"/>
      <c r="W107" s="84"/>
      <c r="X107" s="84"/>
      <c r="Y107" s="84"/>
      <c r="Z107" s="194"/>
      <c r="AA107" s="189"/>
      <c r="AB107" s="189"/>
      <c r="AD107" s="198" t="s">
        <v>15</v>
      </c>
      <c r="AE107" s="198" t="s">
        <v>218</v>
      </c>
      <c r="AF107" s="198" t="s">
        <v>219</v>
      </c>
      <c r="AG107" s="147" t="s">
        <v>210</v>
      </c>
      <c r="AH107" s="198" t="s">
        <v>11</v>
      </c>
      <c r="AI107" s="198">
        <v>156</v>
      </c>
      <c r="AK107" s="259" t="s">
        <v>18</v>
      </c>
      <c r="AL107" s="259" t="s">
        <v>545</v>
      </c>
      <c r="AM107" s="259" t="s">
        <v>546</v>
      </c>
      <c r="AN107" s="260" t="s">
        <v>25</v>
      </c>
      <c r="AO107" s="259" t="s">
        <v>11</v>
      </c>
      <c r="AP107" s="259">
        <v>132</v>
      </c>
      <c r="AR107" s="74" t="s">
        <v>15</v>
      </c>
      <c r="AS107" s="74" t="s">
        <v>202</v>
      </c>
      <c r="AT107" s="74" t="s">
        <v>187</v>
      </c>
      <c r="AU107" s="74" t="s">
        <v>24</v>
      </c>
      <c r="AV107" s="74" t="s">
        <v>11</v>
      </c>
      <c r="AW107" s="74">
        <v>172</v>
      </c>
      <c r="AY107" s="198" t="s">
        <v>18</v>
      </c>
      <c r="AZ107" s="198" t="s">
        <v>203</v>
      </c>
      <c r="BA107" s="198" t="s">
        <v>355</v>
      </c>
      <c r="BB107" s="147" t="s">
        <v>12</v>
      </c>
      <c r="BC107" s="198" t="s">
        <v>11</v>
      </c>
      <c r="BD107" s="198">
        <v>178</v>
      </c>
      <c r="BF107" s="198" t="s">
        <v>18</v>
      </c>
      <c r="BG107" s="198" t="s">
        <v>353</v>
      </c>
      <c r="BH107" s="198" t="s">
        <v>246</v>
      </c>
      <c r="BI107" s="147" t="s">
        <v>19</v>
      </c>
      <c r="BJ107" s="198" t="s">
        <v>11</v>
      </c>
      <c r="BK107" s="198">
        <v>193</v>
      </c>
      <c r="BM107" t="s">
        <v>15</v>
      </c>
      <c r="BN107" t="s">
        <v>218</v>
      </c>
      <c r="BO107" t="s">
        <v>219</v>
      </c>
      <c r="BP107" t="s">
        <v>210</v>
      </c>
      <c r="BQ107" t="s">
        <v>11</v>
      </c>
      <c r="BR107">
        <v>150</v>
      </c>
      <c r="BT107" t="s">
        <v>15</v>
      </c>
      <c r="BU107" t="s">
        <v>188</v>
      </c>
      <c r="BV107" t="s">
        <v>189</v>
      </c>
      <c r="BW107" t="s">
        <v>12</v>
      </c>
      <c r="BX107" t="s">
        <v>14</v>
      </c>
      <c r="BY107">
        <v>174</v>
      </c>
      <c r="CA107" t="s">
        <v>15</v>
      </c>
      <c r="CB107" t="s">
        <v>186</v>
      </c>
      <c r="CC107" t="s">
        <v>187</v>
      </c>
      <c r="CD107" t="s">
        <v>12</v>
      </c>
      <c r="CE107" t="s">
        <v>11</v>
      </c>
      <c r="CF107">
        <v>191</v>
      </c>
      <c r="CH107" t="s">
        <v>18</v>
      </c>
      <c r="CI107" t="s">
        <v>365</v>
      </c>
      <c r="CJ107" t="s">
        <v>366</v>
      </c>
      <c r="CK107" t="s">
        <v>22</v>
      </c>
      <c r="CL107" t="s">
        <v>11</v>
      </c>
      <c r="CM107">
        <v>181</v>
      </c>
      <c r="CO107" t="s">
        <v>18</v>
      </c>
      <c r="CP107" t="s">
        <v>203</v>
      </c>
      <c r="CQ107" t="s">
        <v>355</v>
      </c>
      <c r="CR107" t="s">
        <v>12</v>
      </c>
      <c r="CS107" t="s">
        <v>14</v>
      </c>
      <c r="CT107">
        <v>176</v>
      </c>
      <c r="EQ107" s="22" t="s">
        <v>20</v>
      </c>
      <c r="ER107" s="22" t="s">
        <v>145</v>
      </c>
      <c r="ES107" s="22" t="s">
        <v>145</v>
      </c>
      <c r="ET107" s="22" t="s">
        <v>12</v>
      </c>
      <c r="EU107" s="133" t="s">
        <v>14</v>
      </c>
      <c r="EV107">
        <v>1</v>
      </c>
      <c r="FS107" t="s">
        <v>18</v>
      </c>
      <c r="FT107" t="s">
        <v>363</v>
      </c>
      <c r="FU107" t="s">
        <v>361</v>
      </c>
      <c r="FV107" t="s">
        <v>210</v>
      </c>
      <c r="FW107" t="s">
        <v>11</v>
      </c>
      <c r="FX107">
        <v>174</v>
      </c>
    </row>
    <row r="108" spans="2:180" ht="12.75" customHeight="1">
      <c r="B108"/>
      <c r="C108"/>
      <c r="D108"/>
      <c r="G108"/>
      <c r="H108" s="338" t="s">
        <v>56</v>
      </c>
      <c r="I108" s="338"/>
      <c r="J108" s="338"/>
      <c r="K108" s="338"/>
      <c r="L108" s="338" t="s">
        <v>55</v>
      </c>
      <c r="M108" s="338"/>
      <c r="N108" s="338"/>
      <c r="O108" s="338"/>
      <c r="P108" s="57"/>
      <c r="Q108" s="40"/>
      <c r="R108" s="40"/>
      <c r="S108" s="40"/>
      <c r="W108" s="84"/>
      <c r="X108" s="84"/>
      <c r="Y108" s="84"/>
      <c r="Z108" s="194"/>
      <c r="AA108" s="189"/>
      <c r="AB108" s="189"/>
      <c r="AD108" s="198" t="s">
        <v>15</v>
      </c>
      <c r="AE108" s="198" t="s">
        <v>194</v>
      </c>
      <c r="AF108" s="198" t="s">
        <v>195</v>
      </c>
      <c r="AG108" s="147" t="s">
        <v>19</v>
      </c>
      <c r="AH108" s="198" t="s">
        <v>14</v>
      </c>
      <c r="AI108" s="198">
        <v>164</v>
      </c>
      <c r="AK108" s="257" t="s">
        <v>18</v>
      </c>
      <c r="AL108" s="258" t="s">
        <v>357</v>
      </c>
      <c r="AM108" s="258" t="s">
        <v>358</v>
      </c>
      <c r="AN108" s="257" t="s">
        <v>12</v>
      </c>
      <c r="AO108" s="258" t="s">
        <v>14</v>
      </c>
      <c r="AP108" s="258">
        <v>162</v>
      </c>
      <c r="AR108" s="74" t="s">
        <v>15</v>
      </c>
      <c r="AS108" s="74" t="s">
        <v>194</v>
      </c>
      <c r="AT108" s="74" t="s">
        <v>195</v>
      </c>
      <c r="AU108" s="74" t="s">
        <v>19</v>
      </c>
      <c r="AV108" s="74" t="s">
        <v>14</v>
      </c>
      <c r="AW108" s="74">
        <v>171</v>
      </c>
      <c r="AY108" s="198" t="s">
        <v>18</v>
      </c>
      <c r="AZ108" s="198" t="s">
        <v>336</v>
      </c>
      <c r="BA108" s="198" t="s">
        <v>581</v>
      </c>
      <c r="BB108" s="147" t="s">
        <v>12</v>
      </c>
      <c r="BC108" s="198" t="s">
        <v>11</v>
      </c>
      <c r="BD108" s="198">
        <v>193</v>
      </c>
      <c r="BF108" s="198" t="s">
        <v>18</v>
      </c>
      <c r="BG108" s="198" t="s">
        <v>353</v>
      </c>
      <c r="BH108" s="198" t="s">
        <v>246</v>
      </c>
      <c r="BI108" s="147" t="s">
        <v>19</v>
      </c>
      <c r="BJ108" s="198" t="s">
        <v>8</v>
      </c>
      <c r="BK108" s="198">
        <v>190</v>
      </c>
      <c r="BM108" t="s">
        <v>15</v>
      </c>
      <c r="BN108" t="s">
        <v>326</v>
      </c>
      <c r="BO108" t="s">
        <v>220</v>
      </c>
      <c r="BP108" t="s">
        <v>19</v>
      </c>
      <c r="BQ108" t="s">
        <v>11</v>
      </c>
      <c r="BR108">
        <v>165</v>
      </c>
      <c r="BT108" t="s">
        <v>15</v>
      </c>
      <c r="BU108" t="s">
        <v>200</v>
      </c>
      <c r="BV108" t="s">
        <v>201</v>
      </c>
      <c r="BW108" t="s">
        <v>22</v>
      </c>
      <c r="BX108" t="s">
        <v>11</v>
      </c>
      <c r="BY108">
        <v>173</v>
      </c>
      <c r="CA108" t="s">
        <v>15</v>
      </c>
      <c r="CB108" t="s">
        <v>230</v>
      </c>
      <c r="CC108" t="s">
        <v>231</v>
      </c>
      <c r="CD108" t="s">
        <v>10</v>
      </c>
      <c r="CE108" t="s">
        <v>11</v>
      </c>
      <c r="CF108">
        <v>187</v>
      </c>
      <c r="CH108" t="s">
        <v>18</v>
      </c>
      <c r="CI108" t="s">
        <v>341</v>
      </c>
      <c r="CJ108" t="s">
        <v>364</v>
      </c>
      <c r="CK108" t="s">
        <v>22</v>
      </c>
      <c r="CL108" t="s">
        <v>11</v>
      </c>
      <c r="CM108">
        <v>179</v>
      </c>
      <c r="CO108" t="s">
        <v>18</v>
      </c>
      <c r="CP108" t="s">
        <v>190</v>
      </c>
      <c r="CQ108" t="s">
        <v>474</v>
      </c>
      <c r="CR108" t="s">
        <v>22</v>
      </c>
      <c r="CS108" t="s">
        <v>11</v>
      </c>
      <c r="CT108">
        <v>177</v>
      </c>
      <c r="EQ108" s="22" t="s">
        <v>21</v>
      </c>
      <c r="ER108" s="22" t="s">
        <v>145</v>
      </c>
      <c r="ES108" s="22" t="s">
        <v>145</v>
      </c>
      <c r="ET108" s="22" t="s">
        <v>25</v>
      </c>
      <c r="EU108" s="133" t="s">
        <v>11</v>
      </c>
      <c r="EV108">
        <v>1</v>
      </c>
      <c r="FS108" t="s">
        <v>18</v>
      </c>
      <c r="FT108" t="s">
        <v>353</v>
      </c>
      <c r="FU108" t="s">
        <v>246</v>
      </c>
      <c r="FV108" t="s">
        <v>19</v>
      </c>
      <c r="FW108" t="s">
        <v>14</v>
      </c>
      <c r="FX108">
        <v>174</v>
      </c>
    </row>
    <row r="109" spans="2:180" ht="12.75" customHeight="1">
      <c r="B109"/>
      <c r="C109"/>
      <c r="D109"/>
      <c r="G109"/>
      <c r="H109" s="39"/>
      <c r="I109" s="39"/>
      <c r="J109" s="39" t="s">
        <v>5</v>
      </c>
      <c r="K109" s="49"/>
      <c r="L109" s="49"/>
      <c r="M109" s="39" t="s">
        <v>5</v>
      </c>
      <c r="N109" s="39"/>
      <c r="O109" s="39"/>
      <c r="P109" s="57"/>
      <c r="Q109" s="40"/>
      <c r="R109" s="40"/>
      <c r="S109" s="40"/>
      <c r="W109" s="84"/>
      <c r="X109" s="84"/>
      <c r="Y109" s="84"/>
      <c r="Z109" s="194"/>
      <c r="AA109" s="189"/>
      <c r="AB109" s="189"/>
      <c r="AD109" s="198" t="s">
        <v>15</v>
      </c>
      <c r="AE109" s="198" t="s">
        <v>198</v>
      </c>
      <c r="AF109" s="198" t="s">
        <v>199</v>
      </c>
      <c r="AG109" s="147" t="s">
        <v>25</v>
      </c>
      <c r="AH109" s="198" t="s">
        <v>11</v>
      </c>
      <c r="AI109" s="198">
        <v>165</v>
      </c>
      <c r="AK109" s="257" t="s">
        <v>18</v>
      </c>
      <c r="AL109" s="257" t="s">
        <v>341</v>
      </c>
      <c r="AM109" s="257" t="s">
        <v>364</v>
      </c>
      <c r="AN109" s="257" t="s">
        <v>22</v>
      </c>
      <c r="AO109" s="257" t="s">
        <v>11</v>
      </c>
      <c r="AP109" s="257">
        <v>188</v>
      </c>
      <c r="AR109" s="74" t="s">
        <v>15</v>
      </c>
      <c r="AS109" s="74" t="s">
        <v>211</v>
      </c>
      <c r="AT109" s="74" t="s">
        <v>209</v>
      </c>
      <c r="AU109" s="74" t="s">
        <v>19</v>
      </c>
      <c r="AV109" s="74" t="s">
        <v>11</v>
      </c>
      <c r="AW109" s="74">
        <v>171</v>
      </c>
      <c r="AY109" s="198" t="s">
        <v>18</v>
      </c>
      <c r="AZ109" s="198" t="s">
        <v>203</v>
      </c>
      <c r="BA109" s="198" t="s">
        <v>361</v>
      </c>
      <c r="BB109" s="147" t="s">
        <v>23</v>
      </c>
      <c r="BC109" s="198" t="s">
        <v>11</v>
      </c>
      <c r="BD109" s="198">
        <v>186</v>
      </c>
      <c r="BF109" s="198" t="s">
        <v>18</v>
      </c>
      <c r="BG109" s="198" t="s">
        <v>354</v>
      </c>
      <c r="BH109" s="198" t="s">
        <v>355</v>
      </c>
      <c r="BI109" s="147" t="s">
        <v>16</v>
      </c>
      <c r="BJ109" s="198" t="s">
        <v>8</v>
      </c>
      <c r="BK109" s="198">
        <v>183</v>
      </c>
      <c r="BM109" t="s">
        <v>15</v>
      </c>
      <c r="BN109" t="s">
        <v>211</v>
      </c>
      <c r="BO109" t="s">
        <v>209</v>
      </c>
      <c r="BP109" t="s">
        <v>19</v>
      </c>
      <c r="BQ109" t="s">
        <v>11</v>
      </c>
      <c r="BR109">
        <v>180</v>
      </c>
      <c r="BT109" t="s">
        <v>15</v>
      </c>
      <c r="BU109" t="s">
        <v>194</v>
      </c>
      <c r="BV109" t="s">
        <v>195</v>
      </c>
      <c r="BW109" t="s">
        <v>19</v>
      </c>
      <c r="BX109" t="s">
        <v>14</v>
      </c>
      <c r="BY109">
        <v>173</v>
      </c>
      <c r="CA109" t="s">
        <v>15</v>
      </c>
      <c r="CB109" t="s">
        <v>206</v>
      </c>
      <c r="CC109" t="s">
        <v>207</v>
      </c>
      <c r="CD109" t="s">
        <v>10</v>
      </c>
      <c r="CE109" t="s">
        <v>11</v>
      </c>
      <c r="CF109">
        <v>186</v>
      </c>
      <c r="CH109" t="s">
        <v>18</v>
      </c>
      <c r="CI109" t="s">
        <v>203</v>
      </c>
      <c r="CJ109" t="s">
        <v>361</v>
      </c>
      <c r="CK109" t="s">
        <v>23</v>
      </c>
      <c r="CL109" t="s">
        <v>14</v>
      </c>
      <c r="CM109">
        <v>173</v>
      </c>
      <c r="CO109" t="s">
        <v>18</v>
      </c>
      <c r="CP109" t="s">
        <v>365</v>
      </c>
      <c r="CQ109" t="s">
        <v>366</v>
      </c>
      <c r="CR109" t="s">
        <v>22</v>
      </c>
      <c r="CS109" t="s">
        <v>11</v>
      </c>
      <c r="CT109">
        <v>182</v>
      </c>
      <c r="EQ109" s="22" t="s">
        <v>21</v>
      </c>
      <c r="ER109" s="22" t="s">
        <v>145</v>
      </c>
      <c r="ES109" s="22" t="s">
        <v>145</v>
      </c>
      <c r="ET109" s="22" t="s">
        <v>53</v>
      </c>
      <c r="EU109" s="133" t="s">
        <v>11</v>
      </c>
      <c r="EV109">
        <v>1</v>
      </c>
      <c r="FS109" t="s">
        <v>18</v>
      </c>
      <c r="FT109" t="s">
        <v>351</v>
      </c>
      <c r="FU109" t="s">
        <v>352</v>
      </c>
      <c r="FV109" t="s">
        <v>16</v>
      </c>
      <c r="FW109" t="s">
        <v>11</v>
      </c>
      <c r="FX109">
        <v>173</v>
      </c>
    </row>
    <row r="110" spans="2:180" ht="12.75" customHeight="1">
      <c r="B110"/>
      <c r="C110"/>
      <c r="D110"/>
      <c r="G110" s="50">
        <v>1</v>
      </c>
      <c r="H110" s="39" t="str" cm="1">
        <f t="array" ref="H110:I112">IF(Heimmannschaft=AG!A1,AGDK,
IF(Heimmannschaft=LE!A1,LEDK,
IF(Heimmannschaft=AD!A1,ADDK,
IF(Heimmannschaft=ZE!A1,ZEDK,
IF(Heimmannschaft=TH!A1,THDK,
IF(Heimmannschaft=FU!A1,FUDK,
IF(Heimmannschaft=JI!A1,JIDK,
IF(Heimmannschaft=HW!A1,HWDK,
IF(Heimmannschaft=WW!A1,wwdk,
IF(Heimmannschaft=PB!A1,pbdk,
IF(Heimmannschaft=ÖD!A1,öddk,
"leer")))))))))))</f>
        <v>Stefanie</v>
      </c>
      <c r="I110" s="39" t="str">
        <v>Hueber</v>
      </c>
      <c r="J110" s="74">
        <f xml:space="preserve">
IF(Heimmannschaft=AG!$A$1,LARGE(AG!$AA$3:$AA$150,1),
IF(Heimmannschaft=LE!$A$1,LARGE(LE!$AA$3:$AA$150,1),
IF(Heimmannschaft=AD!$A$1,LARGE(AD!$AA$3:$AA$150,1),
IF(Heimmannschaft=ZE!$A$1,LARGE(ZE!$AA$3:$AA$150,1),
IF(Heimmannschaft=TH!$A$1,LARGE(TH!$AA$3:$AA$150,1),
IF(Heimmannschaft=FU!$A$1,LARGE(FU!$AA$3:$AA$150,1),
IF(Heimmannschaft=JI!$A$1,LARGE(JI!$AA$3:$AA$150,1),
IF(Heimmannschaft=HW!$A$1,LARGE(HW!$AA$3:$AA$150,1),
IF(Heimmannschaft=WW!$A$1,LARGE(WW!$AA$3:$AA$150,1),
IF(Heimmannschaft=PB!$A$1,LARGE(PB!$AA$3:$AA$150,1),
IF(Heimmannschaft=ÖD!$A$1,LARGE(ÖD!$AA$3:$AA$150,1)
)))))))))))</f>
        <v>183</v>
      </c>
      <c r="K110" s="49"/>
      <c r="L110" s="49"/>
      <c r="M110" s="74">
        <f xml:space="preserve">
IF(Gastmannschaft=AG!$A$1,LARGE(AG!$AA$3:$AA$150,1),
IF(Gastmannschaft=LE!$A$1,LARGE(LE!$AA$3:$AA$150,1),
IF(Gastmannschaft=AD!$A$1,LARGE(AD!$AA$3:$AA$150,1),
IF(Gastmannschaft=ZE!$A$1,LARGE(ZE!$AA$3:$AA$150,1),
IF(Gastmannschaft=TH!$A$1,LARGE(TH!$AA$3:$AA$150,1),
IF(Gastmannschaft=FU!$A$1,LARGE(FU!$AA$3:$AA$150,1),
IF(Gastmannschaft=JI!$A$1,LARGE(JI!$AA$3:$AA$150,1),
IF(Gastmannschaft=HW!$A$1,LARGE(HW!$AA$3:$AA$150,1),
IF(Gastmannschaft=WW!$A$1,LARGE(WW!$AA$3:$AA$150,1),
IF(Gastmannschaft=PB!$A$1,LARGE(PB!$AA$3:$AA$150,1),
IF(Gastmannschaft=ÖD!$A$1,LARGE(ÖD!$AA$3:$AA$150,1)
)))))))))))</f>
        <v>171</v>
      </c>
      <c r="N110" s="39" t="str" cm="1">
        <f t="array" ref="N110:O112">IF(Gastmannschaft=AG!A1,AGDK,
IF(Gastmannschaft=LE!A1,LEDK,
IF(Gastmannschaft=AD!A1,ADDK,
IF(Gastmannschaft=ZE!A1,ZEDK,
IF(Gastmannschaft=TH!A1,THDK,
IF(Gastmannschaft=FU!A1,FUDK,
IF(Gastmannschaft=JI!A1,JIDK,
IF(Gastmannschaft=HW!A1,HWDK,
IF(Gastmannschaft=WW!A1,wwdk,
IF(Gastmannschaft=PB!A1,pbdk,
IF(Gastmannschaft=ÖD!A1,öddk,
"leer")))))))))))</f>
        <v>Claudia</v>
      </c>
      <c r="O110" s="39" t="str">
        <v>Ballmann</v>
      </c>
      <c r="P110" s="57">
        <v>1</v>
      </c>
      <c r="Q110" s="40"/>
      <c r="R110" s="40"/>
      <c r="S110" s="40"/>
      <c r="W110" s="84"/>
      <c r="X110" s="84"/>
      <c r="Y110" s="84"/>
      <c r="Z110" s="194"/>
      <c r="AA110" s="189"/>
      <c r="AB110" s="189"/>
      <c r="AD110" s="198" t="s">
        <v>15</v>
      </c>
      <c r="AE110" s="198" t="s">
        <v>191</v>
      </c>
      <c r="AF110" s="198" t="s">
        <v>192</v>
      </c>
      <c r="AG110" s="147" t="s">
        <v>10</v>
      </c>
      <c r="AH110" s="198" t="s">
        <v>14</v>
      </c>
      <c r="AI110" s="198">
        <v>166</v>
      </c>
      <c r="AK110" s="257" t="s">
        <v>18</v>
      </c>
      <c r="AL110" s="257" t="s">
        <v>262</v>
      </c>
      <c r="AM110" s="257" t="s">
        <v>392</v>
      </c>
      <c r="AN110" s="257" t="s">
        <v>16</v>
      </c>
      <c r="AO110" s="257" t="s">
        <v>8</v>
      </c>
      <c r="AP110" s="257">
        <v>192</v>
      </c>
      <c r="AR110" s="74" t="s">
        <v>15</v>
      </c>
      <c r="AS110" s="74" t="s">
        <v>198</v>
      </c>
      <c r="AT110" s="74" t="s">
        <v>199</v>
      </c>
      <c r="AU110" s="74" t="s">
        <v>25</v>
      </c>
      <c r="AV110" s="74" t="s">
        <v>11</v>
      </c>
      <c r="AW110" s="74">
        <v>169</v>
      </c>
      <c r="AY110" s="198" t="s">
        <v>18</v>
      </c>
      <c r="AZ110" s="198" t="s">
        <v>262</v>
      </c>
      <c r="BA110" s="198" t="s">
        <v>392</v>
      </c>
      <c r="BB110" s="147" t="s">
        <v>16</v>
      </c>
      <c r="BC110" s="198" t="s">
        <v>11</v>
      </c>
      <c r="BD110" s="198">
        <v>159</v>
      </c>
      <c r="BF110" s="198" t="s">
        <v>18</v>
      </c>
      <c r="BG110" s="198" t="s">
        <v>224</v>
      </c>
      <c r="BH110" s="198" t="s">
        <v>356</v>
      </c>
      <c r="BI110" s="147" t="s">
        <v>16</v>
      </c>
      <c r="BJ110" s="198" t="s">
        <v>8</v>
      </c>
      <c r="BK110" s="198">
        <v>189</v>
      </c>
      <c r="BM110" t="s">
        <v>15</v>
      </c>
      <c r="BN110" t="s">
        <v>395</v>
      </c>
      <c r="BO110" t="s">
        <v>221</v>
      </c>
      <c r="BP110" t="s">
        <v>16</v>
      </c>
      <c r="BQ110" t="s">
        <v>8</v>
      </c>
      <c r="BR110">
        <v>194</v>
      </c>
      <c r="BT110" t="s">
        <v>15</v>
      </c>
      <c r="BU110" t="s">
        <v>214</v>
      </c>
      <c r="BV110" t="s">
        <v>215</v>
      </c>
      <c r="BW110" t="s">
        <v>25</v>
      </c>
      <c r="BX110" t="s">
        <v>11</v>
      </c>
      <c r="BY110">
        <v>173</v>
      </c>
      <c r="CA110" t="s">
        <v>15</v>
      </c>
      <c r="CB110" t="s">
        <v>211</v>
      </c>
      <c r="CC110" t="s">
        <v>209</v>
      </c>
      <c r="CD110" t="s">
        <v>19</v>
      </c>
      <c r="CE110" t="s">
        <v>8</v>
      </c>
      <c r="CF110">
        <v>184</v>
      </c>
      <c r="CH110" t="s">
        <v>18</v>
      </c>
      <c r="CI110" t="s">
        <v>292</v>
      </c>
      <c r="CJ110" t="s">
        <v>421</v>
      </c>
      <c r="CK110" t="s">
        <v>25</v>
      </c>
      <c r="CL110" t="s">
        <v>11</v>
      </c>
      <c r="CM110">
        <v>172</v>
      </c>
      <c r="CO110" t="s">
        <v>18</v>
      </c>
      <c r="CP110" t="s">
        <v>203</v>
      </c>
      <c r="CQ110" t="s">
        <v>361</v>
      </c>
      <c r="CR110" t="s">
        <v>23</v>
      </c>
      <c r="CS110" t="s">
        <v>14</v>
      </c>
      <c r="CT110">
        <v>183</v>
      </c>
      <c r="EQ110" s="22" t="s">
        <v>21</v>
      </c>
      <c r="ER110" s="22" t="s">
        <v>145</v>
      </c>
      <c r="ES110" s="22" t="s">
        <v>145</v>
      </c>
      <c r="ET110" s="22" t="s">
        <v>12</v>
      </c>
      <c r="EU110" s="133" t="s">
        <v>11</v>
      </c>
      <c r="EV110">
        <v>1</v>
      </c>
      <c r="FS110" t="s">
        <v>18</v>
      </c>
      <c r="FT110" t="s">
        <v>203</v>
      </c>
      <c r="FU110" t="s">
        <v>355</v>
      </c>
      <c r="FV110" t="s">
        <v>12</v>
      </c>
      <c r="FW110" t="s">
        <v>14</v>
      </c>
      <c r="FX110">
        <v>172</v>
      </c>
    </row>
    <row r="111" spans="2:180" ht="12.75" customHeight="1">
      <c r="B111"/>
      <c r="C111"/>
      <c r="D111"/>
      <c r="G111" s="50">
        <v>2</v>
      </c>
      <c r="H111" s="39" t="str">
        <v>Lena</v>
      </c>
      <c r="I111" s="39" t="str">
        <v>Nickl</v>
      </c>
      <c r="J111" s="74">
        <f xml:space="preserve">
IF(Heimmannschaft=AG!$A$1,LARGE(AG!$AA$3:$AA$150,2),
IF(Heimmannschaft=LE!$A$1,LARGE(LE!$AA$3:$AA$150,2),
IF(Heimmannschaft=AD!$A$1,LARGE(AD!$AA$3:$AA$150,2),
IF(Heimmannschaft=ZE!$A$1,LARGE(ZE!$AA$3:$AA$150,2),
IF(Heimmannschaft=TH!$A$1,LARGE(TH!$AA$3:$AA$150,2),
IF(Heimmannschaft=FU!$A$1,LARGE(FU!$AA$3:$AA$150,2),
IF(Heimmannschaft=JI!$A$1,LARGE(JI!$AA$3:$AA$150,2),
IF(Heimmannschaft=HW!$A$1,LARGE(HW!$AA$3:$AA$150,2),
IF(Heimmannschaft=WW!$A$1,LARGE(WW!$AA$3:$AA$150,2),
IF(Heimmannschaft=PB!$A$1,LARGE(PB!$AA$3:$AA$150,2),
IF(Heimmannschaft=ÖD!$A$1,LARGE(ÖD!$AA$3:$AA$150,2)
)))))))))))</f>
        <v>176</v>
      </c>
      <c r="K111" s="49"/>
      <c r="L111" s="49"/>
      <c r="M111" s="74">
        <f xml:space="preserve">
IF(Gastmannschaft=AG!$A$1,LARGE(AG!$AA$3:$AA$150,2),
IF(Gastmannschaft=LE!$A$1,LARGE(LE!$AA$3:$AA$150,2),
IF(Gastmannschaft=AD!$A$1,LARGE(AD!$AA$3:$AA$150,2),
IF(Gastmannschaft=ZE!$A$1,LARGE(ZE!$AA$3:$AA$150,2),
IF(Gastmannschaft=TH!$A$1,LARGE(TH!$AA$3:$AA$150,2),
IF(Gastmannschaft=FU!$A$1,LARGE(FU!$AA$3:$AA$150,2),
IF(Gastmannschaft=JI!$A$1,LARGE(JI!$AA$3:$AA$150,2),
IF(Gastmannschaft=HW!$A$1,LARGE(HW!$AA$3:$AA$150,2),
IF(Gastmannschaft=WW!$A$1,LARGE(WW!$AA$3:$AA$150,2),
IF(Gastmannschaft=PB!$A$1,LARGE(PB!$AA$3:$AA$150,2),
IF(Gastmannschaft=ÖD!$A$1,LARGE(ÖD!$AA$3:$AA$150,2)
)))))))))))</f>
        <v>150</v>
      </c>
      <c r="N111" s="39" t="str">
        <v>Laura</v>
      </c>
      <c r="O111" s="39" t="str">
        <v>Bomertl</v>
      </c>
      <c r="P111" s="57">
        <v>2</v>
      </c>
      <c r="Q111" s="40"/>
      <c r="R111" s="40"/>
      <c r="S111" s="40"/>
      <c r="W111" s="84"/>
      <c r="X111" s="84"/>
      <c r="Y111" s="84"/>
      <c r="Z111" s="194"/>
      <c r="AA111" s="189"/>
      <c r="AB111" s="189"/>
      <c r="AD111" s="198" t="s">
        <v>15</v>
      </c>
      <c r="AE111" s="198" t="s">
        <v>453</v>
      </c>
      <c r="AF111" s="198" t="s">
        <v>195</v>
      </c>
      <c r="AG111" s="147" t="s">
        <v>25</v>
      </c>
      <c r="AH111" s="198" t="s">
        <v>11</v>
      </c>
      <c r="AI111" s="198">
        <v>167</v>
      </c>
      <c r="AK111" s="257" t="s">
        <v>18</v>
      </c>
      <c r="AL111" s="257" t="s">
        <v>362</v>
      </c>
      <c r="AM111" s="257" t="s">
        <v>392</v>
      </c>
      <c r="AN111" s="257" t="s">
        <v>210</v>
      </c>
      <c r="AO111" s="257" t="s">
        <v>11</v>
      </c>
      <c r="AP111" s="257">
        <v>187</v>
      </c>
      <c r="AR111" s="74" t="s">
        <v>15</v>
      </c>
      <c r="AS111" s="74" t="s">
        <v>453</v>
      </c>
      <c r="AT111" s="74" t="s">
        <v>195</v>
      </c>
      <c r="AU111" s="74" t="s">
        <v>25</v>
      </c>
      <c r="AV111" s="74" t="s">
        <v>11</v>
      </c>
      <c r="AW111" s="74">
        <v>168</v>
      </c>
      <c r="AY111" s="198" t="s">
        <v>18</v>
      </c>
      <c r="AZ111" s="199" t="s">
        <v>351</v>
      </c>
      <c r="BA111" s="199" t="s">
        <v>352</v>
      </c>
      <c r="BB111" s="147" t="s">
        <v>16</v>
      </c>
      <c r="BC111" s="198" t="s">
        <v>11</v>
      </c>
      <c r="BD111" s="198">
        <v>174</v>
      </c>
      <c r="BF111" s="198" t="s">
        <v>18</v>
      </c>
      <c r="BG111" s="198" t="s">
        <v>547</v>
      </c>
      <c r="BH111" s="198" t="s">
        <v>548</v>
      </c>
      <c r="BI111" s="147" t="s">
        <v>16</v>
      </c>
      <c r="BJ111" s="198" t="s">
        <v>8</v>
      </c>
      <c r="BK111" s="198">
        <v>189</v>
      </c>
      <c r="BM111" t="s">
        <v>15</v>
      </c>
      <c r="BN111" t="s">
        <v>196</v>
      </c>
      <c r="BO111" t="s">
        <v>197</v>
      </c>
      <c r="BP111" t="s">
        <v>25</v>
      </c>
      <c r="BQ111" t="s">
        <v>11</v>
      </c>
      <c r="BR111">
        <v>178</v>
      </c>
      <c r="BT111" t="s">
        <v>15</v>
      </c>
      <c r="BU111" t="s">
        <v>198</v>
      </c>
      <c r="BV111" t="s">
        <v>199</v>
      </c>
      <c r="BW111" t="s">
        <v>25</v>
      </c>
      <c r="BX111" t="s">
        <v>11</v>
      </c>
      <c r="BY111">
        <v>170</v>
      </c>
      <c r="CA111" t="s">
        <v>15</v>
      </c>
      <c r="CB111" t="s">
        <v>193</v>
      </c>
      <c r="CC111" t="s">
        <v>192</v>
      </c>
      <c r="CD111" t="s">
        <v>12</v>
      </c>
      <c r="CE111" t="s">
        <v>11</v>
      </c>
      <c r="CF111">
        <v>183</v>
      </c>
      <c r="CH111" t="s">
        <v>18</v>
      </c>
      <c r="CI111" t="s">
        <v>190</v>
      </c>
      <c r="CJ111" t="s">
        <v>474</v>
      </c>
      <c r="CK111" t="s">
        <v>22</v>
      </c>
      <c r="CL111" t="s">
        <v>11</v>
      </c>
      <c r="CM111">
        <v>169</v>
      </c>
      <c r="CO111" t="s">
        <v>18</v>
      </c>
      <c r="CP111" t="s">
        <v>353</v>
      </c>
      <c r="CQ111" t="s">
        <v>246</v>
      </c>
      <c r="CR111" t="s">
        <v>19</v>
      </c>
      <c r="CS111" t="s">
        <v>11</v>
      </c>
      <c r="CT111">
        <v>184</v>
      </c>
      <c r="EQ111" s="22" t="s">
        <v>21</v>
      </c>
      <c r="ER111" s="22" t="s">
        <v>145</v>
      </c>
      <c r="ES111" s="22" t="s">
        <v>145</v>
      </c>
      <c r="ET111" s="22" t="s">
        <v>23</v>
      </c>
      <c r="EU111" s="133" t="s">
        <v>11</v>
      </c>
      <c r="EV111">
        <v>1</v>
      </c>
      <c r="FS111" t="s">
        <v>18</v>
      </c>
      <c r="FT111" t="s">
        <v>262</v>
      </c>
      <c r="FU111" t="s">
        <v>392</v>
      </c>
      <c r="FV111" t="s">
        <v>16</v>
      </c>
      <c r="FW111" t="s">
        <v>11</v>
      </c>
      <c r="FX111">
        <v>169</v>
      </c>
    </row>
    <row r="112" spans="2:180" ht="12.75" customHeight="1" thickBot="1">
      <c r="B112"/>
      <c r="C112"/>
      <c r="D112"/>
      <c r="G112" s="51">
        <v>3</v>
      </c>
      <c r="H112" s="41" t="str">
        <v>Karin</v>
      </c>
      <c r="I112" s="41" t="str">
        <v>Fundeis</v>
      </c>
      <c r="J112" s="146">
        <f xml:space="preserve">
IF(Heimmannschaft=AG!$A$1,LARGE(AG!$AA$3:$AA$150,3),
IF(Heimmannschaft=LE!$A$1,LARGE(LE!$AA$3:$AA$150,3),
IF(Heimmannschaft=AD!$A$1,LARGE(AD!$AA$3:$AA$150,3),
IF(Heimmannschaft=ZE!$A$1,LARGE(ZE!$AA$3:$AA$150,3),
IF(Heimmannschaft=TH!$A$1,LARGE(TH!$AA$3:$AA$150,3),
IF(Heimmannschaft=FU!$A$1,LARGE(FU!$AA$3:$AA$150,3),
IF(Heimmannschaft=JI!$A$1,LARGE(JI!$AA$3:$AA$150,3),
IF(Heimmannschaft=HW!$A$1,LARGE(HW!$AA$3:$AA$150,3),
IF(Heimmannschaft=WW!$A$1,LARGE(WW!$AA$3:$AA$150,3),
IF(Heimmannschaft=PB!$A$1,LARGE(PB!$AA$3:$AA$150,3),
IF(Heimmannschaft=ÖD!$A$1,LARGE(ÖD!$AA$3:$AA$150,3)
)))))))))))</f>
        <v>169</v>
      </c>
      <c r="K112" s="52"/>
      <c r="L112" s="52"/>
      <c r="M112" s="146">
        <f xml:space="preserve">
IF(Gastmannschaft=AG!$A$1,LARGE(AG!$AA$3:$AA$150,3),
IF(Gastmannschaft=LE!$A$1,LARGE(LE!$AA$3:$AA$150,3),
IF(Gastmannschaft=AD!$A$1,LARGE(AD!$AA$3:$AA$150,3),
IF(Gastmannschaft=ZE!$A$1,LARGE(ZE!$AA$3:$AA$150,3),
IF(Gastmannschaft=TH!$A$1,LARGE(TH!$AA$3:$AA$150,3),
IF(Gastmannschaft=FU!$A$1,LARGE(FU!$AA$3:$AA$150,3),
IF(Gastmannschaft=JI!$A$1,LARGE(JI!$AA$3:$AA$150,3),
IF(Gastmannschaft=HW!$A$1,LARGE(HW!$AA$3:$AA$150,3),
IF(Gastmannschaft=WW!$A$1,LARGE(WW!$AA$3:$AA$150,3),
IF(Gastmannschaft=PB!$A$1,LARGE(PB!$AA$3:$AA$150,3),
IF(Gastmannschaft=ÖD!$A$1,LARGE(ÖD!$AA$3:$AA$150,3)
)))))))))))</f>
        <v>142</v>
      </c>
      <c r="N112" s="41" t="str">
        <v>Celine</v>
      </c>
      <c r="O112" s="41" t="str">
        <v>Dechant</v>
      </c>
      <c r="P112" s="58">
        <v>3</v>
      </c>
      <c r="Q112" s="40"/>
      <c r="R112" s="40"/>
      <c r="S112" s="40"/>
      <c r="W112" s="84"/>
      <c r="X112" s="84"/>
      <c r="Y112" s="84"/>
      <c r="Z112" s="194"/>
      <c r="AA112" s="189"/>
      <c r="AB112" s="189"/>
      <c r="AD112" s="198" t="s">
        <v>15</v>
      </c>
      <c r="AE112" s="198" t="s">
        <v>203</v>
      </c>
      <c r="AF112" s="198" t="s">
        <v>204</v>
      </c>
      <c r="AG112" s="147" t="s">
        <v>23</v>
      </c>
      <c r="AH112" s="198" t="s">
        <v>14</v>
      </c>
      <c r="AI112" s="198">
        <v>167</v>
      </c>
      <c r="AK112" s="257" t="s">
        <v>18</v>
      </c>
      <c r="AL112" s="258" t="s">
        <v>262</v>
      </c>
      <c r="AM112" s="258" t="s">
        <v>392</v>
      </c>
      <c r="AN112" s="257" t="s">
        <v>16</v>
      </c>
      <c r="AO112" s="258" t="s">
        <v>11</v>
      </c>
      <c r="AP112" s="258">
        <v>157</v>
      </c>
      <c r="AR112" s="74" t="s">
        <v>15</v>
      </c>
      <c r="AS112" s="74" t="s">
        <v>214</v>
      </c>
      <c r="AT112" s="74" t="s">
        <v>215</v>
      </c>
      <c r="AU112" s="74" t="s">
        <v>25</v>
      </c>
      <c r="AV112" s="74" t="s">
        <v>11</v>
      </c>
      <c r="AW112" s="74">
        <v>168</v>
      </c>
      <c r="AY112" s="198" t="s">
        <v>18</v>
      </c>
      <c r="AZ112" s="198" t="s">
        <v>353</v>
      </c>
      <c r="BA112" s="198" t="s">
        <v>246</v>
      </c>
      <c r="BB112" s="147" t="s">
        <v>19</v>
      </c>
      <c r="BC112" s="198" t="s">
        <v>11</v>
      </c>
      <c r="BD112" s="198">
        <v>193</v>
      </c>
      <c r="BF112" s="198" t="s">
        <v>18</v>
      </c>
      <c r="BG112" s="198" t="s">
        <v>351</v>
      </c>
      <c r="BH112" s="198" t="s">
        <v>352</v>
      </c>
      <c r="BI112" s="147" t="s">
        <v>16</v>
      </c>
      <c r="BJ112" s="198" t="s">
        <v>11</v>
      </c>
      <c r="BK112" s="198">
        <v>168</v>
      </c>
      <c r="BM112" t="s">
        <v>15</v>
      </c>
      <c r="BN112" t="s">
        <v>193</v>
      </c>
      <c r="BO112" t="s">
        <v>192</v>
      </c>
      <c r="BP112" t="s">
        <v>12</v>
      </c>
      <c r="BQ112" t="s">
        <v>11</v>
      </c>
      <c r="BR112">
        <v>178</v>
      </c>
      <c r="BT112" t="s">
        <v>15</v>
      </c>
      <c r="BU112" t="s">
        <v>203</v>
      </c>
      <c r="BV112" t="s">
        <v>204</v>
      </c>
      <c r="BW112" t="s">
        <v>23</v>
      </c>
      <c r="BX112" t="s">
        <v>14</v>
      </c>
      <c r="BY112">
        <v>164</v>
      </c>
      <c r="CA112" t="s">
        <v>15</v>
      </c>
      <c r="CB112" t="s">
        <v>184</v>
      </c>
      <c r="CC112" t="s">
        <v>185</v>
      </c>
      <c r="CD112" t="s">
        <v>10</v>
      </c>
      <c r="CE112" t="s">
        <v>11</v>
      </c>
      <c r="CF112">
        <v>181</v>
      </c>
      <c r="CH112" t="s">
        <v>18</v>
      </c>
      <c r="CI112" t="s">
        <v>262</v>
      </c>
      <c r="CJ112" t="s">
        <v>392</v>
      </c>
      <c r="CK112" t="s">
        <v>16</v>
      </c>
      <c r="CL112" t="s">
        <v>11</v>
      </c>
      <c r="CM112">
        <v>159</v>
      </c>
      <c r="CO112" t="s">
        <v>18</v>
      </c>
      <c r="CP112" t="s">
        <v>284</v>
      </c>
      <c r="CQ112" t="s">
        <v>360</v>
      </c>
      <c r="CR112" t="s">
        <v>210</v>
      </c>
      <c r="CS112" t="s">
        <v>11</v>
      </c>
      <c r="CT112">
        <v>185</v>
      </c>
      <c r="EQ112" s="22" t="s">
        <v>21</v>
      </c>
      <c r="ER112" s="22" t="s">
        <v>145</v>
      </c>
      <c r="ES112" s="22" t="s">
        <v>145</v>
      </c>
      <c r="ET112" s="22" t="s">
        <v>19</v>
      </c>
      <c r="EU112" s="133" t="s">
        <v>8</v>
      </c>
      <c r="EV112">
        <v>1</v>
      </c>
      <c r="FS112" t="s">
        <v>18</v>
      </c>
      <c r="FT112" t="s">
        <v>292</v>
      </c>
      <c r="FU112" t="s">
        <v>421</v>
      </c>
      <c r="FV112" t="s">
        <v>25</v>
      </c>
      <c r="FW112" t="s">
        <v>11</v>
      </c>
      <c r="FX112">
        <v>163</v>
      </c>
    </row>
    <row r="113" spans="2:180" ht="12.75" customHeight="1" thickTop="1">
      <c r="B113"/>
      <c r="C113"/>
      <c r="D113"/>
      <c r="G113"/>
      <c r="H113" s="39"/>
      <c r="I113" s="39" t="s">
        <v>82</v>
      </c>
      <c r="J113" s="49">
        <f>SUM(J110:J112)</f>
        <v>528</v>
      </c>
      <c r="K113" s="49"/>
      <c r="L113" s="49"/>
      <c r="M113" s="49">
        <f>SUM(M110:M112)</f>
        <v>463</v>
      </c>
      <c r="N113" s="39" t="s">
        <v>82</v>
      </c>
      <c r="O113" s="39"/>
      <c r="P113" s="57"/>
      <c r="Q113" s="40"/>
      <c r="R113" s="40"/>
      <c r="S113" s="40"/>
      <c r="W113" s="84"/>
      <c r="X113" s="84"/>
      <c r="Y113" s="84"/>
      <c r="Z113" s="194"/>
      <c r="AA113" s="189"/>
      <c r="AB113" s="189"/>
      <c r="AD113" s="198" t="s">
        <v>15</v>
      </c>
      <c r="AE113" s="198" t="s">
        <v>196</v>
      </c>
      <c r="AF113" s="198" t="s">
        <v>197</v>
      </c>
      <c r="AG113" s="147" t="s">
        <v>25</v>
      </c>
      <c r="AH113" s="198" t="s">
        <v>11</v>
      </c>
      <c r="AI113" s="198">
        <v>170</v>
      </c>
      <c r="AK113" s="257" t="s">
        <v>18</v>
      </c>
      <c r="AL113" s="257" t="s">
        <v>365</v>
      </c>
      <c r="AM113" s="257" t="s">
        <v>366</v>
      </c>
      <c r="AN113" s="257" t="s">
        <v>22</v>
      </c>
      <c r="AO113" s="257" t="s">
        <v>11</v>
      </c>
      <c r="AP113" s="257">
        <v>175</v>
      </c>
      <c r="AR113" s="74" t="s">
        <v>15</v>
      </c>
      <c r="AS113" s="74" t="s">
        <v>208</v>
      </c>
      <c r="AT113" s="74" t="s">
        <v>209</v>
      </c>
      <c r="AU113" s="74" t="s">
        <v>210</v>
      </c>
      <c r="AV113" s="74" t="s">
        <v>14</v>
      </c>
      <c r="AW113" s="74">
        <v>166</v>
      </c>
      <c r="AY113" s="198" t="s">
        <v>18</v>
      </c>
      <c r="AZ113" s="198" t="s">
        <v>353</v>
      </c>
      <c r="BA113" s="198" t="s">
        <v>246</v>
      </c>
      <c r="BB113" s="147" t="s">
        <v>19</v>
      </c>
      <c r="BC113" s="198" t="s">
        <v>8</v>
      </c>
      <c r="BD113" s="198">
        <v>199</v>
      </c>
      <c r="BF113" s="198" t="s">
        <v>18</v>
      </c>
      <c r="BG113" s="198" t="s">
        <v>262</v>
      </c>
      <c r="BH113" s="198" t="s">
        <v>392</v>
      </c>
      <c r="BI113" s="147" t="s">
        <v>16</v>
      </c>
      <c r="BJ113" s="198" t="s">
        <v>8</v>
      </c>
      <c r="BK113" s="198">
        <v>178</v>
      </c>
      <c r="BM113" t="s">
        <v>15</v>
      </c>
      <c r="BN113" t="s">
        <v>194</v>
      </c>
      <c r="BO113" t="s">
        <v>195</v>
      </c>
      <c r="BP113" t="s">
        <v>19</v>
      </c>
      <c r="BQ113" t="s">
        <v>14</v>
      </c>
      <c r="BR113">
        <v>179</v>
      </c>
      <c r="BT113" t="s">
        <v>15</v>
      </c>
      <c r="BU113" t="s">
        <v>211</v>
      </c>
      <c r="BV113" t="s">
        <v>209</v>
      </c>
      <c r="BW113" t="s">
        <v>19</v>
      </c>
      <c r="BX113" t="s">
        <v>11</v>
      </c>
      <c r="BY113">
        <v>164</v>
      </c>
      <c r="CA113" t="s">
        <v>15</v>
      </c>
      <c r="CB113" t="s">
        <v>232</v>
      </c>
      <c r="CC113" t="s">
        <v>219</v>
      </c>
      <c r="CD113" t="s">
        <v>210</v>
      </c>
      <c r="CE113" t="s">
        <v>11</v>
      </c>
      <c r="CF113">
        <v>179</v>
      </c>
      <c r="CH113" t="s">
        <v>18</v>
      </c>
      <c r="CI113" t="s">
        <v>609</v>
      </c>
      <c r="CJ113" t="s">
        <v>615</v>
      </c>
      <c r="CK113" t="s">
        <v>25</v>
      </c>
      <c r="CL113" t="s">
        <v>11</v>
      </c>
      <c r="CM113">
        <v>156</v>
      </c>
      <c r="CO113" t="s">
        <v>18</v>
      </c>
      <c r="CP113" t="s">
        <v>341</v>
      </c>
      <c r="CQ113" t="s">
        <v>364</v>
      </c>
      <c r="CR113" t="s">
        <v>22</v>
      </c>
      <c r="CS113" t="s">
        <v>11</v>
      </c>
      <c r="CT113">
        <v>185</v>
      </c>
      <c r="EQ113" s="22" t="s">
        <v>21</v>
      </c>
      <c r="ER113" s="22" t="s">
        <v>145</v>
      </c>
      <c r="ES113" s="22" t="s">
        <v>145</v>
      </c>
      <c r="ET113" s="22" t="s">
        <v>16</v>
      </c>
      <c r="EU113" s="133" t="s">
        <v>8</v>
      </c>
      <c r="EV113">
        <v>1</v>
      </c>
      <c r="FS113" t="s">
        <v>18</v>
      </c>
      <c r="FT113" t="s">
        <v>365</v>
      </c>
      <c r="FU113" t="s">
        <v>366</v>
      </c>
      <c r="FV113" t="s">
        <v>22</v>
      </c>
      <c r="FW113" t="s">
        <v>11</v>
      </c>
      <c r="FX113">
        <v>163</v>
      </c>
    </row>
    <row r="114" spans="2:180" ht="12.75" customHeight="1">
      <c r="B114"/>
      <c r="C114"/>
      <c r="D114"/>
      <c r="G114"/>
      <c r="H114" s="39"/>
      <c r="I114" s="39" t="s">
        <v>63</v>
      </c>
      <c r="J114" s="48">
        <f>IF(J113=0,0,ROUND(J113/COUNTIFS(J110:J112,"&gt;0"),1))</f>
        <v>176</v>
      </c>
      <c r="K114" s="54">
        <f>IF(J113&gt;M113,2,IF(M113&gt;J113,0,1))</f>
        <v>2</v>
      </c>
      <c r="L114" s="54">
        <f>IF(J113&gt;M113,0,IF(M113&gt;J113,2,1))</f>
        <v>0</v>
      </c>
      <c r="M114" s="48">
        <f>IF(M113=0,0,ROUND(M113/COUNTIFS(M110:M112,"&gt;0"),1))</f>
        <v>154.30000000000001</v>
      </c>
      <c r="N114" s="39" t="s">
        <v>63</v>
      </c>
      <c r="O114" s="39"/>
      <c r="P114" s="57"/>
      <c r="Q114" s="40"/>
      <c r="R114" s="40"/>
      <c r="S114" s="40"/>
      <c r="W114" s="84"/>
      <c r="X114" s="84"/>
      <c r="Y114" s="84"/>
      <c r="Z114" s="194"/>
      <c r="AA114" s="189"/>
      <c r="AB114" s="189"/>
      <c r="AD114" s="198" t="s">
        <v>15</v>
      </c>
      <c r="AE114" s="198" t="s">
        <v>188</v>
      </c>
      <c r="AF114" s="198" t="s">
        <v>189</v>
      </c>
      <c r="AG114" s="147" t="s">
        <v>12</v>
      </c>
      <c r="AH114" s="198" t="s">
        <v>14</v>
      </c>
      <c r="AI114" s="198">
        <v>170</v>
      </c>
      <c r="AK114" s="257" t="s">
        <v>18</v>
      </c>
      <c r="AL114" s="257" t="s">
        <v>409</v>
      </c>
      <c r="AM114" s="257" t="s">
        <v>475</v>
      </c>
      <c r="AN114" s="257" t="s">
        <v>23</v>
      </c>
      <c r="AO114" s="257" t="s">
        <v>11</v>
      </c>
      <c r="AP114" s="257">
        <v>190</v>
      </c>
      <c r="AR114" s="74" t="s">
        <v>15</v>
      </c>
      <c r="AS114" s="74" t="s">
        <v>200</v>
      </c>
      <c r="AT114" s="74" t="s">
        <v>201</v>
      </c>
      <c r="AU114" s="74" t="s">
        <v>22</v>
      </c>
      <c r="AV114" s="74" t="s">
        <v>11</v>
      </c>
      <c r="AW114" s="74">
        <v>165</v>
      </c>
      <c r="AY114" s="198" t="s">
        <v>18</v>
      </c>
      <c r="AZ114" s="198" t="s">
        <v>354</v>
      </c>
      <c r="BA114" s="198" t="s">
        <v>355</v>
      </c>
      <c r="BB114" s="147" t="s">
        <v>16</v>
      </c>
      <c r="BC114" s="198" t="s">
        <v>8</v>
      </c>
      <c r="BD114" s="198">
        <v>184</v>
      </c>
      <c r="BF114" s="198" t="s">
        <v>18</v>
      </c>
      <c r="BG114" s="198" t="s">
        <v>262</v>
      </c>
      <c r="BH114" s="198" t="s">
        <v>392</v>
      </c>
      <c r="BI114" s="147" t="s">
        <v>16</v>
      </c>
      <c r="BJ114" s="198" t="s">
        <v>11</v>
      </c>
      <c r="BK114" s="198">
        <v>161</v>
      </c>
      <c r="BM114" t="s">
        <v>15</v>
      </c>
      <c r="BN114" t="s">
        <v>202</v>
      </c>
      <c r="BO114" t="s">
        <v>187</v>
      </c>
      <c r="BP114" t="s">
        <v>24</v>
      </c>
      <c r="BQ114" t="s">
        <v>11</v>
      </c>
      <c r="BR114">
        <v>179</v>
      </c>
      <c r="BT114" t="s">
        <v>15</v>
      </c>
      <c r="BU114" t="s">
        <v>208</v>
      </c>
      <c r="BV114" t="s">
        <v>209</v>
      </c>
      <c r="BW114" t="s">
        <v>210</v>
      </c>
      <c r="BX114" t="s">
        <v>14</v>
      </c>
      <c r="BY114">
        <v>164</v>
      </c>
      <c r="CA114" t="s">
        <v>15</v>
      </c>
      <c r="CB114" t="s">
        <v>211</v>
      </c>
      <c r="CC114" t="s">
        <v>209</v>
      </c>
      <c r="CD114" t="s">
        <v>19</v>
      </c>
      <c r="CE114" t="s">
        <v>11</v>
      </c>
      <c r="CF114">
        <v>178</v>
      </c>
      <c r="CH114" t="s">
        <v>18</v>
      </c>
      <c r="CI114" t="s">
        <v>351</v>
      </c>
      <c r="CJ114" t="s">
        <v>352</v>
      </c>
      <c r="CK114" t="s">
        <v>16</v>
      </c>
      <c r="CL114" t="s">
        <v>11</v>
      </c>
      <c r="CM114">
        <v>156</v>
      </c>
      <c r="CO114" t="s">
        <v>18</v>
      </c>
      <c r="CP114" t="s">
        <v>354</v>
      </c>
      <c r="CQ114" t="s">
        <v>355</v>
      </c>
      <c r="CR114" t="s">
        <v>16</v>
      </c>
      <c r="CS114" t="s">
        <v>8</v>
      </c>
      <c r="CT114">
        <v>186</v>
      </c>
      <c r="EQ114" s="22" t="s">
        <v>21</v>
      </c>
      <c r="ER114" s="22" t="s">
        <v>145</v>
      </c>
      <c r="ES114" s="22" t="s">
        <v>145</v>
      </c>
      <c r="ET114" s="22" t="s">
        <v>9</v>
      </c>
      <c r="EU114" s="133" t="s">
        <v>11</v>
      </c>
      <c r="EV114">
        <v>1</v>
      </c>
      <c r="FS114" t="s">
        <v>18</v>
      </c>
      <c r="FT114" t="s">
        <v>599</v>
      </c>
      <c r="FU114" t="s">
        <v>600</v>
      </c>
      <c r="FV114" t="s">
        <v>25</v>
      </c>
      <c r="FW114" t="s">
        <v>11</v>
      </c>
      <c r="FX114">
        <v>153</v>
      </c>
    </row>
    <row r="115" spans="2:180" ht="12.75" customHeight="1">
      <c r="B115"/>
      <c r="C115"/>
      <c r="D115"/>
      <c r="G115"/>
      <c r="H115" s="39"/>
      <c r="I115" s="42"/>
      <c r="J115" s="42"/>
      <c r="K115" s="42"/>
      <c r="L115" s="42"/>
      <c r="M115" s="42"/>
      <c r="N115" s="42"/>
      <c r="O115" s="42"/>
      <c r="P115" s="59"/>
      <c r="Q115" s="40"/>
      <c r="R115" s="40"/>
      <c r="S115" s="40"/>
      <c r="W115" s="84"/>
      <c r="X115" s="84"/>
      <c r="Y115" s="84"/>
      <c r="Z115" s="194"/>
      <c r="AA115" s="189"/>
      <c r="AB115" s="189"/>
      <c r="AD115" s="74" t="s">
        <v>15</v>
      </c>
      <c r="AE115" s="198" t="s">
        <v>326</v>
      </c>
      <c r="AF115" s="198" t="s">
        <v>220</v>
      </c>
      <c r="AG115" s="147" t="s">
        <v>19</v>
      </c>
      <c r="AH115" s="198" t="s">
        <v>11</v>
      </c>
      <c r="AI115" s="198">
        <v>170</v>
      </c>
      <c r="AK115" s="257" t="s">
        <v>18</v>
      </c>
      <c r="AL115" s="257" t="s">
        <v>203</v>
      </c>
      <c r="AM115" s="257" t="s">
        <v>361</v>
      </c>
      <c r="AN115" s="257" t="s">
        <v>23</v>
      </c>
      <c r="AO115" s="257" t="s">
        <v>11</v>
      </c>
      <c r="AP115" s="257">
        <v>186</v>
      </c>
      <c r="AR115" s="22" t="s">
        <v>15</v>
      </c>
      <c r="AS115" s="22" t="s">
        <v>326</v>
      </c>
      <c r="AT115" s="22" t="s">
        <v>220</v>
      </c>
      <c r="AU115" s="22" t="s">
        <v>19</v>
      </c>
      <c r="AV115" s="203" t="s">
        <v>11</v>
      </c>
      <c r="AW115" s="22">
        <v>164</v>
      </c>
      <c r="AY115" s="198" t="s">
        <v>18</v>
      </c>
      <c r="AZ115" s="198" t="s">
        <v>262</v>
      </c>
      <c r="BA115" s="198" t="s">
        <v>392</v>
      </c>
      <c r="BB115" s="147" t="s">
        <v>16</v>
      </c>
      <c r="BC115" s="198" t="s">
        <v>8</v>
      </c>
      <c r="BD115" s="198">
        <v>184</v>
      </c>
      <c r="BF115" s="198" t="s">
        <v>18</v>
      </c>
      <c r="BG115" s="198" t="s">
        <v>190</v>
      </c>
      <c r="BH115" s="198" t="s">
        <v>474</v>
      </c>
      <c r="BI115" s="147" t="s">
        <v>22</v>
      </c>
      <c r="BJ115" s="198" t="s">
        <v>11</v>
      </c>
      <c r="BK115" s="198">
        <v>158</v>
      </c>
      <c r="BM115" t="s">
        <v>15</v>
      </c>
      <c r="BN115" t="s">
        <v>213</v>
      </c>
      <c r="BO115" t="s">
        <v>187</v>
      </c>
      <c r="BP115" t="s">
        <v>12</v>
      </c>
      <c r="BQ115" t="s">
        <v>11</v>
      </c>
      <c r="BR115">
        <v>182</v>
      </c>
      <c r="BT115" t="s">
        <v>15</v>
      </c>
      <c r="BU115" t="s">
        <v>326</v>
      </c>
      <c r="BV115" t="s">
        <v>220</v>
      </c>
      <c r="BW115" t="s">
        <v>19</v>
      </c>
      <c r="BX115" t="s">
        <v>11</v>
      </c>
      <c r="BY115">
        <v>163</v>
      </c>
      <c r="CA115" t="s">
        <v>15</v>
      </c>
      <c r="CB115" t="s">
        <v>188</v>
      </c>
      <c r="CC115" t="s">
        <v>189</v>
      </c>
      <c r="CD115" t="s">
        <v>12</v>
      </c>
      <c r="CE115" t="s">
        <v>14</v>
      </c>
      <c r="CF115">
        <v>178</v>
      </c>
      <c r="CH115" t="s">
        <v>18</v>
      </c>
      <c r="CI115" t="s">
        <v>545</v>
      </c>
      <c r="CJ115" t="s">
        <v>546</v>
      </c>
      <c r="CK115" t="s">
        <v>25</v>
      </c>
      <c r="CL115" t="s">
        <v>11</v>
      </c>
      <c r="CM115">
        <v>154</v>
      </c>
      <c r="CO115" t="s">
        <v>18</v>
      </c>
      <c r="CP115" t="s">
        <v>203</v>
      </c>
      <c r="CQ115" t="s">
        <v>361</v>
      </c>
      <c r="CR115" t="s">
        <v>23</v>
      </c>
      <c r="CS115" t="s">
        <v>11</v>
      </c>
      <c r="CT115">
        <v>188</v>
      </c>
      <c r="EQ115" s="22" t="s">
        <v>21</v>
      </c>
      <c r="ER115" s="22" t="s">
        <v>145</v>
      </c>
      <c r="ES115" s="22" t="s">
        <v>145</v>
      </c>
      <c r="ET115" s="22" t="s">
        <v>37</v>
      </c>
      <c r="EU115" s="133" t="s">
        <v>11</v>
      </c>
      <c r="EV115">
        <v>1</v>
      </c>
      <c r="FS115" t="s">
        <v>18</v>
      </c>
      <c r="FT115" t="s">
        <v>198</v>
      </c>
      <c r="FU115" t="s">
        <v>490</v>
      </c>
      <c r="FV115" t="s">
        <v>25</v>
      </c>
      <c r="FW115" t="s">
        <v>11</v>
      </c>
      <c r="FX115">
        <v>144</v>
      </c>
    </row>
    <row r="116" spans="2:180" ht="12.75" customHeight="1">
      <c r="B116"/>
      <c r="C116"/>
      <c r="D116"/>
      <c r="G116"/>
      <c r="H116" s="39"/>
      <c r="I116" s="337" t="s">
        <v>84</v>
      </c>
      <c r="J116" s="337"/>
      <c r="K116" s="337"/>
      <c r="L116" s="337"/>
      <c r="M116" s="337"/>
      <c r="N116" s="337"/>
      <c r="O116" s="43"/>
      <c r="P116" s="56"/>
      <c r="Q116" s="40"/>
      <c r="R116" s="40"/>
      <c r="S116" s="40"/>
      <c r="W116" s="84"/>
      <c r="X116" s="84"/>
      <c r="Y116" s="84"/>
      <c r="Z116" s="194"/>
      <c r="AA116" s="189"/>
      <c r="AB116" s="189"/>
      <c r="AD116" s="198" t="s">
        <v>15</v>
      </c>
      <c r="AE116" s="198" t="s">
        <v>200</v>
      </c>
      <c r="AF116" s="198" t="s">
        <v>201</v>
      </c>
      <c r="AG116" s="147" t="s">
        <v>22</v>
      </c>
      <c r="AH116" s="198" t="s">
        <v>11</v>
      </c>
      <c r="AI116" s="198">
        <v>176</v>
      </c>
      <c r="AK116" s="257" t="s">
        <v>18</v>
      </c>
      <c r="AL116" s="257" t="s">
        <v>203</v>
      </c>
      <c r="AM116" s="257" t="s">
        <v>361</v>
      </c>
      <c r="AN116" s="257" t="s">
        <v>23</v>
      </c>
      <c r="AO116" s="257" t="s">
        <v>14</v>
      </c>
      <c r="AP116" s="257">
        <v>181</v>
      </c>
      <c r="AR116" s="74" t="s">
        <v>15</v>
      </c>
      <c r="AS116" s="74" t="s">
        <v>203</v>
      </c>
      <c r="AT116" s="74" t="s">
        <v>204</v>
      </c>
      <c r="AU116" s="74" t="s">
        <v>23</v>
      </c>
      <c r="AV116" s="74" t="s">
        <v>14</v>
      </c>
      <c r="AW116" s="74">
        <v>162</v>
      </c>
      <c r="AY116" s="198" t="s">
        <v>18</v>
      </c>
      <c r="AZ116" s="199" t="s">
        <v>547</v>
      </c>
      <c r="BA116" s="198" t="s">
        <v>548</v>
      </c>
      <c r="BB116" s="147" t="s">
        <v>16</v>
      </c>
      <c r="BC116" s="198" t="s">
        <v>8</v>
      </c>
      <c r="BD116" s="198">
        <v>191</v>
      </c>
      <c r="BF116" s="198" t="s">
        <v>18</v>
      </c>
      <c r="BG116" s="198" t="s">
        <v>549</v>
      </c>
      <c r="BH116" s="198" t="s">
        <v>550</v>
      </c>
      <c r="BI116" s="147" t="s">
        <v>22</v>
      </c>
      <c r="BJ116" s="198" t="s">
        <v>14</v>
      </c>
      <c r="BK116" s="198">
        <v>141</v>
      </c>
      <c r="BM116" t="s">
        <v>15</v>
      </c>
      <c r="BN116" t="s">
        <v>200</v>
      </c>
      <c r="BO116" t="s">
        <v>201</v>
      </c>
      <c r="BP116" t="s">
        <v>22</v>
      </c>
      <c r="BQ116" t="s">
        <v>11</v>
      </c>
      <c r="BR116">
        <v>182</v>
      </c>
      <c r="BT116" t="s">
        <v>15</v>
      </c>
      <c r="BU116" t="s">
        <v>453</v>
      </c>
      <c r="BV116" t="s">
        <v>195</v>
      </c>
      <c r="BW116" t="s">
        <v>25</v>
      </c>
      <c r="BX116" t="s">
        <v>11</v>
      </c>
      <c r="BY116">
        <v>157</v>
      </c>
      <c r="CA116" t="s">
        <v>15</v>
      </c>
      <c r="CB116" t="s">
        <v>196</v>
      </c>
      <c r="CC116" t="s">
        <v>197</v>
      </c>
      <c r="CD116" t="s">
        <v>25</v>
      </c>
      <c r="CE116" t="s">
        <v>11</v>
      </c>
      <c r="CF116">
        <v>177</v>
      </c>
      <c r="CH116" t="s">
        <v>18</v>
      </c>
      <c r="CI116" t="s">
        <v>549</v>
      </c>
      <c r="CJ116" t="s">
        <v>550</v>
      </c>
      <c r="CK116" t="s">
        <v>22</v>
      </c>
      <c r="CL116" t="s">
        <v>14</v>
      </c>
      <c r="CM116">
        <v>147</v>
      </c>
      <c r="CO116" t="s">
        <v>18</v>
      </c>
      <c r="CP116" t="s">
        <v>547</v>
      </c>
      <c r="CQ116" t="s">
        <v>548</v>
      </c>
      <c r="CR116" t="s">
        <v>16</v>
      </c>
      <c r="CS116" t="s">
        <v>8</v>
      </c>
      <c r="CT116">
        <v>189</v>
      </c>
      <c r="EQ116" s="22" t="s">
        <v>21</v>
      </c>
      <c r="ER116" s="22" t="s">
        <v>145</v>
      </c>
      <c r="ES116" s="22" t="s">
        <v>145</v>
      </c>
      <c r="ET116" s="22" t="s">
        <v>10</v>
      </c>
      <c r="EU116" s="133" t="s">
        <v>11</v>
      </c>
      <c r="EV116">
        <v>1</v>
      </c>
      <c r="FS116" t="s">
        <v>18</v>
      </c>
      <c r="FT116" t="s">
        <v>190</v>
      </c>
      <c r="FU116" t="s">
        <v>474</v>
      </c>
      <c r="FV116" t="s">
        <v>22</v>
      </c>
      <c r="FW116" t="s">
        <v>11</v>
      </c>
      <c r="FX116">
        <v>135</v>
      </c>
    </row>
    <row r="117" spans="2:180" ht="12.75" customHeight="1">
      <c r="B117"/>
      <c r="C117"/>
      <c r="D117"/>
      <c r="G117"/>
      <c r="H117" s="338" t="s">
        <v>56</v>
      </c>
      <c r="I117" s="338"/>
      <c r="J117" s="338"/>
      <c r="K117" s="338"/>
      <c r="L117" s="338" t="s">
        <v>55</v>
      </c>
      <c r="M117" s="338"/>
      <c r="N117" s="338"/>
      <c r="O117" s="338"/>
      <c r="P117" s="57"/>
      <c r="Q117" s="40"/>
      <c r="R117" s="40"/>
      <c r="S117" s="40"/>
      <c r="W117" s="84"/>
      <c r="X117" s="84"/>
      <c r="Y117" s="84"/>
      <c r="Z117" s="194"/>
      <c r="AA117" s="74"/>
      <c r="AB117" s="74"/>
      <c r="AD117" s="198" t="s">
        <v>15</v>
      </c>
      <c r="AE117" s="198" t="s">
        <v>214</v>
      </c>
      <c r="AF117" s="198" t="s">
        <v>215</v>
      </c>
      <c r="AG117" s="147" t="s">
        <v>25</v>
      </c>
      <c r="AH117" s="198" t="s">
        <v>11</v>
      </c>
      <c r="AI117" s="198">
        <v>176</v>
      </c>
      <c r="AK117" s="257" t="s">
        <v>18</v>
      </c>
      <c r="AL117" s="257" t="s">
        <v>363</v>
      </c>
      <c r="AM117" s="257" t="s">
        <v>361</v>
      </c>
      <c r="AN117" s="257" t="s">
        <v>210</v>
      </c>
      <c r="AO117" s="257" t="s">
        <v>11</v>
      </c>
      <c r="AP117" s="257">
        <v>179</v>
      </c>
      <c r="AR117" s="22" t="s">
        <v>15</v>
      </c>
      <c r="AS117" s="22" t="s">
        <v>194</v>
      </c>
      <c r="AT117" s="22" t="s">
        <v>195</v>
      </c>
      <c r="AU117" s="22" t="s">
        <v>19</v>
      </c>
      <c r="AV117" s="203" t="s">
        <v>11</v>
      </c>
      <c r="AW117" s="22">
        <v>154</v>
      </c>
      <c r="AY117" s="198" t="s">
        <v>18</v>
      </c>
      <c r="AZ117" s="198" t="s">
        <v>224</v>
      </c>
      <c r="BA117" s="198" t="s">
        <v>356</v>
      </c>
      <c r="BB117" s="147" t="s">
        <v>16</v>
      </c>
      <c r="BC117" s="198" t="s">
        <v>8</v>
      </c>
      <c r="BD117" s="198">
        <v>192</v>
      </c>
      <c r="BF117" s="198" t="s">
        <v>18</v>
      </c>
      <c r="BG117" s="198" t="s">
        <v>341</v>
      </c>
      <c r="BH117" s="198" t="s">
        <v>364</v>
      </c>
      <c r="BI117" s="147" t="s">
        <v>22</v>
      </c>
      <c r="BJ117" s="198" t="s">
        <v>11</v>
      </c>
      <c r="BK117" s="198">
        <v>175</v>
      </c>
      <c r="BM117" t="s">
        <v>15</v>
      </c>
      <c r="BN117" t="s">
        <v>230</v>
      </c>
      <c r="BO117" t="s">
        <v>231</v>
      </c>
      <c r="BP117" t="s">
        <v>10</v>
      </c>
      <c r="BQ117" t="s">
        <v>11</v>
      </c>
      <c r="BR117">
        <v>183</v>
      </c>
      <c r="BT117" t="s">
        <v>15</v>
      </c>
      <c r="BU117" t="s">
        <v>492</v>
      </c>
      <c r="BV117" t="s">
        <v>493</v>
      </c>
      <c r="BW117" t="s">
        <v>25</v>
      </c>
      <c r="BX117" t="s">
        <v>11</v>
      </c>
      <c r="BY117">
        <v>156</v>
      </c>
      <c r="CA117" t="s">
        <v>15</v>
      </c>
      <c r="CB117" t="s">
        <v>194</v>
      </c>
      <c r="CC117" t="s">
        <v>195</v>
      </c>
      <c r="CD117" t="s">
        <v>19</v>
      </c>
      <c r="CE117" t="s">
        <v>14</v>
      </c>
      <c r="CF117">
        <v>177</v>
      </c>
      <c r="CH117" t="s">
        <v>18</v>
      </c>
      <c r="CI117" t="s">
        <v>211</v>
      </c>
      <c r="CJ117" t="s">
        <v>360</v>
      </c>
      <c r="CK117" t="s">
        <v>25</v>
      </c>
      <c r="CL117" t="s">
        <v>11</v>
      </c>
      <c r="CM117">
        <v>122</v>
      </c>
      <c r="CO117" t="s">
        <v>18</v>
      </c>
      <c r="CP117" t="s">
        <v>203</v>
      </c>
      <c r="CQ117" t="s">
        <v>355</v>
      </c>
      <c r="CR117" t="s">
        <v>12</v>
      </c>
      <c r="CS117" t="s">
        <v>11</v>
      </c>
      <c r="CT117">
        <v>190</v>
      </c>
      <c r="EQ117" s="22" t="s">
        <v>21</v>
      </c>
      <c r="ER117" s="22" t="s">
        <v>145</v>
      </c>
      <c r="ES117" s="22" t="s">
        <v>145</v>
      </c>
      <c r="ET117" s="22" t="s">
        <v>24</v>
      </c>
      <c r="EU117" s="133" t="s">
        <v>11</v>
      </c>
      <c r="EV117">
        <v>1</v>
      </c>
      <c r="FS117" t="s">
        <v>18</v>
      </c>
      <c r="FT117" t="s">
        <v>211</v>
      </c>
      <c r="FU117" t="s">
        <v>360</v>
      </c>
      <c r="FV117" t="s">
        <v>25</v>
      </c>
      <c r="FW117" t="s">
        <v>11</v>
      </c>
      <c r="FX117">
        <v>126</v>
      </c>
    </row>
    <row r="118" spans="2:180" ht="12.75" customHeight="1">
      <c r="B118"/>
      <c r="C118"/>
      <c r="D118"/>
      <c r="G118"/>
      <c r="H118" s="39"/>
      <c r="I118" s="39"/>
      <c r="J118" s="39" t="s">
        <v>5</v>
      </c>
      <c r="K118" s="39"/>
      <c r="L118" s="39"/>
      <c r="M118" s="39" t="s">
        <v>5</v>
      </c>
      <c r="N118" s="39"/>
      <c r="O118" s="39"/>
      <c r="P118" s="57"/>
      <c r="Q118" s="40"/>
      <c r="R118" s="40"/>
      <c r="S118" s="40"/>
      <c r="W118" s="84"/>
      <c r="X118" s="84"/>
      <c r="Y118" s="84"/>
      <c r="Z118" s="194"/>
      <c r="AA118" s="74"/>
      <c r="AB118" s="74"/>
      <c r="AD118" s="198" t="s">
        <v>15</v>
      </c>
      <c r="AE118" s="198" t="s">
        <v>232</v>
      </c>
      <c r="AF118" s="198" t="s">
        <v>219</v>
      </c>
      <c r="AG118" s="147" t="s">
        <v>210</v>
      </c>
      <c r="AH118" s="198" t="s">
        <v>11</v>
      </c>
      <c r="AI118" s="198">
        <v>178</v>
      </c>
      <c r="AK118" s="257" t="s">
        <v>18</v>
      </c>
      <c r="AL118" s="257" t="s">
        <v>353</v>
      </c>
      <c r="AM118" s="257" t="s">
        <v>246</v>
      </c>
      <c r="AN118" s="257" t="s">
        <v>19</v>
      </c>
      <c r="AO118" s="257" t="s">
        <v>11</v>
      </c>
      <c r="AP118" s="257">
        <v>191</v>
      </c>
      <c r="AR118" s="203" t="s">
        <v>15</v>
      </c>
      <c r="AS118" s="74" t="s">
        <v>492</v>
      </c>
      <c r="AT118" s="74" t="s">
        <v>493</v>
      </c>
      <c r="AU118" s="74" t="s">
        <v>25</v>
      </c>
      <c r="AV118" s="203" t="s">
        <v>11</v>
      </c>
      <c r="AW118" s="74">
        <v>143</v>
      </c>
      <c r="AY118" s="198" t="s">
        <v>18</v>
      </c>
      <c r="AZ118" s="198" t="s">
        <v>336</v>
      </c>
      <c r="BA118" s="198" t="s">
        <v>581</v>
      </c>
      <c r="BB118" s="147" t="s">
        <v>12</v>
      </c>
      <c r="BC118" s="198" t="s">
        <v>14</v>
      </c>
      <c r="BD118" s="198">
        <v>173</v>
      </c>
      <c r="BF118" s="198" t="s">
        <v>18</v>
      </c>
      <c r="BG118" s="198" t="s">
        <v>365</v>
      </c>
      <c r="BH118" s="198" t="s">
        <v>366</v>
      </c>
      <c r="BI118" s="147" t="s">
        <v>22</v>
      </c>
      <c r="BJ118" s="198" t="s">
        <v>11</v>
      </c>
      <c r="BK118" s="198">
        <v>175</v>
      </c>
      <c r="BM118" t="s">
        <v>15</v>
      </c>
      <c r="BN118" t="s">
        <v>208</v>
      </c>
      <c r="BO118" t="s">
        <v>209</v>
      </c>
      <c r="BP118" t="s">
        <v>210</v>
      </c>
      <c r="BQ118" t="s">
        <v>11</v>
      </c>
      <c r="BR118">
        <v>183</v>
      </c>
      <c r="BT118" t="s">
        <v>15</v>
      </c>
      <c r="BU118" t="s">
        <v>583</v>
      </c>
      <c r="BV118" t="s">
        <v>215</v>
      </c>
      <c r="BW118" t="s">
        <v>19</v>
      </c>
      <c r="BX118" t="s">
        <v>11</v>
      </c>
      <c r="BY118">
        <v>155</v>
      </c>
      <c r="CA118" t="s">
        <v>15</v>
      </c>
      <c r="CB118" t="s">
        <v>191</v>
      </c>
      <c r="CC118" t="s">
        <v>192</v>
      </c>
      <c r="CD118" t="s">
        <v>10</v>
      </c>
      <c r="CE118" t="s">
        <v>14</v>
      </c>
      <c r="CF118">
        <v>176</v>
      </c>
      <c r="CH118" t="s">
        <v>18</v>
      </c>
      <c r="CI118" t="s">
        <v>576</v>
      </c>
      <c r="CJ118" t="s">
        <v>361</v>
      </c>
      <c r="CK118" t="s">
        <v>25</v>
      </c>
      <c r="CL118" t="s">
        <v>11</v>
      </c>
      <c r="CM118">
        <v>117</v>
      </c>
      <c r="CO118" t="s">
        <v>18</v>
      </c>
      <c r="CP118" t="s">
        <v>362</v>
      </c>
      <c r="CQ118" t="s">
        <v>392</v>
      </c>
      <c r="CR118" t="s">
        <v>210</v>
      </c>
      <c r="CS118" t="s">
        <v>11</v>
      </c>
      <c r="CT118">
        <v>191</v>
      </c>
      <c r="EQ118" s="22" t="s">
        <v>21</v>
      </c>
      <c r="ER118" s="22" t="s">
        <v>145</v>
      </c>
      <c r="ES118" s="22" t="s">
        <v>145</v>
      </c>
      <c r="ET118" s="22" t="s">
        <v>27</v>
      </c>
      <c r="EU118" s="133" t="s">
        <v>8</v>
      </c>
      <c r="EV118">
        <v>1</v>
      </c>
      <c r="FS118" t="s">
        <v>18</v>
      </c>
      <c r="FT118" t="s">
        <v>576</v>
      </c>
      <c r="FU118" t="s">
        <v>361</v>
      </c>
      <c r="FV118" t="s">
        <v>25</v>
      </c>
      <c r="FW118" t="s">
        <v>11</v>
      </c>
      <c r="FX118">
        <v>84</v>
      </c>
    </row>
    <row r="119" spans="2:180" ht="12.75" customHeight="1">
      <c r="B119"/>
      <c r="C119"/>
      <c r="D119"/>
      <c r="G119" s="50">
        <v>1</v>
      </c>
      <c r="H119" s="39" t="str" cm="1">
        <f t="array" ref="H119:I121">IF(Heimmannschaft=AG!A1,AGAK,
IF(Heimmannschaft=LE!A1,LEAK,
IF(Heimmannschaft=AD!A1,ADAK,
IF(Heimmannschaft=ZE!A1,ZEAK,
IF(Heimmannschaft=TH!A1,THAK,
IF(Heimmannschaft=FU!A1,FUAK,
IF(Heimmannschaft=JI!A1,JIAK,
IF(Heimmannschaft=HW!A1,HWAK,
IF(Heimmannschaft=WW!A1,wwak,
IF(Heimmannschaft=PB!A1,pbak,
IF(Heimmannschaft=ÖD!A1,ödak,
"leer")))))))))))</f>
        <v>Guenther</v>
      </c>
      <c r="I119" s="39" t="str">
        <v>Schmid</v>
      </c>
      <c r="J119" s="74">
        <f xml:space="preserve">
IF(Heimmannschaft=AG!$A$1,LARGE(AG!$AH$3:$AH$150,1),
IF(Heimmannschaft=LE!$A$1,LARGE(LE!$AH$3:$AH$150,1),
IF(Heimmannschaft=AD!$A$1,LARGE(AD!$AH$3:$AH$150,1),
IF(Heimmannschaft=ZE!$A$1,LARGE(ZE!$AH$3:$AH$150,1),
IF(Heimmannschaft=TH!$A$1,LARGE(TH!$AH$3:$AH$150,1),
IF(Heimmannschaft=FU!$A$1,LARGE(FU!$AH$3:$AH$150,1),
IF(Heimmannschaft=JI!$A$1,LARGE(JI!$AH$3:$AH$150,1),
IF(Heimmannschaft=HW!$A$1,LARGE(HW!$AH$3:$AH$150,1),
IF(Heimmannschaft=WW!$A$1,LARGE(WW!$AH$3:$AH$150,1),
IF(Heimmannschaft=PB!$A$1,LARGE(PB!$AH$3:$AH$150,1),
IF(Heimmannschaft=ÖD!$A$1,LARGE(ÖD!$AH$3:$AH$150,1)
)))))))))))</f>
        <v>168</v>
      </c>
      <c r="K119" s="49"/>
      <c r="L119" s="49"/>
      <c r="M119" s="74">
        <f xml:space="preserve">
IF(Gastmannschaft=AG!$A$1,LARGE(AG!$AH$3:$AH$150,1),
IF(Gastmannschaft=LE!$A$1,LARGE(LE!$AH$3:$AH$150,1),
IF(Gastmannschaft=AD!$A$1,LARGE(AD!$AH$3:$AH$150,1),
IF(Gastmannschaft=ZE!$A$1,LARGE(ZE!$AH$3:$AH$150,1),
IF(Gastmannschaft=TH!$A$1,LARGE(TH!$AH$3:$AH$150,1),
IF(Gastmannschaft=FU!$A$1,LARGE(FU!$AH$3:$AH$150,1),
IF(Gastmannschaft=JI!$A$1,LARGE(JI!$AH$3:$AH$150,1),
IF(Gastmannschaft=HW!$A$1,LARGE(HW!$AH$3:$AH$150,1),
IF(Gastmannschaft=WW!$A$1,LARGE(WW!$AH$3:$AH$150,1),
IF(Gastmannschaft=PB!$A$1,LARGE(PB!$AH$3:$AH$150,1),
IF(Gastmannschaft=ÖD!$A$1,LARGE(ÖD!$AH$3:$AH$150,1)
)))))))))))</f>
        <v>177</v>
      </c>
      <c r="N119" s="39" t="str" cm="1">
        <f t="array" ref="N119:O121">IF(Gastmannschaft=AG!A1,AGAK,
IF(Gastmannschaft=LE!A1,LEAK,
IF(Gastmannschaft=AD!A1,ADAK,
IF(Gastmannschaft=ZE!A1,ZEAK,
IF(Gastmannschaft=TH!A1,THAK,
IF(Gastmannschaft=FU!A1,FUAK,
IF(Gastmannschaft=JI!A1,JIAK,
IF(Gastmannschaft=HW!A1,HWAK,
IF(Gastmannschaft=WW!A1,wwak,
IF(Gastmannschaft=PB!A1,pbak,
IF(Gastmannschaft=ÖD!A1,ödak,
"leer")))))))))))</f>
        <v>Robert</v>
      </c>
      <c r="O119" s="39" t="str">
        <v>Roetzer</v>
      </c>
      <c r="P119" s="57">
        <v>1</v>
      </c>
      <c r="Q119" s="40"/>
      <c r="R119" s="40"/>
      <c r="S119" s="40"/>
      <c r="W119" s="84"/>
      <c r="X119" s="84"/>
      <c r="Y119" s="84"/>
      <c r="Z119" s="194"/>
      <c r="AA119" s="189"/>
      <c r="AB119" s="189"/>
      <c r="AD119" s="198" t="s">
        <v>15</v>
      </c>
      <c r="AE119" s="198" t="s">
        <v>226</v>
      </c>
      <c r="AF119" s="198" t="s">
        <v>221</v>
      </c>
      <c r="AG119" s="147" t="s">
        <v>19</v>
      </c>
      <c r="AH119" s="198" t="s">
        <v>8</v>
      </c>
      <c r="AI119" s="198">
        <v>178</v>
      </c>
      <c r="AK119" s="257" t="s">
        <v>18</v>
      </c>
      <c r="AL119" s="257" t="s">
        <v>353</v>
      </c>
      <c r="AM119" s="257" t="s">
        <v>246</v>
      </c>
      <c r="AN119" s="257" t="s">
        <v>19</v>
      </c>
      <c r="AO119" s="257" t="s">
        <v>14</v>
      </c>
      <c r="AP119" s="257">
        <v>182</v>
      </c>
      <c r="AR119" s="74" t="s">
        <v>15</v>
      </c>
      <c r="AS119" s="74" t="s">
        <v>190</v>
      </c>
      <c r="AT119" s="74" t="s">
        <v>582</v>
      </c>
      <c r="AU119" s="74" t="s">
        <v>25</v>
      </c>
      <c r="AV119" s="74" t="s">
        <v>14</v>
      </c>
      <c r="AW119" s="74">
        <v>139</v>
      </c>
      <c r="AY119" s="198" t="s">
        <v>18</v>
      </c>
      <c r="AZ119" s="198" t="s">
        <v>203</v>
      </c>
      <c r="BA119" s="198" t="s">
        <v>355</v>
      </c>
      <c r="BB119" s="147" t="s">
        <v>12</v>
      </c>
      <c r="BC119" s="198" t="s">
        <v>14</v>
      </c>
      <c r="BD119" s="198">
        <v>175</v>
      </c>
      <c r="BF119" s="198" t="s">
        <v>18</v>
      </c>
      <c r="BG119" s="198" t="s">
        <v>363</v>
      </c>
      <c r="BH119" s="198" t="s">
        <v>361</v>
      </c>
      <c r="BI119" s="147" t="s">
        <v>210</v>
      </c>
      <c r="BJ119" s="198" t="s">
        <v>11</v>
      </c>
      <c r="BK119" s="198">
        <v>166</v>
      </c>
      <c r="BM119" t="s">
        <v>15</v>
      </c>
      <c r="BN119" t="s">
        <v>191</v>
      </c>
      <c r="BO119" t="s">
        <v>192</v>
      </c>
      <c r="BP119" t="s">
        <v>10</v>
      </c>
      <c r="BQ119" t="s">
        <v>14</v>
      </c>
      <c r="BR119">
        <v>184</v>
      </c>
      <c r="BT119" t="s">
        <v>15</v>
      </c>
      <c r="BU119" t="s">
        <v>203</v>
      </c>
      <c r="BV119" t="s">
        <v>315</v>
      </c>
      <c r="BW119" t="s">
        <v>210</v>
      </c>
      <c r="BX119" t="s">
        <v>11</v>
      </c>
      <c r="BY119">
        <v>147</v>
      </c>
      <c r="CA119" t="s">
        <v>15</v>
      </c>
      <c r="CB119" t="s">
        <v>208</v>
      </c>
      <c r="CC119" t="s">
        <v>209</v>
      </c>
      <c r="CD119" t="s">
        <v>210</v>
      </c>
      <c r="CE119" t="s">
        <v>11</v>
      </c>
      <c r="CF119">
        <v>174</v>
      </c>
      <c r="CH119" t="s">
        <v>15</v>
      </c>
      <c r="CI119" t="s">
        <v>224</v>
      </c>
      <c r="CJ119" t="s">
        <v>225</v>
      </c>
      <c r="CK119" t="s">
        <v>16</v>
      </c>
      <c r="CL119" t="s">
        <v>8</v>
      </c>
      <c r="CM119">
        <v>196</v>
      </c>
      <c r="CO119" t="s">
        <v>18</v>
      </c>
      <c r="CP119" t="s">
        <v>262</v>
      </c>
      <c r="CQ119" t="s">
        <v>392</v>
      </c>
      <c r="CR119" t="s">
        <v>16</v>
      </c>
      <c r="CS119" t="s">
        <v>8</v>
      </c>
      <c r="CT119">
        <v>191</v>
      </c>
      <c r="EQ119" s="22" t="s">
        <v>21</v>
      </c>
      <c r="ER119" s="22" t="s">
        <v>145</v>
      </c>
      <c r="ES119" s="22" t="s">
        <v>145</v>
      </c>
      <c r="ET119" s="22" t="s">
        <v>38</v>
      </c>
      <c r="EU119" s="133" t="s">
        <v>8</v>
      </c>
      <c r="EV119">
        <v>1</v>
      </c>
      <c r="FS119" t="s">
        <v>15</v>
      </c>
      <c r="FT119" t="s">
        <v>200</v>
      </c>
      <c r="FU119" t="s">
        <v>201</v>
      </c>
      <c r="FV119" t="s">
        <v>22</v>
      </c>
      <c r="FW119" t="s">
        <v>11</v>
      </c>
      <c r="FX119">
        <v>175</v>
      </c>
    </row>
    <row r="120" spans="2:180" ht="12.75" customHeight="1">
      <c r="B120"/>
      <c r="C120"/>
      <c r="D120"/>
      <c r="G120" s="50">
        <v>2</v>
      </c>
      <c r="H120" s="39" t="str">
        <v>Agnes</v>
      </c>
      <c r="I120" s="39" t="str">
        <v>Gerhardt</v>
      </c>
      <c r="J120" s="74">
        <f xml:space="preserve">
IF(Heimmannschaft=AG!$A$1,LARGE(AG!$AH$3:$AH$150,2),
IF(Heimmannschaft=LE!$A$1,LARGE(LE!$AH$3:$AH$150,2),
IF(Heimmannschaft=AD!$A$1,LARGE(AD!$AH$3:$AH$150,2),
IF(Heimmannschaft=ZE!$A$1,LARGE(ZE!$AH$3:$AH$150,2),
IF(Heimmannschaft=TH!$A$1,LARGE(TH!$AH$3:$AH$150,2),
IF(Heimmannschaft=FU!$A$1,LARGE(FU!$AH$3:$AH$150,2),
IF(Heimmannschaft=JI!$A$1,LARGE(JI!$AH$3:$AH$150,2),
IF(Heimmannschaft=HW!$A$1,LARGE(HW!$AH$3:$AH$150,2),
IF(Heimmannschaft=WW!$A$1,LARGE(WW!$AH$3:$AH$150,2),
IF(Heimmannschaft=PB!$A$1,LARGE(PB!$AH$3:$AH$150,2),
IF(Heimmannschaft=ÖD!$A$1,LARGE(ÖD!$AH$3:$AH$150,2)
)))))))))))</f>
        <v>147</v>
      </c>
      <c r="K120" s="49"/>
      <c r="L120" s="49"/>
      <c r="M120" s="74">
        <f xml:space="preserve">
IF(Gastmannschaft=AG!$A$1,LARGE(AG!$AH$3:$AH$150,2),
IF(Gastmannschaft=LE!$A$1,LARGE(LE!$AH$3:$AH$150,2),
IF(Gastmannschaft=AD!$A$1,LARGE(AD!$AH$3:$AH$150,2),
IF(Gastmannschaft=ZE!$A$1,LARGE(ZE!$AH$3:$AH$150,2),
IF(Gastmannschaft=TH!$A$1,LARGE(TH!$AH$3:$AH$150,2),
IF(Gastmannschaft=FU!$A$1,LARGE(FU!$AH$3:$AH$150,2),
IF(Gastmannschaft=JI!$A$1,LARGE(JI!$AH$3:$AH$150,2),
IF(Gastmannschaft=HW!$A$1,LARGE(HW!$AH$3:$AH$150,2),
IF(Gastmannschaft=WW!$A$1,LARGE(WW!$AH$3:$AH$150,2),
IF(Gastmannschaft=PB!$A$1,LARGE(PB!$AH$3:$AH$150,2),
IF(Gastmannschaft=ÖD!$A$1,LARGE(ÖD!$AH$3:$AH$150,2)
)))))))))))</f>
        <v>174</v>
      </c>
      <c r="N120" s="39" t="str">
        <v>Hans</v>
      </c>
      <c r="O120" s="39" t="str">
        <v>Baur</v>
      </c>
      <c r="P120" s="57">
        <v>2</v>
      </c>
      <c r="Q120" s="40"/>
      <c r="R120" s="40"/>
      <c r="S120" s="40"/>
      <c r="W120" s="84"/>
      <c r="X120" s="84"/>
      <c r="Y120" s="84"/>
      <c r="Z120" s="194"/>
      <c r="AA120" s="189"/>
      <c r="AB120" s="189"/>
      <c r="AD120" s="198" t="s">
        <v>15</v>
      </c>
      <c r="AE120" s="198" t="s">
        <v>202</v>
      </c>
      <c r="AF120" s="198" t="s">
        <v>187</v>
      </c>
      <c r="AG120" s="147" t="s">
        <v>24</v>
      </c>
      <c r="AH120" s="198" t="s">
        <v>11</v>
      </c>
      <c r="AI120" s="198">
        <v>179</v>
      </c>
      <c r="AK120" s="257" t="s">
        <v>18</v>
      </c>
      <c r="AL120" s="257" t="s">
        <v>203</v>
      </c>
      <c r="AM120" s="257" t="s">
        <v>355</v>
      </c>
      <c r="AN120" s="257" t="s">
        <v>12</v>
      </c>
      <c r="AO120" s="257" t="s">
        <v>11</v>
      </c>
      <c r="AP120" s="257">
        <v>183</v>
      </c>
      <c r="AR120" s="74" t="s">
        <v>15</v>
      </c>
      <c r="AS120" s="74" t="s">
        <v>203</v>
      </c>
      <c r="AT120" s="74" t="s">
        <v>315</v>
      </c>
      <c r="AU120" s="74" t="s">
        <v>210</v>
      </c>
      <c r="AV120" s="74" t="s">
        <v>14</v>
      </c>
      <c r="AW120" s="74">
        <v>138</v>
      </c>
      <c r="AY120" s="198" t="s">
        <v>18</v>
      </c>
      <c r="AZ120" s="198" t="s">
        <v>203</v>
      </c>
      <c r="BA120" s="198" t="s">
        <v>361</v>
      </c>
      <c r="BB120" s="147" t="s">
        <v>23</v>
      </c>
      <c r="BC120" s="198" t="s">
        <v>14</v>
      </c>
      <c r="BD120" s="198">
        <v>174</v>
      </c>
      <c r="BF120" s="198" t="s">
        <v>18</v>
      </c>
      <c r="BG120" s="198" t="s">
        <v>284</v>
      </c>
      <c r="BH120" s="198" t="s">
        <v>360</v>
      </c>
      <c r="BI120" s="147" t="s">
        <v>210</v>
      </c>
      <c r="BJ120" s="198" t="s">
        <v>11</v>
      </c>
      <c r="BK120" s="198">
        <v>186</v>
      </c>
      <c r="BM120" t="s">
        <v>15</v>
      </c>
      <c r="BN120" t="s">
        <v>206</v>
      </c>
      <c r="BO120" t="s">
        <v>207</v>
      </c>
      <c r="BP120" t="s">
        <v>10</v>
      </c>
      <c r="BQ120" t="s">
        <v>11</v>
      </c>
      <c r="BR120">
        <v>186</v>
      </c>
      <c r="BT120" t="s">
        <v>15</v>
      </c>
      <c r="BU120" t="s">
        <v>194</v>
      </c>
      <c r="BV120" t="s">
        <v>195</v>
      </c>
      <c r="BW120" t="s">
        <v>19</v>
      </c>
      <c r="BX120" t="s">
        <v>11</v>
      </c>
      <c r="BY120">
        <v>141</v>
      </c>
      <c r="CA120" t="s">
        <v>15</v>
      </c>
      <c r="CB120" t="s">
        <v>214</v>
      </c>
      <c r="CC120" t="s">
        <v>215</v>
      </c>
      <c r="CD120" t="s">
        <v>25</v>
      </c>
      <c r="CE120" t="s">
        <v>11</v>
      </c>
      <c r="CF120">
        <v>173</v>
      </c>
      <c r="CH120" t="s">
        <v>15</v>
      </c>
      <c r="CI120" t="s">
        <v>227</v>
      </c>
      <c r="CJ120" t="s">
        <v>228</v>
      </c>
      <c r="CK120" t="s">
        <v>16</v>
      </c>
      <c r="CL120" t="s">
        <v>8</v>
      </c>
      <c r="CM120">
        <v>196</v>
      </c>
      <c r="CO120" t="s">
        <v>18</v>
      </c>
      <c r="CP120" t="s">
        <v>203</v>
      </c>
      <c r="CQ120" t="s">
        <v>295</v>
      </c>
      <c r="CR120" t="s">
        <v>12</v>
      </c>
      <c r="CS120" t="s">
        <v>11</v>
      </c>
      <c r="CT120">
        <v>192</v>
      </c>
      <c r="EQ120" s="22" t="s">
        <v>21</v>
      </c>
      <c r="ER120" s="22" t="s">
        <v>145</v>
      </c>
      <c r="ES120" s="22" t="s">
        <v>145</v>
      </c>
      <c r="ET120" s="22" t="s">
        <v>7</v>
      </c>
      <c r="EU120" s="133" t="s">
        <v>11</v>
      </c>
      <c r="EV120">
        <v>1</v>
      </c>
      <c r="FS120" t="s">
        <v>15</v>
      </c>
      <c r="FT120" t="s">
        <v>196</v>
      </c>
      <c r="FU120" t="s">
        <v>197</v>
      </c>
      <c r="FV120" t="s">
        <v>25</v>
      </c>
      <c r="FW120" t="s">
        <v>11</v>
      </c>
      <c r="FX120">
        <v>179</v>
      </c>
    </row>
    <row r="121" spans="2:180" ht="12.75" customHeight="1" thickBot="1">
      <c r="B121"/>
      <c r="C121"/>
      <c r="D121"/>
      <c r="G121" s="51">
        <v>3</v>
      </c>
      <c r="H121" s="41" t="str">
        <v>Gerd</v>
      </c>
      <c r="I121" s="41" t="str">
        <v>Kochta</v>
      </c>
      <c r="J121" s="146">
        <f xml:space="preserve">
IF(Heimmannschaft=AG!$A$1,LARGE(AG!$AH$3:$AH$150,3),
IF(Heimmannschaft=LE!$A$1,LARGE(LE!$AH$3:$AH$150,3),
IF(Heimmannschaft=AD!$A$1,LARGE(AD!$AH$3:$AH$150,3),
IF(Heimmannschaft=ZE!$A$1,LARGE(ZE!$AH$3:$AH$150,3),
IF(Heimmannschaft=TH!$A$1,LARGE(TH!$AH$3:$AH$150,3),
IF(Heimmannschaft=FU!$A$1,LARGE(FU!$AH$3:$AH$150,3),
IF(Heimmannschaft=JI!$A$1,LARGE(JI!$AH$3:$AH$150,3),
IF(Heimmannschaft=HW!$A$1,LARGE(HW!$AH$3:$AH$150,3),
IF(Heimmannschaft=WW!$A$1,LARGE(WW!$AH$3:$AH$150,3),
IF(Heimmannschaft=PB!$A$1,LARGE(PB!$AH$3:$AH$150,3),
IF(Heimmannschaft=ÖD!$A$1,LARGE(ÖD!$AH$3:$AH$150,3)
)))))))))))</f>
        <v>91</v>
      </c>
      <c r="K121" s="52"/>
      <c r="L121" s="52"/>
      <c r="M121" s="146">
        <f xml:space="preserve">
IF(Gastmannschaft=AG!$A$1,LARGE(AG!$AH$3:$AH$150,3),
IF(Gastmannschaft=LE!$A$1,LARGE(LE!$AH$3:$AH$150,3),
IF(Gastmannschaft=AD!$A$1,LARGE(AD!$AH$3:$AH$150,3),
IF(Gastmannschaft=ZE!$A$1,LARGE(ZE!$AH$3:$AH$150,3),
IF(Gastmannschaft=TH!$A$1,LARGE(TH!$AH$3:$AH$150,3),
IF(Gastmannschaft=FU!$A$1,LARGE(FU!$AH$3:$AH$150,3),
IF(Gastmannschaft=JI!$A$1,LARGE(JI!$AH$3:$AH$150,3),
IF(Gastmannschaft=HW!$A$1,LARGE(HW!$AH$3:$AH$150,3),
IF(Gastmannschaft=WW!$A$1,LARGE(WW!$AH$3:$AH$150,3),
IF(Gastmannschaft=PB!$A$1,LARGE(PB!$AH$3:$AH$150,3),
IF(Gastmannschaft=ÖD!$A$1,LARGE(ÖD!$AH$3:$AH$150,3)
)))))))))))</f>
        <v>157</v>
      </c>
      <c r="N121" s="41" t="str">
        <v>Martin</v>
      </c>
      <c r="O121" s="41" t="str">
        <v>Dechant</v>
      </c>
      <c r="P121" s="58">
        <v>3</v>
      </c>
      <c r="Q121" s="40"/>
      <c r="R121" s="40"/>
      <c r="S121" s="40"/>
      <c r="W121" s="84"/>
      <c r="X121" s="84"/>
      <c r="Y121" s="84"/>
      <c r="Z121" s="194"/>
      <c r="AA121" s="189"/>
      <c r="AB121" s="189"/>
      <c r="AD121" s="198" t="s">
        <v>15</v>
      </c>
      <c r="AE121" s="198" t="s">
        <v>222</v>
      </c>
      <c r="AF121" s="198" t="s">
        <v>223</v>
      </c>
      <c r="AG121" s="147" t="s">
        <v>12</v>
      </c>
      <c r="AH121" s="198" t="s">
        <v>14</v>
      </c>
      <c r="AI121" s="198">
        <v>179</v>
      </c>
      <c r="AK121" s="257" t="s">
        <v>18</v>
      </c>
      <c r="AL121" s="257" t="s">
        <v>203</v>
      </c>
      <c r="AM121" s="257" t="s">
        <v>355</v>
      </c>
      <c r="AN121" s="257" t="s">
        <v>12</v>
      </c>
      <c r="AO121" s="257" t="s">
        <v>14</v>
      </c>
      <c r="AP121" s="257">
        <v>177</v>
      </c>
      <c r="AR121" s="74" t="s">
        <v>15</v>
      </c>
      <c r="AS121" s="22" t="s">
        <v>203</v>
      </c>
      <c r="AT121" s="22" t="s">
        <v>315</v>
      </c>
      <c r="AU121" s="22" t="s">
        <v>210</v>
      </c>
      <c r="AV121" s="203" t="s">
        <v>11</v>
      </c>
      <c r="AW121" s="22">
        <v>121</v>
      </c>
      <c r="AY121" s="198" t="s">
        <v>18</v>
      </c>
      <c r="AZ121" s="199" t="s">
        <v>353</v>
      </c>
      <c r="BA121" s="199" t="s">
        <v>246</v>
      </c>
      <c r="BB121" s="147" t="s">
        <v>19</v>
      </c>
      <c r="BC121" s="198" t="s">
        <v>14</v>
      </c>
      <c r="BD121" s="198">
        <v>178</v>
      </c>
      <c r="BF121" s="198" t="s">
        <v>18</v>
      </c>
      <c r="BG121" s="198" t="s">
        <v>362</v>
      </c>
      <c r="BH121" s="198" t="s">
        <v>392</v>
      </c>
      <c r="BI121" s="147" t="s">
        <v>210</v>
      </c>
      <c r="BJ121" s="198" t="s">
        <v>11</v>
      </c>
      <c r="BK121" s="198">
        <v>178</v>
      </c>
      <c r="BM121" t="s">
        <v>15</v>
      </c>
      <c r="BN121" t="s">
        <v>194</v>
      </c>
      <c r="BO121" t="s">
        <v>195</v>
      </c>
      <c r="BP121" t="s">
        <v>19</v>
      </c>
      <c r="BQ121" t="s">
        <v>8</v>
      </c>
      <c r="BR121">
        <v>188</v>
      </c>
      <c r="BT121" t="s">
        <v>15</v>
      </c>
      <c r="BU121" t="s">
        <v>190</v>
      </c>
      <c r="BV121" t="s">
        <v>582</v>
      </c>
      <c r="BW121" t="s">
        <v>25</v>
      </c>
      <c r="BX121" t="s">
        <v>14</v>
      </c>
      <c r="BY121">
        <v>125</v>
      </c>
      <c r="CA121" t="s">
        <v>15</v>
      </c>
      <c r="CB121" t="s">
        <v>202</v>
      </c>
      <c r="CC121" t="s">
        <v>187</v>
      </c>
      <c r="CD121" t="s">
        <v>24</v>
      </c>
      <c r="CE121" t="s">
        <v>11</v>
      </c>
      <c r="CF121">
        <v>173</v>
      </c>
      <c r="CH121" t="s">
        <v>15</v>
      </c>
      <c r="CI121" t="s">
        <v>194</v>
      </c>
      <c r="CJ121" t="s">
        <v>195</v>
      </c>
      <c r="CK121" t="s">
        <v>19</v>
      </c>
      <c r="CL121" t="s">
        <v>8</v>
      </c>
      <c r="CM121">
        <v>193</v>
      </c>
      <c r="CO121" t="s">
        <v>18</v>
      </c>
      <c r="CP121" t="s">
        <v>224</v>
      </c>
      <c r="CQ121" t="s">
        <v>356</v>
      </c>
      <c r="CR121" t="s">
        <v>16</v>
      </c>
      <c r="CS121" t="s">
        <v>8</v>
      </c>
      <c r="CT121">
        <v>195</v>
      </c>
      <c r="EQ121" s="22" t="s">
        <v>21</v>
      </c>
      <c r="ER121" s="22" t="s">
        <v>145</v>
      </c>
      <c r="ES121" s="22" t="s">
        <v>145</v>
      </c>
      <c r="ET121" s="22" t="s">
        <v>39</v>
      </c>
      <c r="EU121" s="133" t="s">
        <v>11</v>
      </c>
      <c r="EV121">
        <v>1</v>
      </c>
      <c r="FS121" t="s">
        <v>15</v>
      </c>
      <c r="FT121" t="s">
        <v>205</v>
      </c>
      <c r="FU121" t="s">
        <v>204</v>
      </c>
      <c r="FV121" t="s">
        <v>25</v>
      </c>
      <c r="FW121" t="s">
        <v>14</v>
      </c>
      <c r="FX121">
        <v>136</v>
      </c>
    </row>
    <row r="122" spans="2:180" ht="12.75" customHeight="1" thickTop="1">
      <c r="B122"/>
      <c r="C122"/>
      <c r="D122"/>
      <c r="G122"/>
      <c r="H122" s="39"/>
      <c r="I122" s="39" t="s">
        <v>82</v>
      </c>
      <c r="J122" s="49">
        <f>SUM(J119:J121)</f>
        <v>406</v>
      </c>
      <c r="K122" s="49"/>
      <c r="L122" s="49"/>
      <c r="M122" s="49">
        <f>SUM(M119:M121)</f>
        <v>508</v>
      </c>
      <c r="N122" s="39" t="s">
        <v>82</v>
      </c>
      <c r="O122" s="39"/>
      <c r="P122" s="57"/>
      <c r="Q122" s="40"/>
      <c r="R122" s="40"/>
      <c r="S122" s="40"/>
      <c r="W122" s="84"/>
      <c r="X122" s="84"/>
      <c r="Y122" s="84"/>
      <c r="Z122" s="194"/>
      <c r="AA122" s="147"/>
      <c r="AB122" s="75"/>
      <c r="AD122" s="198" t="s">
        <v>15</v>
      </c>
      <c r="AE122" s="198" t="s">
        <v>230</v>
      </c>
      <c r="AF122" s="198" t="s">
        <v>231</v>
      </c>
      <c r="AG122" s="147" t="s">
        <v>10</v>
      </c>
      <c r="AH122" s="198" t="s">
        <v>11</v>
      </c>
      <c r="AI122" s="198">
        <v>181</v>
      </c>
      <c r="AK122" s="257" t="s">
        <v>18</v>
      </c>
      <c r="AL122" s="258" t="s">
        <v>292</v>
      </c>
      <c r="AM122" s="258" t="s">
        <v>421</v>
      </c>
      <c r="AN122" s="257" t="s">
        <v>25</v>
      </c>
      <c r="AO122" s="258" t="s">
        <v>11</v>
      </c>
      <c r="AP122" s="258">
        <v>163</v>
      </c>
      <c r="AR122" s="74" t="s">
        <v>15</v>
      </c>
      <c r="AS122" s="74" t="s">
        <v>205</v>
      </c>
      <c r="AT122" s="74" t="s">
        <v>204</v>
      </c>
      <c r="AU122" s="74" t="s">
        <v>25</v>
      </c>
      <c r="AV122" s="74" t="s">
        <v>14</v>
      </c>
      <c r="AW122" s="74">
        <v>120</v>
      </c>
      <c r="AY122" s="198" t="s">
        <v>18</v>
      </c>
      <c r="AZ122" s="199" t="s">
        <v>549</v>
      </c>
      <c r="BA122" s="199" t="s">
        <v>550</v>
      </c>
      <c r="BB122" s="147" t="s">
        <v>22</v>
      </c>
      <c r="BC122" s="198" t="s">
        <v>14</v>
      </c>
      <c r="BD122" s="198">
        <v>160</v>
      </c>
      <c r="BF122" s="198" t="s">
        <v>18</v>
      </c>
      <c r="BG122" s="198" t="s">
        <v>211</v>
      </c>
      <c r="BH122" s="198" t="s">
        <v>360</v>
      </c>
      <c r="BI122" s="147" t="s">
        <v>25</v>
      </c>
      <c r="BJ122" s="198" t="s">
        <v>11</v>
      </c>
      <c r="BK122" s="198">
        <v>150</v>
      </c>
      <c r="BM122" t="s">
        <v>15</v>
      </c>
      <c r="BN122" t="s">
        <v>184</v>
      </c>
      <c r="BO122" t="s">
        <v>185</v>
      </c>
      <c r="BP122" t="s">
        <v>10</v>
      </c>
      <c r="BQ122" t="s">
        <v>11</v>
      </c>
      <c r="BR122">
        <v>189</v>
      </c>
      <c r="BT122" t="s">
        <v>15</v>
      </c>
      <c r="BU122" t="s">
        <v>203</v>
      </c>
      <c r="BV122" t="s">
        <v>315</v>
      </c>
      <c r="BW122" t="s">
        <v>210</v>
      </c>
      <c r="BX122" t="s">
        <v>14</v>
      </c>
      <c r="BY122">
        <v>110</v>
      </c>
      <c r="CA122" t="s">
        <v>15</v>
      </c>
      <c r="CB122" t="s">
        <v>222</v>
      </c>
      <c r="CC122" t="s">
        <v>223</v>
      </c>
      <c r="CD122" t="s">
        <v>12</v>
      </c>
      <c r="CE122" t="s">
        <v>14</v>
      </c>
      <c r="CF122">
        <v>173</v>
      </c>
      <c r="CH122" t="s">
        <v>15</v>
      </c>
      <c r="CI122" t="s">
        <v>254</v>
      </c>
      <c r="CJ122" t="s">
        <v>255</v>
      </c>
      <c r="CK122" t="s">
        <v>10</v>
      </c>
      <c r="CL122" t="s">
        <v>11</v>
      </c>
      <c r="CM122">
        <v>192</v>
      </c>
      <c r="CO122" t="s">
        <v>18</v>
      </c>
      <c r="CP122" t="s">
        <v>353</v>
      </c>
      <c r="CQ122" t="s">
        <v>246</v>
      </c>
      <c r="CR122" t="s">
        <v>19</v>
      </c>
      <c r="CS122" t="s">
        <v>8</v>
      </c>
      <c r="CT122">
        <v>197</v>
      </c>
      <c r="EQ122" s="22" t="s">
        <v>21</v>
      </c>
      <c r="ER122" s="22" t="s">
        <v>145</v>
      </c>
      <c r="ES122" s="22" t="s">
        <v>145</v>
      </c>
      <c r="ET122" s="22" t="s">
        <v>12</v>
      </c>
      <c r="EU122" s="133" t="s">
        <v>14</v>
      </c>
      <c r="EV122">
        <v>1</v>
      </c>
      <c r="FS122" t="s">
        <v>15</v>
      </c>
      <c r="FT122" t="s">
        <v>453</v>
      </c>
      <c r="FU122" t="s">
        <v>195</v>
      </c>
      <c r="FV122" t="s">
        <v>25</v>
      </c>
      <c r="FW122" t="s">
        <v>11</v>
      </c>
      <c r="FX122">
        <v>171</v>
      </c>
    </row>
    <row r="123" spans="2:180" ht="12.75" customHeight="1">
      <c r="B123"/>
      <c r="C123"/>
      <c r="D123"/>
      <c r="G123"/>
      <c r="H123" s="39"/>
      <c r="I123" s="39" t="s">
        <v>63</v>
      </c>
      <c r="J123" s="48">
        <f>IF(J122=0,0,ROUND(J122/COUNTIFS(J119:J121,"&gt;0"),1))</f>
        <v>135.30000000000001</v>
      </c>
      <c r="K123" s="54">
        <f>IF(J122&gt;M122,2,IF(M122&gt;J122,0,1))</f>
        <v>0</v>
      </c>
      <c r="L123" s="54">
        <f>IF(J122&gt;M122,0,IF(M122&gt;J122,2,1))</f>
        <v>2</v>
      </c>
      <c r="M123" s="48">
        <f>IF(M122=0,0,ROUND(M122/COUNTIFS(M119:M121,"&gt;0"),1))</f>
        <v>169.3</v>
      </c>
      <c r="N123" s="39" t="s">
        <v>63</v>
      </c>
      <c r="O123" s="39"/>
      <c r="P123" s="57"/>
      <c r="Q123" s="40"/>
      <c r="R123" s="40"/>
      <c r="S123" s="40"/>
      <c r="W123" s="198"/>
      <c r="X123" s="198"/>
      <c r="Y123" s="198"/>
      <c r="Z123" s="147"/>
      <c r="AA123" s="189"/>
      <c r="AB123" s="189"/>
      <c r="AD123" s="198" t="s">
        <v>15</v>
      </c>
      <c r="AE123" s="198" t="s">
        <v>211</v>
      </c>
      <c r="AF123" s="198" t="s">
        <v>209</v>
      </c>
      <c r="AG123" s="147" t="s">
        <v>19</v>
      </c>
      <c r="AH123" s="198" t="s">
        <v>11</v>
      </c>
      <c r="AI123" s="198">
        <v>181</v>
      </c>
      <c r="AK123" s="257" t="s">
        <v>18</v>
      </c>
      <c r="AL123" s="257" t="s">
        <v>203</v>
      </c>
      <c r="AM123" s="257" t="s">
        <v>295</v>
      </c>
      <c r="AN123" s="257" t="s">
        <v>12</v>
      </c>
      <c r="AO123" s="257" t="s">
        <v>11</v>
      </c>
      <c r="AP123" s="257">
        <v>190</v>
      </c>
      <c r="AR123" s="22" t="s">
        <v>13</v>
      </c>
      <c r="AS123" s="22" t="s">
        <v>233</v>
      </c>
      <c r="AT123" s="22" t="s">
        <v>234</v>
      </c>
      <c r="AU123" s="22" t="s">
        <v>210</v>
      </c>
      <c r="AV123" s="203" t="s">
        <v>11</v>
      </c>
      <c r="AW123" s="22">
        <v>196</v>
      </c>
      <c r="AY123" s="198" t="s">
        <v>18</v>
      </c>
      <c r="AZ123" s="199" t="s">
        <v>599</v>
      </c>
      <c r="BA123" s="199" t="s">
        <v>600</v>
      </c>
      <c r="BB123" s="147" t="s">
        <v>25</v>
      </c>
      <c r="BC123" s="198" t="s">
        <v>11</v>
      </c>
      <c r="BD123" s="198">
        <v>165</v>
      </c>
      <c r="BF123" s="198" t="s">
        <v>18</v>
      </c>
      <c r="BG123" s="198" t="s">
        <v>292</v>
      </c>
      <c r="BH123" s="198" t="s">
        <v>421</v>
      </c>
      <c r="BI123" s="147" t="s">
        <v>25</v>
      </c>
      <c r="BJ123" s="198" t="s">
        <v>11</v>
      </c>
      <c r="BK123" s="198">
        <v>165</v>
      </c>
      <c r="BM123" t="s">
        <v>15</v>
      </c>
      <c r="BN123" t="s">
        <v>190</v>
      </c>
      <c r="BO123" t="s">
        <v>185</v>
      </c>
      <c r="BP123" t="s">
        <v>12</v>
      </c>
      <c r="BQ123" t="s">
        <v>11</v>
      </c>
      <c r="BR123">
        <v>190</v>
      </c>
      <c r="BT123" t="s">
        <v>15</v>
      </c>
      <c r="BU123" t="s">
        <v>205</v>
      </c>
      <c r="BV123" t="s">
        <v>204</v>
      </c>
      <c r="BW123" t="s">
        <v>25</v>
      </c>
      <c r="BX123" t="s">
        <v>14</v>
      </c>
      <c r="BY123">
        <v>109</v>
      </c>
      <c r="CA123" t="s">
        <v>15</v>
      </c>
      <c r="CB123" t="s">
        <v>198</v>
      </c>
      <c r="CC123" t="s">
        <v>199</v>
      </c>
      <c r="CD123" t="s">
        <v>25</v>
      </c>
      <c r="CE123" t="s">
        <v>11</v>
      </c>
      <c r="CF123">
        <v>170</v>
      </c>
      <c r="CH123" t="s">
        <v>15</v>
      </c>
      <c r="CI123" t="s">
        <v>190</v>
      </c>
      <c r="CJ123" t="s">
        <v>185</v>
      </c>
      <c r="CK123" t="s">
        <v>12</v>
      </c>
      <c r="CL123" t="s">
        <v>11</v>
      </c>
      <c r="CM123">
        <v>192</v>
      </c>
      <c r="CO123" t="s">
        <v>15</v>
      </c>
      <c r="CP123" t="s">
        <v>194</v>
      </c>
      <c r="CQ123" t="s">
        <v>195</v>
      </c>
      <c r="CR123" t="s">
        <v>19</v>
      </c>
      <c r="CS123" t="s">
        <v>11</v>
      </c>
      <c r="CT123">
        <v>121</v>
      </c>
      <c r="EQ123" s="22" t="s">
        <v>28</v>
      </c>
      <c r="ER123" s="22" t="s">
        <v>145</v>
      </c>
      <c r="ES123" s="22" t="s">
        <v>145</v>
      </c>
      <c r="ET123" s="22" t="s">
        <v>25</v>
      </c>
      <c r="EU123" s="133" t="s">
        <v>11</v>
      </c>
      <c r="EV123">
        <v>1</v>
      </c>
      <c r="FS123" t="s">
        <v>15</v>
      </c>
      <c r="FT123" t="s">
        <v>208</v>
      </c>
      <c r="FU123" t="s">
        <v>209</v>
      </c>
      <c r="FV123" t="s">
        <v>210</v>
      </c>
      <c r="FW123" t="s">
        <v>11</v>
      </c>
      <c r="FX123">
        <v>179</v>
      </c>
    </row>
    <row r="124" spans="2:180" ht="12.75" customHeight="1">
      <c r="B124"/>
      <c r="C124"/>
      <c r="D124"/>
      <c r="G124"/>
      <c r="H124" s="39"/>
      <c r="I124" s="42"/>
      <c r="J124" s="42"/>
      <c r="K124" s="42"/>
      <c r="L124" s="42"/>
      <c r="M124" s="42"/>
      <c r="N124" s="42"/>
      <c r="O124" s="42"/>
      <c r="P124" s="59"/>
      <c r="Q124" s="40"/>
      <c r="R124" s="40"/>
      <c r="S124" s="40"/>
      <c r="W124" s="198"/>
      <c r="X124" s="198"/>
      <c r="Y124" s="198"/>
      <c r="Z124" s="147"/>
      <c r="AA124" s="189"/>
      <c r="AB124" s="189"/>
      <c r="AD124" s="198" t="s">
        <v>15</v>
      </c>
      <c r="AE124" s="198" t="s">
        <v>184</v>
      </c>
      <c r="AF124" s="198" t="s">
        <v>185</v>
      </c>
      <c r="AG124" s="147" t="s">
        <v>10</v>
      </c>
      <c r="AH124" s="198" t="s">
        <v>11</v>
      </c>
      <c r="AI124" s="198">
        <v>181</v>
      </c>
      <c r="AK124" s="257" t="s">
        <v>18</v>
      </c>
      <c r="AL124" s="257" t="s">
        <v>547</v>
      </c>
      <c r="AM124" s="257" t="s">
        <v>548</v>
      </c>
      <c r="AN124" s="257" t="s">
        <v>16</v>
      </c>
      <c r="AO124" s="257" t="s">
        <v>8</v>
      </c>
      <c r="AP124" s="257">
        <v>194</v>
      </c>
      <c r="AR124" s="203" t="s">
        <v>13</v>
      </c>
      <c r="AS124" s="74" t="s">
        <v>235</v>
      </c>
      <c r="AT124" s="74" t="s">
        <v>236</v>
      </c>
      <c r="AU124" s="74" t="s">
        <v>16</v>
      </c>
      <c r="AV124" s="203" t="s">
        <v>8</v>
      </c>
      <c r="AW124" s="74">
        <v>194</v>
      </c>
      <c r="AY124" s="198" t="s">
        <v>18</v>
      </c>
      <c r="AZ124" s="198" t="s">
        <v>292</v>
      </c>
      <c r="BA124" s="198" t="s">
        <v>421</v>
      </c>
      <c r="BB124" s="147" t="s">
        <v>25</v>
      </c>
      <c r="BC124" s="198" t="s">
        <v>11</v>
      </c>
      <c r="BD124" s="198">
        <v>168</v>
      </c>
      <c r="BF124" s="198" t="s">
        <v>13</v>
      </c>
      <c r="BG124" s="199" t="s">
        <v>566</v>
      </c>
      <c r="BH124" s="198" t="s">
        <v>241</v>
      </c>
      <c r="BI124" s="147" t="s">
        <v>10</v>
      </c>
      <c r="BJ124" s="198" t="s">
        <v>11</v>
      </c>
      <c r="BK124" s="198">
        <v>187</v>
      </c>
      <c r="BM124" t="s">
        <v>15</v>
      </c>
      <c r="BN124" t="s">
        <v>224</v>
      </c>
      <c r="BO124" t="s">
        <v>225</v>
      </c>
      <c r="BP124" t="s">
        <v>16</v>
      </c>
      <c r="BQ124" t="s">
        <v>8</v>
      </c>
      <c r="BR124">
        <v>192</v>
      </c>
      <c r="BT124" t="s">
        <v>13</v>
      </c>
      <c r="BU124" t="s">
        <v>183</v>
      </c>
      <c r="BV124" t="s">
        <v>238</v>
      </c>
      <c r="BW124" t="s">
        <v>19</v>
      </c>
      <c r="BX124" t="s">
        <v>8</v>
      </c>
      <c r="BY124">
        <v>195</v>
      </c>
      <c r="CA124" t="s">
        <v>15</v>
      </c>
      <c r="CB124" t="s">
        <v>200</v>
      </c>
      <c r="CC124" t="s">
        <v>201</v>
      </c>
      <c r="CD124" t="s">
        <v>22</v>
      </c>
      <c r="CE124" t="s">
        <v>11</v>
      </c>
      <c r="CF124">
        <v>169</v>
      </c>
      <c r="CH124" t="s">
        <v>15</v>
      </c>
      <c r="CI124" t="s">
        <v>188</v>
      </c>
      <c r="CJ124" t="s">
        <v>189</v>
      </c>
      <c r="CK124" t="s">
        <v>12</v>
      </c>
      <c r="CL124" t="s">
        <v>11</v>
      </c>
      <c r="CM124">
        <v>190</v>
      </c>
      <c r="CO124" t="s">
        <v>15</v>
      </c>
      <c r="CP124" t="s">
        <v>203</v>
      </c>
      <c r="CQ124" t="s">
        <v>315</v>
      </c>
      <c r="CR124" t="s">
        <v>210</v>
      </c>
      <c r="CS124" t="s">
        <v>11</v>
      </c>
      <c r="CT124">
        <v>130</v>
      </c>
      <c r="EQ124" s="22" t="s">
        <v>28</v>
      </c>
      <c r="ER124" s="22" t="s">
        <v>145</v>
      </c>
      <c r="ES124" s="22" t="s">
        <v>145</v>
      </c>
      <c r="ET124" s="22" t="s">
        <v>53</v>
      </c>
      <c r="EU124" s="133" t="s">
        <v>11</v>
      </c>
      <c r="EV124">
        <v>1</v>
      </c>
      <c r="FS124" t="s">
        <v>15</v>
      </c>
      <c r="FT124" t="s">
        <v>232</v>
      </c>
      <c r="FU124" t="s">
        <v>219</v>
      </c>
      <c r="FV124" t="s">
        <v>210</v>
      </c>
      <c r="FW124" t="s">
        <v>11</v>
      </c>
      <c r="FX124">
        <v>179</v>
      </c>
    </row>
    <row r="125" spans="2:180" ht="12.75" customHeight="1">
      <c r="B125"/>
      <c r="C125"/>
      <c r="D125"/>
      <c r="G125"/>
      <c r="H125" s="39"/>
      <c r="I125" s="337" t="s">
        <v>85</v>
      </c>
      <c r="J125" s="337"/>
      <c r="K125" s="337"/>
      <c r="L125" s="337"/>
      <c r="M125" s="337"/>
      <c r="N125" s="337"/>
      <c r="O125" s="43"/>
      <c r="P125" s="56"/>
      <c r="Q125" s="40"/>
      <c r="R125" s="40"/>
      <c r="S125" s="40"/>
      <c r="W125" s="84"/>
      <c r="X125" s="84"/>
      <c r="Y125" s="84"/>
      <c r="Z125" s="194"/>
      <c r="AA125" s="189"/>
      <c r="AB125" s="189"/>
      <c r="AD125" s="198" t="s">
        <v>15</v>
      </c>
      <c r="AE125" s="198" t="s">
        <v>186</v>
      </c>
      <c r="AF125" s="198" t="s">
        <v>187</v>
      </c>
      <c r="AG125" s="147" t="s">
        <v>12</v>
      </c>
      <c r="AH125" s="198" t="s">
        <v>11</v>
      </c>
      <c r="AI125" s="198">
        <v>182</v>
      </c>
      <c r="AK125" s="257" t="s">
        <v>15</v>
      </c>
      <c r="AL125" s="258" t="s">
        <v>232</v>
      </c>
      <c r="AM125" s="258" t="s">
        <v>219</v>
      </c>
      <c r="AN125" s="257" t="s">
        <v>210</v>
      </c>
      <c r="AO125" s="258" t="s">
        <v>11</v>
      </c>
      <c r="AP125" s="258">
        <v>173</v>
      </c>
      <c r="AR125" s="74" t="s">
        <v>13</v>
      </c>
      <c r="AS125" s="74" t="s">
        <v>226</v>
      </c>
      <c r="AT125" s="74" t="s">
        <v>234</v>
      </c>
      <c r="AU125" s="74" t="s">
        <v>16</v>
      </c>
      <c r="AV125" s="74" t="s">
        <v>8</v>
      </c>
      <c r="AW125" s="74">
        <v>191</v>
      </c>
      <c r="AY125" s="198" t="s">
        <v>18</v>
      </c>
      <c r="AZ125" s="198" t="s">
        <v>198</v>
      </c>
      <c r="BA125" s="198" t="s">
        <v>490</v>
      </c>
      <c r="BB125" s="147" t="s">
        <v>25</v>
      </c>
      <c r="BC125" s="198" t="s">
        <v>11</v>
      </c>
      <c r="BD125" s="198">
        <v>156</v>
      </c>
      <c r="BF125" s="198" t="s">
        <v>13</v>
      </c>
      <c r="BG125" s="198" t="s">
        <v>196</v>
      </c>
      <c r="BH125" s="198" t="s">
        <v>303</v>
      </c>
      <c r="BI125" s="147" t="s">
        <v>10</v>
      </c>
      <c r="BJ125" s="198" t="s">
        <v>11</v>
      </c>
      <c r="BK125" s="198">
        <v>180</v>
      </c>
      <c r="BM125" t="s">
        <v>15</v>
      </c>
      <c r="BN125" t="s">
        <v>186</v>
      </c>
      <c r="BO125" t="s">
        <v>187</v>
      </c>
      <c r="BP125" t="s">
        <v>12</v>
      </c>
      <c r="BQ125" t="s">
        <v>11</v>
      </c>
      <c r="BR125">
        <v>193</v>
      </c>
      <c r="BT125" t="s">
        <v>13</v>
      </c>
      <c r="BU125" t="s">
        <v>235</v>
      </c>
      <c r="BV125" t="s">
        <v>236</v>
      </c>
      <c r="BW125" t="s">
        <v>16</v>
      </c>
      <c r="BX125" t="s">
        <v>8</v>
      </c>
      <c r="BY125">
        <v>190</v>
      </c>
      <c r="CA125" t="s">
        <v>15</v>
      </c>
      <c r="CB125" t="s">
        <v>326</v>
      </c>
      <c r="CC125" t="s">
        <v>220</v>
      </c>
      <c r="CD125" t="s">
        <v>19</v>
      </c>
      <c r="CE125" t="s">
        <v>11</v>
      </c>
      <c r="CF125">
        <v>166</v>
      </c>
      <c r="CH125" t="s">
        <v>15</v>
      </c>
      <c r="CI125" t="s">
        <v>186</v>
      </c>
      <c r="CJ125" t="s">
        <v>187</v>
      </c>
      <c r="CK125" t="s">
        <v>12</v>
      </c>
      <c r="CL125" t="s">
        <v>11</v>
      </c>
      <c r="CM125">
        <v>189</v>
      </c>
      <c r="CO125" t="s">
        <v>15</v>
      </c>
      <c r="CP125" t="s">
        <v>190</v>
      </c>
      <c r="CQ125" t="s">
        <v>582</v>
      </c>
      <c r="CR125" t="s">
        <v>25</v>
      </c>
      <c r="CS125" t="s">
        <v>14</v>
      </c>
      <c r="CT125">
        <v>135</v>
      </c>
      <c r="EQ125" s="22" t="s">
        <v>28</v>
      </c>
      <c r="ER125" s="22" t="s">
        <v>145</v>
      </c>
      <c r="ES125" s="22" t="s">
        <v>145</v>
      </c>
      <c r="ET125" s="22" t="s">
        <v>12</v>
      </c>
      <c r="EU125" s="133" t="s">
        <v>11</v>
      </c>
      <c r="EV125">
        <v>1</v>
      </c>
      <c r="FS125" t="s">
        <v>15</v>
      </c>
      <c r="FT125" t="s">
        <v>188</v>
      </c>
      <c r="FU125" t="s">
        <v>189</v>
      </c>
      <c r="FV125" t="s">
        <v>12</v>
      </c>
      <c r="FW125" t="s">
        <v>11</v>
      </c>
      <c r="FX125">
        <v>191</v>
      </c>
    </row>
    <row r="126" spans="2:180" ht="12.75" customHeight="1">
      <c r="B126"/>
      <c r="C126"/>
      <c r="D126"/>
      <c r="G126"/>
      <c r="H126" s="338" t="s">
        <v>56</v>
      </c>
      <c r="I126" s="338"/>
      <c r="J126" s="338"/>
      <c r="K126" s="338"/>
      <c r="L126" s="338" t="s">
        <v>55</v>
      </c>
      <c r="M126" s="338"/>
      <c r="N126" s="338"/>
      <c r="O126" s="338"/>
      <c r="P126" s="57"/>
      <c r="Q126" s="40"/>
      <c r="R126" s="40"/>
      <c r="S126" s="40"/>
      <c r="W126" s="84"/>
      <c r="X126" s="84"/>
      <c r="Y126" s="84"/>
      <c r="Z126" s="194"/>
      <c r="AA126" s="189"/>
      <c r="AB126" s="189"/>
      <c r="AD126" s="198" t="s">
        <v>15</v>
      </c>
      <c r="AE126" s="198" t="s">
        <v>193</v>
      </c>
      <c r="AF126" s="198" t="s">
        <v>192</v>
      </c>
      <c r="AG126" s="147" t="s">
        <v>12</v>
      </c>
      <c r="AH126" s="198" t="s">
        <v>11</v>
      </c>
      <c r="AI126" s="198">
        <v>182</v>
      </c>
      <c r="AK126" s="257" t="s">
        <v>15</v>
      </c>
      <c r="AL126" s="257" t="s">
        <v>194</v>
      </c>
      <c r="AM126" s="257" t="s">
        <v>195</v>
      </c>
      <c r="AN126" s="257" t="s">
        <v>19</v>
      </c>
      <c r="AO126" s="257" t="s">
        <v>8</v>
      </c>
      <c r="AP126" s="257">
        <v>194</v>
      </c>
      <c r="AR126" s="74" t="s">
        <v>13</v>
      </c>
      <c r="AS126" s="74" t="s">
        <v>183</v>
      </c>
      <c r="AT126" s="74" t="s">
        <v>246</v>
      </c>
      <c r="AU126" s="74" t="s">
        <v>12</v>
      </c>
      <c r="AV126" s="74" t="s">
        <v>11</v>
      </c>
      <c r="AW126" s="74">
        <v>191</v>
      </c>
      <c r="AY126" s="198" t="s">
        <v>18</v>
      </c>
      <c r="AZ126" s="198" t="s">
        <v>341</v>
      </c>
      <c r="BA126" s="198" t="s">
        <v>364</v>
      </c>
      <c r="BB126" s="147" t="s">
        <v>22</v>
      </c>
      <c r="BC126" s="198" t="s">
        <v>11</v>
      </c>
      <c r="BD126" s="198">
        <v>186</v>
      </c>
      <c r="BF126" s="198" t="s">
        <v>13</v>
      </c>
      <c r="BG126" s="199" t="s">
        <v>196</v>
      </c>
      <c r="BH126" s="198" t="s">
        <v>303</v>
      </c>
      <c r="BI126" s="147" t="s">
        <v>10</v>
      </c>
      <c r="BJ126" s="198" t="s">
        <v>14</v>
      </c>
      <c r="BK126" s="198">
        <v>179</v>
      </c>
      <c r="BM126" t="s">
        <v>15</v>
      </c>
      <c r="BN126" t="s">
        <v>188</v>
      </c>
      <c r="BO126" t="s">
        <v>189</v>
      </c>
      <c r="BP126" t="s">
        <v>12</v>
      </c>
      <c r="BQ126" t="s">
        <v>11</v>
      </c>
      <c r="BR126">
        <v>194</v>
      </c>
      <c r="BT126" t="s">
        <v>13</v>
      </c>
      <c r="BU126" t="s">
        <v>175</v>
      </c>
      <c r="BV126" t="s">
        <v>237</v>
      </c>
      <c r="BW126" t="s">
        <v>27</v>
      </c>
      <c r="BX126" t="s">
        <v>8</v>
      </c>
      <c r="BY126">
        <v>189</v>
      </c>
      <c r="CA126" t="s">
        <v>15</v>
      </c>
      <c r="CB126" t="s">
        <v>453</v>
      </c>
      <c r="CC126" t="s">
        <v>195</v>
      </c>
      <c r="CD126" t="s">
        <v>25</v>
      </c>
      <c r="CE126" t="s">
        <v>11</v>
      </c>
      <c r="CF126">
        <v>165</v>
      </c>
      <c r="CH126" t="s">
        <v>15</v>
      </c>
      <c r="CI126" t="s">
        <v>206</v>
      </c>
      <c r="CJ126" t="s">
        <v>207</v>
      </c>
      <c r="CK126" t="s">
        <v>10</v>
      </c>
      <c r="CL126" t="s">
        <v>11</v>
      </c>
      <c r="CM126">
        <v>186</v>
      </c>
      <c r="CO126" t="s">
        <v>15</v>
      </c>
      <c r="CP126" t="s">
        <v>205</v>
      </c>
      <c r="CQ126" t="s">
        <v>204</v>
      </c>
      <c r="CR126" t="s">
        <v>25</v>
      </c>
      <c r="CS126" t="s">
        <v>14</v>
      </c>
      <c r="CT126">
        <v>136</v>
      </c>
      <c r="EQ126" s="22" t="s">
        <v>28</v>
      </c>
      <c r="ER126" s="22" t="s">
        <v>145</v>
      </c>
      <c r="ES126" s="22" t="s">
        <v>145</v>
      </c>
      <c r="ET126" s="22" t="s">
        <v>23</v>
      </c>
      <c r="EU126" s="133" t="s">
        <v>11</v>
      </c>
      <c r="EV126">
        <v>1</v>
      </c>
      <c r="FS126" t="s">
        <v>15</v>
      </c>
      <c r="FT126" t="s">
        <v>186</v>
      </c>
      <c r="FU126" t="s">
        <v>187</v>
      </c>
      <c r="FV126" t="s">
        <v>12</v>
      </c>
      <c r="FW126" t="s">
        <v>11</v>
      </c>
      <c r="FX126">
        <v>187</v>
      </c>
    </row>
    <row r="127" spans="2:180" ht="12.75" customHeight="1">
      <c r="B127"/>
      <c r="C127"/>
      <c r="D127"/>
      <c r="G127"/>
      <c r="H127" s="39"/>
      <c r="I127" s="39"/>
      <c r="J127" s="39" t="s">
        <v>5</v>
      </c>
      <c r="K127" s="39"/>
      <c r="L127" s="39"/>
      <c r="M127" s="39" t="s">
        <v>5</v>
      </c>
      <c r="N127" s="39"/>
      <c r="O127" s="39"/>
      <c r="P127" s="57"/>
      <c r="Q127" s="40"/>
      <c r="R127" s="40"/>
      <c r="S127" s="40"/>
      <c r="W127" s="84"/>
      <c r="X127" s="84"/>
      <c r="Y127" s="84"/>
      <c r="Z127" s="194"/>
      <c r="AA127" s="74"/>
      <c r="AB127" s="74"/>
      <c r="AD127" s="198" t="s">
        <v>15</v>
      </c>
      <c r="AE127" s="198" t="s">
        <v>213</v>
      </c>
      <c r="AF127" s="198" t="s">
        <v>187</v>
      </c>
      <c r="AG127" s="147" t="s">
        <v>12</v>
      </c>
      <c r="AH127" s="198" t="s">
        <v>11</v>
      </c>
      <c r="AI127" s="198">
        <v>182</v>
      </c>
      <c r="AK127" s="257" t="s">
        <v>15</v>
      </c>
      <c r="AL127" s="258" t="s">
        <v>194</v>
      </c>
      <c r="AM127" s="258" t="s">
        <v>195</v>
      </c>
      <c r="AN127" s="257" t="s">
        <v>19</v>
      </c>
      <c r="AO127" s="258" t="s">
        <v>14</v>
      </c>
      <c r="AP127" s="258">
        <v>175</v>
      </c>
      <c r="AR127" s="74" t="s">
        <v>13</v>
      </c>
      <c r="AS127" s="74" t="s">
        <v>551</v>
      </c>
      <c r="AT127" s="74" t="s">
        <v>552</v>
      </c>
      <c r="AU127" s="74" t="s">
        <v>16</v>
      </c>
      <c r="AV127" s="74" t="s">
        <v>8</v>
      </c>
      <c r="AW127" s="74">
        <v>190</v>
      </c>
      <c r="AY127" s="198" t="s">
        <v>18</v>
      </c>
      <c r="AZ127" s="198" t="s">
        <v>365</v>
      </c>
      <c r="BA127" s="198" t="s">
        <v>366</v>
      </c>
      <c r="BB127" s="147" t="s">
        <v>22</v>
      </c>
      <c r="BC127" s="198" t="s">
        <v>11</v>
      </c>
      <c r="BD127" s="198">
        <v>179</v>
      </c>
      <c r="BF127" s="198" t="s">
        <v>13</v>
      </c>
      <c r="BG127" s="198" t="s">
        <v>244</v>
      </c>
      <c r="BH127" s="198" t="s">
        <v>245</v>
      </c>
      <c r="BI127" s="147" t="s">
        <v>24</v>
      </c>
      <c r="BJ127" s="198" t="s">
        <v>11</v>
      </c>
      <c r="BK127" s="198">
        <v>178</v>
      </c>
      <c r="BM127" t="s">
        <v>15</v>
      </c>
      <c r="BN127" t="s">
        <v>227</v>
      </c>
      <c r="BO127" t="s">
        <v>228</v>
      </c>
      <c r="BP127" t="s">
        <v>16</v>
      </c>
      <c r="BQ127" t="s">
        <v>8</v>
      </c>
      <c r="BR127">
        <v>195</v>
      </c>
      <c r="BT127" t="s">
        <v>13</v>
      </c>
      <c r="BU127" t="s">
        <v>566</v>
      </c>
      <c r="BV127" t="s">
        <v>241</v>
      </c>
      <c r="BW127" t="s">
        <v>10</v>
      </c>
      <c r="BX127" t="s">
        <v>11</v>
      </c>
      <c r="BY127">
        <v>189</v>
      </c>
      <c r="CA127" t="s">
        <v>15</v>
      </c>
      <c r="CB127" t="s">
        <v>183</v>
      </c>
      <c r="CC127" t="s">
        <v>207</v>
      </c>
      <c r="CD127" t="s">
        <v>12</v>
      </c>
      <c r="CE127" t="s">
        <v>14</v>
      </c>
      <c r="CF127">
        <v>157</v>
      </c>
      <c r="CH127" t="s">
        <v>15</v>
      </c>
      <c r="CI127" t="s">
        <v>230</v>
      </c>
      <c r="CJ127" t="s">
        <v>231</v>
      </c>
      <c r="CK127" t="s">
        <v>10</v>
      </c>
      <c r="CL127" t="s">
        <v>11</v>
      </c>
      <c r="CM127">
        <v>186</v>
      </c>
      <c r="CO127" t="s">
        <v>15</v>
      </c>
      <c r="CP127" t="s">
        <v>203</v>
      </c>
      <c r="CQ127" t="s">
        <v>204</v>
      </c>
      <c r="CR127" t="s">
        <v>23</v>
      </c>
      <c r="CS127" t="s">
        <v>14</v>
      </c>
      <c r="CT127">
        <v>161</v>
      </c>
      <c r="EQ127" s="22" t="s">
        <v>28</v>
      </c>
      <c r="ER127" s="22" t="s">
        <v>145</v>
      </c>
      <c r="ES127" s="22" t="s">
        <v>145</v>
      </c>
      <c r="ET127" s="22" t="s">
        <v>19</v>
      </c>
      <c r="EU127" s="133" t="s">
        <v>8</v>
      </c>
      <c r="EV127">
        <v>1</v>
      </c>
      <c r="FS127" t="s">
        <v>15</v>
      </c>
      <c r="FT127" t="s">
        <v>190</v>
      </c>
      <c r="FU127" t="s">
        <v>185</v>
      </c>
      <c r="FV127" t="s">
        <v>12</v>
      </c>
      <c r="FW127" t="s">
        <v>11</v>
      </c>
      <c r="FX127">
        <v>196</v>
      </c>
    </row>
    <row r="128" spans="2:180" ht="12.75" customHeight="1">
      <c r="B128"/>
      <c r="C128"/>
      <c r="D128"/>
      <c r="G128" s="50">
        <v>1</v>
      </c>
      <c r="H128" s="39" t="str" cm="1">
        <f t="array" ref="H128:I130">IF(Heimmannschaft=AG!A1,AGNWK,
IF(Heimmannschaft=LE!A1,LENWK,
IF(Heimmannschaft=AD!A1,ADNWK,
IF(Heimmannschaft=ZE!A1,ZENWK,
IF(Heimmannschaft=TH!A1,THNWK,
IF(Heimmannschaft=FU!A1,FUNWK,
IF(Heimmannschaft=JI!A1,JINWK,
IF(Heimmannschaft=HW!A1,HWNWK,
IF(Heimmannschaft=WW!A1,wwnwk,
IF(Heimmannschaft=PB!A1,pbnwk,
IF(Heimmannschaft=ÖD!A1,ödnwk,
"leer")))))))))))</f>
        <v>Leo</v>
      </c>
      <c r="I128" s="39" t="str">
        <v>Someschan</v>
      </c>
      <c r="J128" s="74">
        <f xml:space="preserve">
IF(Heimmannschaft=AG!$A$1,LARGE(AG!$AO$3:$AO$150,1),
IF(Heimmannschaft=LE!$A$1,LARGE(LE!$AO$3:$AO$150,1),
IF(Heimmannschaft=AD!$A$1,LARGE(AD!$AO$3:$AO$150,1),
IF(Heimmannschaft=ZE!$A$1,LARGE(ZE!$AO$3:$AO$150,1),
IF(Heimmannschaft=TH!$A$1,LARGE(TH!$AO$3:$AO$150,1),
IF(Heimmannschaft=FU!$A$1,LARGE(FU!$AO$3:$AO$150,1),
IF(Heimmannschaft=JI!$A$1,LARGE(JI!$AO$3:$AO$150,1),
IF(Heimmannschaft=HW!$A$1,LARGE(HW!$AO$3:$AO$150,1),
IF(Heimmannschaft=WW!$A$1,LARGE(WW!$AO$3:$AO$150,1),
IF(Heimmannschaft=PB!$A$1,LARGE(PB!$AO$3:$AO$150,1),
IF(Heimmannschaft=ÖD!$A$1,LARGE(ÖD!$AO$3:$AO$150,1)
)))))))))))</f>
        <v>114</v>
      </c>
      <c r="K128" s="49"/>
      <c r="L128" s="49"/>
      <c r="M128" s="74">
        <f xml:space="preserve">
IF(Gastmannschaft=AG!$A$1,LARGE(AG!$AO$3:$AO$150,1),
IF(Gastmannschaft=LE!$A$1,LARGE(LE!$AO$3:$AO$150,1),
IF(Gastmannschaft=AD!$A$1,LARGE(AD!$AO$3:$AO$150,1),
IF(Gastmannschaft=ZE!$A$1,LARGE(ZE!$AO$3:$AO$150,1),
IF(Gastmannschaft=TH!$A$1,LARGE(TH!$AO$3:$AO$150,1),
IF(Gastmannschaft=FU!$A$1,LARGE(FU!$AO$3:$AO$150,1),
IF(Gastmannschaft=JI!$A$1,LARGE(JI!$AO$3:$AO$150,1),
IF(Gastmannschaft=HW!$A$1,LARGE(HW!$AO$3:$AO$150,1),
IF(Gastmannschaft=WW!$A$1,LARGE(WW!$AO$3:$AO$150,1),
IF(Gastmannschaft=PB!$A$1,LARGE(PB!$AO$3:$AO$150,1),
IF(Gastmannschaft=ÖD!$A$1,LARGE(ÖD!$AO$3:$AO$150,1)
)))))))))))</f>
        <v>0</v>
      </c>
      <c r="N128" s="39" cm="1">
        <f t="array" ref="N128:O130">IF(Gastmannschaft=AG!A1,AGNWK,
IF(Gastmannschaft=LE!A1,LENWK,
IF(Gastmannschaft=AD!A1,ADNWK,
IF(Gastmannschaft=ZE!A1,ZENWK,
IF(Gastmannschaft=TH!A1,THNWK,
IF(Gastmannschaft=FU!A1,FUNWK,
IF(Gastmannschaft=JI!A1,JINWK,
IF(Gastmannschaft=HW!A1,HWNWK,
IF(Gastmannschaft=WW!A1,wwnwk,
IF(Gastmannschaft=PB!A1,pbnwk,
IF(Gastmannschaft=ÖD!A1,ödnwk,
"leer")))))))))))</f>
        <v>0</v>
      </c>
      <c r="O128" s="39">
        <v>0</v>
      </c>
      <c r="P128" s="57">
        <v>1</v>
      </c>
      <c r="Q128" s="40"/>
      <c r="R128" s="40"/>
      <c r="S128" s="40"/>
      <c r="W128" s="84"/>
      <c r="X128" s="84"/>
      <c r="Y128" s="84"/>
      <c r="Z128" s="194"/>
      <c r="AA128" s="74"/>
      <c r="AB128" s="74"/>
      <c r="AD128" s="198" t="s">
        <v>15</v>
      </c>
      <c r="AE128" s="198" t="s">
        <v>208</v>
      </c>
      <c r="AF128" s="198" t="s">
        <v>209</v>
      </c>
      <c r="AG128" s="147" t="s">
        <v>210</v>
      </c>
      <c r="AH128" s="198" t="s">
        <v>11</v>
      </c>
      <c r="AI128" s="198">
        <v>183</v>
      </c>
      <c r="AK128" s="257" t="s">
        <v>15</v>
      </c>
      <c r="AL128" s="258" t="s">
        <v>453</v>
      </c>
      <c r="AM128" s="258" t="s">
        <v>195</v>
      </c>
      <c r="AN128" s="257" t="s">
        <v>25</v>
      </c>
      <c r="AO128" s="258" t="s">
        <v>11</v>
      </c>
      <c r="AP128" s="258">
        <v>161</v>
      </c>
      <c r="AR128" s="74" t="s">
        <v>13</v>
      </c>
      <c r="AS128" s="74" t="s">
        <v>242</v>
      </c>
      <c r="AT128" s="203" t="s">
        <v>243</v>
      </c>
      <c r="AU128" s="74" t="s">
        <v>22</v>
      </c>
      <c r="AV128" s="74" t="s">
        <v>11</v>
      </c>
      <c r="AW128" s="74">
        <v>189</v>
      </c>
      <c r="AY128" s="198" t="s">
        <v>18</v>
      </c>
      <c r="AZ128" s="198" t="s">
        <v>190</v>
      </c>
      <c r="BA128" s="198" t="s">
        <v>474</v>
      </c>
      <c r="BB128" s="147" t="s">
        <v>22</v>
      </c>
      <c r="BC128" s="198" t="s">
        <v>11</v>
      </c>
      <c r="BD128" s="198">
        <v>170</v>
      </c>
      <c r="BF128" s="198" t="s">
        <v>13</v>
      </c>
      <c r="BG128" s="198" t="s">
        <v>175</v>
      </c>
      <c r="BH128" s="198" t="s">
        <v>237</v>
      </c>
      <c r="BI128" s="147" t="s">
        <v>27</v>
      </c>
      <c r="BJ128" s="198" t="s">
        <v>8</v>
      </c>
      <c r="BK128" s="198">
        <v>185</v>
      </c>
      <c r="BM128" t="s">
        <v>15</v>
      </c>
      <c r="BN128" t="s">
        <v>254</v>
      </c>
      <c r="BO128" t="s">
        <v>255</v>
      </c>
      <c r="BP128" t="s">
        <v>10</v>
      </c>
      <c r="BQ128" t="s">
        <v>11</v>
      </c>
      <c r="BR128">
        <v>196</v>
      </c>
      <c r="BT128" t="s">
        <v>13</v>
      </c>
      <c r="BU128" t="s">
        <v>226</v>
      </c>
      <c r="BV128" t="s">
        <v>234</v>
      </c>
      <c r="BW128" t="s">
        <v>16</v>
      </c>
      <c r="BX128" t="s">
        <v>8</v>
      </c>
      <c r="BY128">
        <v>189</v>
      </c>
      <c r="CA128" t="s">
        <v>15</v>
      </c>
      <c r="CB128" t="s">
        <v>205</v>
      </c>
      <c r="CC128" t="s">
        <v>204</v>
      </c>
      <c r="CD128" t="s">
        <v>25</v>
      </c>
      <c r="CE128" t="s">
        <v>14</v>
      </c>
      <c r="CF128">
        <v>156</v>
      </c>
      <c r="CH128" t="s">
        <v>15</v>
      </c>
      <c r="CI128" t="s">
        <v>193</v>
      </c>
      <c r="CJ128" t="s">
        <v>192</v>
      </c>
      <c r="CK128" t="s">
        <v>12</v>
      </c>
      <c r="CL128" t="s">
        <v>11</v>
      </c>
      <c r="CM128">
        <v>183</v>
      </c>
      <c r="CO128" t="s">
        <v>15</v>
      </c>
      <c r="CP128" t="s">
        <v>326</v>
      </c>
      <c r="CQ128" t="s">
        <v>220</v>
      </c>
      <c r="CR128" t="s">
        <v>19</v>
      </c>
      <c r="CS128" t="s">
        <v>11</v>
      </c>
      <c r="CT128">
        <v>162</v>
      </c>
      <c r="EQ128" s="22" t="s">
        <v>28</v>
      </c>
      <c r="ER128" s="22" t="s">
        <v>145</v>
      </c>
      <c r="ES128" s="22" t="s">
        <v>145</v>
      </c>
      <c r="ET128" s="22" t="s">
        <v>16</v>
      </c>
      <c r="EU128" s="133" t="s">
        <v>8</v>
      </c>
      <c r="EV128">
        <v>1</v>
      </c>
      <c r="FS128" t="s">
        <v>15</v>
      </c>
      <c r="FT128" t="s">
        <v>193</v>
      </c>
      <c r="FU128" t="s">
        <v>192</v>
      </c>
      <c r="FV128" t="s">
        <v>12</v>
      </c>
      <c r="FW128" t="s">
        <v>11</v>
      </c>
      <c r="FX128">
        <v>184</v>
      </c>
    </row>
    <row r="129" spans="2:180" ht="12.75" customHeight="1">
      <c r="B129"/>
      <c r="C129"/>
      <c r="D129"/>
      <c r="G129" s="50">
        <v>2</v>
      </c>
      <c r="H129" s="39" t="str">
        <v>Max</v>
      </c>
      <c r="I129" s="39" t="str">
        <v>Someschan</v>
      </c>
      <c r="J129" s="74">
        <f xml:space="preserve">
IF(Heimmannschaft=AG!$A$1,LARGE(AG!$AO$3:$AO$150,2),
IF(Heimmannschaft=LE!$A$1,LARGE(LE!$AO$3:$AO$150,2),
IF(Heimmannschaft=AD!$A$1,LARGE(AD!$AO$3:$AO$150,2),
IF(Heimmannschaft=ZE!$A$1,LARGE(ZE!$AO$3:$AO$150,2),
IF(Heimmannschaft=TH!$A$1,LARGE(TH!$AO$3:$AO$150,2),
IF(Heimmannschaft=FU!$A$1,LARGE(FU!$AO$3:$AO$150,2),
IF(Heimmannschaft=JI!$A$1,LARGE(JI!$AO$3:$AO$150,2),
IF(Heimmannschaft=HW!$A$1,LARGE(HW!$AO$3:$AO$150,2),
IF(Heimmannschaft=WW!$A$1,LARGE(WW!$AO$3:$AO$150,2),
IF(Heimmannschaft=PB!$A$1,LARGE(PB!$AO$3:$AO$150,2),
IF(Heimmannschaft=ÖD!$A$1,LARGE(ÖD!$AO$3:$AO$150,2)
)))))))))))</f>
        <v>67</v>
      </c>
      <c r="K129" s="49"/>
      <c r="L129" s="49"/>
      <c r="M129" s="74">
        <f xml:space="preserve">
IF(Gastmannschaft=AG!$A$1,LARGE(AG!$AO$3:$AO$150,2),
IF(Gastmannschaft=LE!$A$1,LARGE(LE!$AO$3:$AO$150,2),
IF(Gastmannschaft=AD!$A$1,LARGE(AD!$AO$3:$AO$150,2),
IF(Gastmannschaft=ZE!$A$1,LARGE(ZE!$AO$3:$AO$150,2),
IF(Gastmannschaft=TH!$A$1,LARGE(TH!$AO$3:$AO$150,2),
IF(Gastmannschaft=FU!$A$1,LARGE(FU!$AO$3:$AO$150,2),
IF(Gastmannschaft=JI!$A$1,LARGE(JI!$AO$3:$AO$150,2),
IF(Gastmannschaft=HW!$A$1,LARGE(HW!$AO$3:$AO$150,2),
IF(Gastmannschaft=WW!$A$1,LARGE(WW!$AO$3:$AO$150,2),
IF(Gastmannschaft=PB!$A$1,LARGE(PB!$AO$3:$AO$150,2),
IF(Gastmannschaft=ÖD!$A$1,LARGE(ÖD!$AO$3:$AO$150,2)
)))))))))))</f>
        <v>0</v>
      </c>
      <c r="N129" s="39">
        <v>0</v>
      </c>
      <c r="O129" s="39">
        <v>0</v>
      </c>
      <c r="P129" s="57">
        <v>2</v>
      </c>
      <c r="Q129" s="40"/>
      <c r="R129" s="40"/>
      <c r="S129" s="40"/>
      <c r="W129" s="195"/>
      <c r="X129" s="194"/>
      <c r="Y129" s="194"/>
      <c r="Z129" s="195"/>
      <c r="AA129" s="189"/>
      <c r="AB129" s="189"/>
      <c r="AD129" s="198" t="s">
        <v>15</v>
      </c>
      <c r="AE129" s="198" t="s">
        <v>190</v>
      </c>
      <c r="AF129" s="198" t="s">
        <v>185</v>
      </c>
      <c r="AG129" s="147" t="s">
        <v>12</v>
      </c>
      <c r="AH129" s="198" t="s">
        <v>11</v>
      </c>
      <c r="AI129" s="198">
        <v>184</v>
      </c>
      <c r="AK129" s="259" t="s">
        <v>15</v>
      </c>
      <c r="AL129" s="259" t="s">
        <v>194</v>
      </c>
      <c r="AM129" s="259" t="s">
        <v>195</v>
      </c>
      <c r="AN129" s="260" t="s">
        <v>19</v>
      </c>
      <c r="AO129" s="259" t="s">
        <v>11</v>
      </c>
      <c r="AP129" s="259">
        <v>124</v>
      </c>
      <c r="AR129" s="74" t="s">
        <v>13</v>
      </c>
      <c r="AS129" s="74" t="s">
        <v>566</v>
      </c>
      <c r="AT129" s="74" t="s">
        <v>241</v>
      </c>
      <c r="AU129" s="74" t="s">
        <v>10</v>
      </c>
      <c r="AV129" s="74" t="s">
        <v>11</v>
      </c>
      <c r="AW129" s="74">
        <v>188</v>
      </c>
      <c r="AY129" s="198" t="s">
        <v>18</v>
      </c>
      <c r="AZ129" s="198" t="s">
        <v>362</v>
      </c>
      <c r="BA129" s="198" t="s">
        <v>392</v>
      </c>
      <c r="BB129" s="147" t="s">
        <v>210</v>
      </c>
      <c r="BC129" s="198" t="s">
        <v>11</v>
      </c>
      <c r="BD129" s="198">
        <v>189</v>
      </c>
      <c r="BF129" s="198" t="s">
        <v>13</v>
      </c>
      <c r="BG129" s="198" t="s">
        <v>239</v>
      </c>
      <c r="BH129" s="198" t="s">
        <v>240</v>
      </c>
      <c r="BI129" s="147" t="s">
        <v>27</v>
      </c>
      <c r="BJ129" s="198" t="s">
        <v>11</v>
      </c>
      <c r="BK129" s="198">
        <v>184</v>
      </c>
      <c r="BM129" t="s">
        <v>13</v>
      </c>
      <c r="BN129" t="s">
        <v>222</v>
      </c>
      <c r="BO129" t="s">
        <v>251</v>
      </c>
      <c r="BP129" t="s">
        <v>25</v>
      </c>
      <c r="BQ129" t="s">
        <v>11</v>
      </c>
      <c r="BR129">
        <v>134</v>
      </c>
      <c r="BT129" t="s">
        <v>13</v>
      </c>
      <c r="BU129" t="s">
        <v>233</v>
      </c>
      <c r="BV129" t="s">
        <v>234</v>
      </c>
      <c r="BW129" t="s">
        <v>210</v>
      </c>
      <c r="BX129" t="s">
        <v>11</v>
      </c>
      <c r="BY129">
        <v>187</v>
      </c>
      <c r="CA129" t="s">
        <v>15</v>
      </c>
      <c r="CB129" t="s">
        <v>194</v>
      </c>
      <c r="CC129" t="s">
        <v>195</v>
      </c>
      <c r="CD129" t="s">
        <v>19</v>
      </c>
      <c r="CE129" t="s">
        <v>11</v>
      </c>
      <c r="CF129">
        <v>149</v>
      </c>
      <c r="CH129" t="s">
        <v>15</v>
      </c>
      <c r="CI129" t="s">
        <v>211</v>
      </c>
      <c r="CJ129" t="s">
        <v>209</v>
      </c>
      <c r="CK129" t="s">
        <v>19</v>
      </c>
      <c r="CL129" t="s">
        <v>11</v>
      </c>
      <c r="CM129">
        <v>180</v>
      </c>
      <c r="CO129" t="s">
        <v>15</v>
      </c>
      <c r="CP129" t="s">
        <v>194</v>
      </c>
      <c r="CQ129" t="s">
        <v>195</v>
      </c>
      <c r="CR129" t="s">
        <v>19</v>
      </c>
      <c r="CS129" t="s">
        <v>14</v>
      </c>
      <c r="CT129">
        <v>168</v>
      </c>
      <c r="EQ129" s="22" t="s">
        <v>28</v>
      </c>
      <c r="ER129" s="22" t="s">
        <v>145</v>
      </c>
      <c r="ES129" s="22" t="s">
        <v>145</v>
      </c>
      <c r="ET129" s="22" t="s">
        <v>9</v>
      </c>
      <c r="EU129" s="133" t="s">
        <v>11</v>
      </c>
      <c r="EV129">
        <v>1</v>
      </c>
      <c r="FS129" t="s">
        <v>15</v>
      </c>
      <c r="FT129" t="s">
        <v>206</v>
      </c>
      <c r="FU129" t="s">
        <v>207</v>
      </c>
      <c r="FV129" t="s">
        <v>10</v>
      </c>
      <c r="FW129" t="s">
        <v>11</v>
      </c>
      <c r="FX129">
        <v>183</v>
      </c>
    </row>
    <row r="130" spans="2:180" ht="12.75" customHeight="1" thickBot="1">
      <c r="B130"/>
      <c r="C130"/>
      <c r="D130"/>
      <c r="G130" s="51">
        <v>3</v>
      </c>
      <c r="H130" s="41">
        <v>0</v>
      </c>
      <c r="I130" s="41">
        <v>0</v>
      </c>
      <c r="J130" s="146">
        <f xml:space="preserve">
IF(Heimmannschaft=AG!$A$1,LARGE(AG!$AO$3:$AO$150,3),
IF(Heimmannschaft=LE!$A$1,LARGE(LE!$AO$3:$AO$150,3),
IF(Heimmannschaft=AD!$A$1,LARGE(AD!$AO$3:$AO$150,3),
IF(Heimmannschaft=ZE!$A$1,LARGE(ZE!$AO$3:$AO$150,3),
IF(Heimmannschaft=TH!$A$1,LARGE(TH!$AO$3:$AO$150,3),
IF(Heimmannschaft=FU!$A$1,LARGE(FU!$AO$3:$AO$150,3),
IF(Heimmannschaft=JI!$A$1,LARGE(JI!$AO$3:$AO$150,3),
IF(Heimmannschaft=HW!$A$1,LARGE(HW!$AO$3:$AO$150,3),
IF(Heimmannschaft=WW!$A$1,LARGE(WW!$AO$3:$AO$150,3),
IF(Heimmannschaft=PB!$A$1,LARGE(PB!$AO$3:$AO$150,3),
IF(Heimmannschaft=ÖD!$A$1,LARGE(ÖD!$AO$3:$AO$150,3)
)))))))))))</f>
        <v>0</v>
      </c>
      <c r="K130" s="52"/>
      <c r="L130" s="52"/>
      <c r="M130" s="146">
        <f xml:space="preserve">
IF(Gastmannschaft=AG!$A$1,LARGE(AG!$AO$3:$AO$150,3),
IF(Gastmannschaft=LE!$A$1,LARGE(LE!$AO$3:$AO$150,3),
IF(Gastmannschaft=AD!$A$1,LARGE(AD!$AO$3:$AO$150,3),
IF(Gastmannschaft=ZE!$A$1,LARGE(ZE!$AO$3:$AO$150,3),
IF(Gastmannschaft=TH!$A$1,LARGE(TH!$AO$3:$AO$150,3),
IF(Gastmannschaft=FU!$A$1,LARGE(FU!$AO$3:$AO$150,3),
IF(Gastmannschaft=JI!$A$1,LARGE(JI!$AO$3:$AO$150,3),
IF(Gastmannschaft=HW!$A$1,LARGE(HW!$AO$3:$AO$150,3),
IF(Gastmannschaft=WW!$A$1,LARGE(WW!$AO$3:$AO$150,3),
IF(Gastmannschaft=PB!$A$1,LARGE(PB!$AO$3:$AO$150,3),
IF(Gastmannschaft=ÖD!$A$1,LARGE(ÖD!$AO$3:$AO$150,3)
)))))))))))</f>
        <v>0</v>
      </c>
      <c r="N130" s="41">
        <v>0</v>
      </c>
      <c r="O130" s="41">
        <v>0</v>
      </c>
      <c r="P130" s="58">
        <v>3</v>
      </c>
      <c r="Q130" s="40"/>
      <c r="R130" s="40"/>
      <c r="S130" s="40"/>
      <c r="W130" s="84"/>
      <c r="X130" s="84"/>
      <c r="Y130" s="84"/>
      <c r="Z130" s="194"/>
      <c r="AA130" s="74"/>
      <c r="AB130" s="74"/>
      <c r="AD130" s="198" t="s">
        <v>15</v>
      </c>
      <c r="AE130" s="199" t="s">
        <v>206</v>
      </c>
      <c r="AF130" s="198" t="s">
        <v>207</v>
      </c>
      <c r="AG130" s="147" t="s">
        <v>10</v>
      </c>
      <c r="AH130" s="198" t="s">
        <v>11</v>
      </c>
      <c r="AI130" s="198">
        <v>188</v>
      </c>
      <c r="AK130" s="257" t="s">
        <v>15</v>
      </c>
      <c r="AL130" s="257" t="s">
        <v>224</v>
      </c>
      <c r="AM130" s="257" t="s">
        <v>225</v>
      </c>
      <c r="AN130" s="257" t="s">
        <v>16</v>
      </c>
      <c r="AO130" s="257" t="s">
        <v>8</v>
      </c>
      <c r="AP130" s="257">
        <v>196</v>
      </c>
      <c r="AR130" s="74" t="s">
        <v>13</v>
      </c>
      <c r="AS130" s="74" t="s">
        <v>239</v>
      </c>
      <c r="AT130" s="74" t="s">
        <v>240</v>
      </c>
      <c r="AU130" s="74" t="s">
        <v>27</v>
      </c>
      <c r="AV130" s="74" t="s">
        <v>11</v>
      </c>
      <c r="AW130" s="74">
        <v>187</v>
      </c>
      <c r="AY130" s="198" t="s">
        <v>18</v>
      </c>
      <c r="AZ130" s="198" t="s">
        <v>363</v>
      </c>
      <c r="BA130" s="198" t="s">
        <v>361</v>
      </c>
      <c r="BB130" s="147" t="s">
        <v>210</v>
      </c>
      <c r="BC130" s="198" t="s">
        <v>11</v>
      </c>
      <c r="BD130" s="198">
        <v>171</v>
      </c>
      <c r="BF130" s="198" t="s">
        <v>13</v>
      </c>
      <c r="BG130" s="198" t="s">
        <v>239</v>
      </c>
      <c r="BH130" s="198" t="s">
        <v>248</v>
      </c>
      <c r="BI130" s="147" t="s">
        <v>27</v>
      </c>
      <c r="BJ130" s="198" t="s">
        <v>14</v>
      </c>
      <c r="BK130" s="198">
        <v>172</v>
      </c>
      <c r="BM130" t="s">
        <v>13</v>
      </c>
      <c r="BN130" t="s">
        <v>252</v>
      </c>
      <c r="BO130" t="s">
        <v>253</v>
      </c>
      <c r="BP130" t="s">
        <v>25</v>
      </c>
      <c r="BQ130" t="s">
        <v>11</v>
      </c>
      <c r="BR130">
        <v>139</v>
      </c>
      <c r="BT130" t="s">
        <v>13</v>
      </c>
      <c r="BU130" t="s">
        <v>242</v>
      </c>
      <c r="BV130" t="s">
        <v>243</v>
      </c>
      <c r="BW130" t="s">
        <v>22</v>
      </c>
      <c r="BX130" t="s">
        <v>11</v>
      </c>
      <c r="BY130">
        <v>185</v>
      </c>
      <c r="CA130" t="s">
        <v>15</v>
      </c>
      <c r="CB130" t="s">
        <v>203</v>
      </c>
      <c r="CC130" t="s">
        <v>315</v>
      </c>
      <c r="CD130" t="s">
        <v>210</v>
      </c>
      <c r="CE130" t="s">
        <v>11</v>
      </c>
      <c r="CF130">
        <v>145</v>
      </c>
      <c r="CH130" t="s">
        <v>15</v>
      </c>
      <c r="CI130" t="s">
        <v>232</v>
      </c>
      <c r="CJ130" t="s">
        <v>219</v>
      </c>
      <c r="CK130" t="s">
        <v>210</v>
      </c>
      <c r="CL130" t="s">
        <v>11</v>
      </c>
      <c r="CM130">
        <v>179</v>
      </c>
      <c r="CO130" t="s">
        <v>15</v>
      </c>
      <c r="CP130" t="s">
        <v>218</v>
      </c>
      <c r="CQ130" t="s">
        <v>219</v>
      </c>
      <c r="CR130" t="s">
        <v>210</v>
      </c>
      <c r="CS130" t="s">
        <v>11</v>
      </c>
      <c r="CT130">
        <v>169</v>
      </c>
      <c r="EQ130" s="22" t="s">
        <v>28</v>
      </c>
      <c r="ER130" s="22" t="s">
        <v>145</v>
      </c>
      <c r="ES130" s="22" t="s">
        <v>145</v>
      </c>
      <c r="ET130" s="22" t="s">
        <v>37</v>
      </c>
      <c r="EU130" s="133" t="s">
        <v>11</v>
      </c>
      <c r="EV130">
        <v>1</v>
      </c>
      <c r="FS130" t="s">
        <v>15</v>
      </c>
      <c r="FT130" t="s">
        <v>230</v>
      </c>
      <c r="FU130" t="s">
        <v>231</v>
      </c>
      <c r="FV130" t="s">
        <v>10</v>
      </c>
      <c r="FW130" t="s">
        <v>11</v>
      </c>
      <c r="FX130">
        <v>186</v>
      </c>
    </row>
    <row r="131" spans="2:180" ht="12.75" customHeight="1" thickTop="1">
      <c r="B131"/>
      <c r="C131"/>
      <c r="D131"/>
      <c r="G131"/>
      <c r="H131" s="39"/>
      <c r="I131" s="39" t="s">
        <v>82</v>
      </c>
      <c r="J131" s="49">
        <f>SUM(J128:J130)</f>
        <v>181</v>
      </c>
      <c r="K131" s="49"/>
      <c r="L131" s="49"/>
      <c r="M131" s="49">
        <f>SUM(M128:M130)</f>
        <v>0</v>
      </c>
      <c r="N131" s="39" t="s">
        <v>82</v>
      </c>
      <c r="O131" s="39"/>
      <c r="P131" s="57"/>
      <c r="Q131" s="40"/>
      <c r="R131" s="40"/>
      <c r="S131" s="40"/>
      <c r="W131" s="84"/>
      <c r="X131" s="84"/>
      <c r="Y131" s="84"/>
      <c r="Z131" s="194"/>
      <c r="AA131" s="132"/>
      <c r="AB131" s="74"/>
      <c r="AD131" s="198" t="s">
        <v>15</v>
      </c>
      <c r="AE131" s="198" t="s">
        <v>211</v>
      </c>
      <c r="AF131" s="198" t="s">
        <v>209</v>
      </c>
      <c r="AG131" s="147" t="s">
        <v>19</v>
      </c>
      <c r="AH131" s="198" t="s">
        <v>8</v>
      </c>
      <c r="AI131" s="198">
        <v>188</v>
      </c>
      <c r="AK131" s="257" t="s">
        <v>15</v>
      </c>
      <c r="AL131" s="257" t="s">
        <v>395</v>
      </c>
      <c r="AM131" s="257" t="s">
        <v>221</v>
      </c>
      <c r="AN131" s="257" t="s">
        <v>16</v>
      </c>
      <c r="AO131" s="257" t="s">
        <v>8</v>
      </c>
      <c r="AP131" s="257">
        <v>194</v>
      </c>
      <c r="AR131" s="22" t="s">
        <v>13</v>
      </c>
      <c r="AS131" s="22" t="s">
        <v>175</v>
      </c>
      <c r="AT131" s="22" t="s">
        <v>237</v>
      </c>
      <c r="AU131" s="22" t="s">
        <v>27</v>
      </c>
      <c r="AV131" s="203" t="s">
        <v>8</v>
      </c>
      <c r="AW131" s="22">
        <v>186</v>
      </c>
      <c r="AY131" s="198" t="s">
        <v>18</v>
      </c>
      <c r="AZ131" s="198" t="s">
        <v>284</v>
      </c>
      <c r="BA131" s="198" t="s">
        <v>360</v>
      </c>
      <c r="BB131" s="147" t="s">
        <v>210</v>
      </c>
      <c r="BC131" s="198" t="s">
        <v>11</v>
      </c>
      <c r="BD131" s="198">
        <v>190</v>
      </c>
      <c r="BF131" s="198" t="s">
        <v>13</v>
      </c>
      <c r="BG131" s="198" t="s">
        <v>183</v>
      </c>
      <c r="BH131" s="198" t="s">
        <v>246</v>
      </c>
      <c r="BI131" s="203" t="s">
        <v>12</v>
      </c>
      <c r="BJ131" s="198" t="s">
        <v>11</v>
      </c>
      <c r="BK131" s="198">
        <v>189</v>
      </c>
      <c r="BM131" t="s">
        <v>13</v>
      </c>
      <c r="BN131" t="s">
        <v>250</v>
      </c>
      <c r="BO131" t="s">
        <v>243</v>
      </c>
      <c r="BP131" t="s">
        <v>25</v>
      </c>
      <c r="BQ131" t="s">
        <v>14</v>
      </c>
      <c r="BR131">
        <v>145</v>
      </c>
      <c r="BT131" t="s">
        <v>13</v>
      </c>
      <c r="BU131" t="s">
        <v>196</v>
      </c>
      <c r="BV131" t="s">
        <v>303</v>
      </c>
      <c r="BW131" t="s">
        <v>10</v>
      </c>
      <c r="BX131" t="s">
        <v>11</v>
      </c>
      <c r="BY131">
        <v>181</v>
      </c>
      <c r="CA131" t="s">
        <v>15</v>
      </c>
      <c r="CB131" t="s">
        <v>190</v>
      </c>
      <c r="CC131" t="s">
        <v>582</v>
      </c>
      <c r="CD131" t="s">
        <v>25</v>
      </c>
      <c r="CE131" t="s">
        <v>14</v>
      </c>
      <c r="CF131">
        <v>99</v>
      </c>
      <c r="CH131" t="s">
        <v>15</v>
      </c>
      <c r="CI131" t="s">
        <v>196</v>
      </c>
      <c r="CJ131" t="s">
        <v>197</v>
      </c>
      <c r="CK131" t="s">
        <v>25</v>
      </c>
      <c r="CL131" t="s">
        <v>11</v>
      </c>
      <c r="CM131">
        <v>179</v>
      </c>
      <c r="CO131" t="s">
        <v>15</v>
      </c>
      <c r="CP131" t="s">
        <v>208</v>
      </c>
      <c r="CQ131" t="s">
        <v>209</v>
      </c>
      <c r="CR131" t="s">
        <v>210</v>
      </c>
      <c r="CS131" t="s">
        <v>14</v>
      </c>
      <c r="CT131">
        <v>169</v>
      </c>
      <c r="EQ131" s="22" t="s">
        <v>28</v>
      </c>
      <c r="ER131" s="22" t="s">
        <v>145</v>
      </c>
      <c r="ES131" s="22" t="s">
        <v>145</v>
      </c>
      <c r="ET131" s="22" t="s">
        <v>10</v>
      </c>
      <c r="EU131" s="133" t="s">
        <v>11</v>
      </c>
      <c r="EV131">
        <v>1</v>
      </c>
      <c r="FS131" t="s">
        <v>15</v>
      </c>
      <c r="FT131" t="s">
        <v>214</v>
      </c>
      <c r="FU131" t="s">
        <v>215</v>
      </c>
      <c r="FV131" t="s">
        <v>25</v>
      </c>
      <c r="FW131" t="s">
        <v>11</v>
      </c>
      <c r="FX131">
        <v>169</v>
      </c>
    </row>
    <row r="132" spans="2:180" ht="12.75" customHeight="1">
      <c r="B132"/>
      <c r="C132"/>
      <c r="D132"/>
      <c r="G132"/>
      <c r="H132" s="39"/>
      <c r="I132" s="39" t="s">
        <v>63</v>
      </c>
      <c r="J132" s="48">
        <f>IF(J131=0,0,ROUND(J131/COUNTIFS(J128:J130,"&gt;0"),1))</f>
        <v>90.5</v>
      </c>
      <c r="K132" s="54">
        <f>IF(J131&gt;M131,2,IF(M131&gt;J131,0,1))</f>
        <v>2</v>
      </c>
      <c r="L132" s="54">
        <f>IF(J131&gt;M131,0,IF(M131&gt;J131,2,1))</f>
        <v>0</v>
      </c>
      <c r="M132" s="48">
        <f>IF(M131=0,0,ROUND(M131/COUNTIFS(M128:M130,"&gt;0"),1))</f>
        <v>0</v>
      </c>
      <c r="N132" s="39" t="s">
        <v>63</v>
      </c>
      <c r="O132" s="39"/>
      <c r="P132" s="57"/>
      <c r="Q132" s="40"/>
      <c r="R132" s="40"/>
      <c r="S132" s="40"/>
      <c r="W132" s="84"/>
      <c r="X132" s="84"/>
      <c r="Y132" s="84"/>
      <c r="Z132" s="194"/>
      <c r="AA132" s="74"/>
      <c r="AB132" s="74"/>
      <c r="AD132" s="198" t="s">
        <v>15</v>
      </c>
      <c r="AE132" s="198" t="s">
        <v>188</v>
      </c>
      <c r="AF132" s="198" t="s">
        <v>189</v>
      </c>
      <c r="AG132" s="147" t="s">
        <v>12</v>
      </c>
      <c r="AH132" s="198" t="s">
        <v>11</v>
      </c>
      <c r="AI132" s="198">
        <v>189</v>
      </c>
      <c r="AK132" s="257" t="s">
        <v>15</v>
      </c>
      <c r="AL132" s="257" t="s">
        <v>226</v>
      </c>
      <c r="AM132" s="257" t="s">
        <v>221</v>
      </c>
      <c r="AN132" s="257" t="s">
        <v>19</v>
      </c>
      <c r="AO132" s="257" t="s">
        <v>8</v>
      </c>
      <c r="AP132" s="257">
        <v>181</v>
      </c>
      <c r="AR132" s="74" t="s">
        <v>13</v>
      </c>
      <c r="AS132" s="74" t="s">
        <v>183</v>
      </c>
      <c r="AT132" s="74" t="s">
        <v>238</v>
      </c>
      <c r="AU132" s="74" t="s">
        <v>19</v>
      </c>
      <c r="AV132" s="74" t="s">
        <v>8</v>
      </c>
      <c r="AW132" s="74">
        <v>186</v>
      </c>
      <c r="AY132" s="198" t="s">
        <v>15</v>
      </c>
      <c r="AZ132" s="198" t="s">
        <v>188</v>
      </c>
      <c r="BA132" s="198" t="s">
        <v>189</v>
      </c>
      <c r="BB132" s="147" t="s">
        <v>12</v>
      </c>
      <c r="BC132" s="198" t="s">
        <v>11</v>
      </c>
      <c r="BD132" s="198">
        <v>191</v>
      </c>
      <c r="BF132" s="198" t="s">
        <v>13</v>
      </c>
      <c r="BG132" s="198" t="s">
        <v>183</v>
      </c>
      <c r="BH132" s="198" t="s">
        <v>246</v>
      </c>
      <c r="BI132" s="147" t="s">
        <v>12</v>
      </c>
      <c r="BJ132" s="198" t="s">
        <v>14</v>
      </c>
      <c r="BK132" s="198">
        <v>173</v>
      </c>
      <c r="BM132" t="s">
        <v>13</v>
      </c>
      <c r="BN132" t="s">
        <v>183</v>
      </c>
      <c r="BO132" t="s">
        <v>238</v>
      </c>
      <c r="BP132" t="s">
        <v>19</v>
      </c>
      <c r="BQ132" t="s">
        <v>11</v>
      </c>
      <c r="BR132">
        <v>155</v>
      </c>
      <c r="BT132" t="s">
        <v>13</v>
      </c>
      <c r="BU132" t="s">
        <v>183</v>
      </c>
      <c r="BV132" t="s">
        <v>246</v>
      </c>
      <c r="BW132" t="s">
        <v>12</v>
      </c>
      <c r="BX132" t="s">
        <v>11</v>
      </c>
      <c r="BY132">
        <v>181</v>
      </c>
      <c r="CA132" t="s">
        <v>15</v>
      </c>
      <c r="CB132" t="s">
        <v>194</v>
      </c>
      <c r="CC132" t="s">
        <v>195</v>
      </c>
      <c r="CD132" t="s">
        <v>19</v>
      </c>
      <c r="CE132" t="s">
        <v>8</v>
      </c>
      <c r="CF132">
        <v>197</v>
      </c>
      <c r="CH132" t="s">
        <v>15</v>
      </c>
      <c r="CI132" t="s">
        <v>202</v>
      </c>
      <c r="CJ132" t="s">
        <v>187</v>
      </c>
      <c r="CK132" t="s">
        <v>24</v>
      </c>
      <c r="CL132" t="s">
        <v>11</v>
      </c>
      <c r="CM132">
        <v>176</v>
      </c>
      <c r="CO132" t="s">
        <v>15</v>
      </c>
      <c r="CP132" t="s">
        <v>198</v>
      </c>
      <c r="CQ132" t="s">
        <v>199</v>
      </c>
      <c r="CR132" t="s">
        <v>25</v>
      </c>
      <c r="CS132" t="s">
        <v>11</v>
      </c>
      <c r="CT132">
        <v>170</v>
      </c>
      <c r="EQ132" s="22" t="s">
        <v>28</v>
      </c>
      <c r="ER132" s="22" t="s">
        <v>145</v>
      </c>
      <c r="ES132" s="22" t="s">
        <v>145</v>
      </c>
      <c r="ET132" s="22" t="s">
        <v>24</v>
      </c>
      <c r="EU132" s="133" t="s">
        <v>11</v>
      </c>
      <c r="EV132">
        <v>1</v>
      </c>
      <c r="FS132" t="s">
        <v>15</v>
      </c>
      <c r="FT132" t="s">
        <v>254</v>
      </c>
      <c r="FU132" t="s">
        <v>255</v>
      </c>
      <c r="FV132" t="s">
        <v>10</v>
      </c>
      <c r="FW132" t="s">
        <v>11</v>
      </c>
      <c r="FX132">
        <v>197</v>
      </c>
    </row>
    <row r="133" spans="2:180" ht="12.75" customHeight="1">
      <c r="B133"/>
      <c r="C133"/>
      <c r="D133"/>
      <c r="G133"/>
      <c r="H133" s="39"/>
      <c r="I133" s="42"/>
      <c r="J133" s="42"/>
      <c r="K133" s="42"/>
      <c r="L133" s="42"/>
      <c r="M133" s="42"/>
      <c r="N133" s="42"/>
      <c r="O133" s="42"/>
      <c r="P133" s="59"/>
      <c r="Q133" s="40"/>
      <c r="R133" s="40"/>
      <c r="S133" s="40"/>
      <c r="W133" s="84"/>
      <c r="X133" s="84"/>
      <c r="Y133" s="84"/>
      <c r="Z133" s="194"/>
      <c r="AA133" s="74"/>
      <c r="AB133" s="74"/>
      <c r="AD133" s="198" t="s">
        <v>15</v>
      </c>
      <c r="AE133" s="198" t="s">
        <v>216</v>
      </c>
      <c r="AF133" s="198" t="s">
        <v>217</v>
      </c>
      <c r="AG133" s="147" t="s">
        <v>16</v>
      </c>
      <c r="AH133" s="198" t="s">
        <v>8</v>
      </c>
      <c r="AI133" s="198">
        <v>195</v>
      </c>
      <c r="AK133" s="259" t="s">
        <v>15</v>
      </c>
      <c r="AL133" s="259" t="s">
        <v>226</v>
      </c>
      <c r="AM133" s="259" t="s">
        <v>221</v>
      </c>
      <c r="AN133" s="260" t="s">
        <v>19</v>
      </c>
      <c r="AO133" s="259" t="s">
        <v>11</v>
      </c>
      <c r="AP133" s="259">
        <v>113</v>
      </c>
      <c r="AR133" s="74" t="s">
        <v>13</v>
      </c>
      <c r="AS133" s="74" t="s">
        <v>183</v>
      </c>
      <c r="AT133" s="74" t="s">
        <v>246</v>
      </c>
      <c r="AU133" s="74" t="s">
        <v>12</v>
      </c>
      <c r="AV133" s="74" t="s">
        <v>14</v>
      </c>
      <c r="AW133" s="74">
        <v>177</v>
      </c>
      <c r="AY133" s="198" t="s">
        <v>15</v>
      </c>
      <c r="AZ133" s="199" t="s">
        <v>190</v>
      </c>
      <c r="BA133" s="198" t="s">
        <v>185</v>
      </c>
      <c r="BB133" s="147" t="s">
        <v>12</v>
      </c>
      <c r="BC133" s="198" t="s">
        <v>11</v>
      </c>
      <c r="BD133" s="198">
        <v>193</v>
      </c>
      <c r="BF133" s="198" t="s">
        <v>13</v>
      </c>
      <c r="BG133" s="198" t="s">
        <v>553</v>
      </c>
      <c r="BH133" s="198" t="s">
        <v>238</v>
      </c>
      <c r="BI133" s="147" t="s">
        <v>12</v>
      </c>
      <c r="BJ133" s="198" t="s">
        <v>11</v>
      </c>
      <c r="BK133" s="198">
        <v>166</v>
      </c>
      <c r="BM133" t="s">
        <v>13</v>
      </c>
      <c r="BN133" t="s">
        <v>499</v>
      </c>
      <c r="BO133" t="s">
        <v>500</v>
      </c>
      <c r="BP133" t="s">
        <v>22</v>
      </c>
      <c r="BQ133" t="s">
        <v>11</v>
      </c>
      <c r="BR133">
        <v>173</v>
      </c>
      <c r="BT133" t="s">
        <v>13</v>
      </c>
      <c r="BU133" t="s">
        <v>196</v>
      </c>
      <c r="BV133" t="s">
        <v>303</v>
      </c>
      <c r="BW133" t="s">
        <v>10</v>
      </c>
      <c r="BX133" t="s">
        <v>14</v>
      </c>
      <c r="BY133">
        <v>178</v>
      </c>
      <c r="CA133" t="s">
        <v>20</v>
      </c>
      <c r="CB133" t="s">
        <v>172</v>
      </c>
      <c r="CC133" t="s">
        <v>173</v>
      </c>
      <c r="CD133" t="s">
        <v>12</v>
      </c>
      <c r="CE133" t="s">
        <v>11</v>
      </c>
      <c r="CF133">
        <v>193</v>
      </c>
      <c r="CH133" t="s">
        <v>15</v>
      </c>
      <c r="CI133" t="s">
        <v>222</v>
      </c>
      <c r="CJ133" t="s">
        <v>223</v>
      </c>
      <c r="CK133" t="s">
        <v>12</v>
      </c>
      <c r="CL133" t="s">
        <v>14</v>
      </c>
      <c r="CM133">
        <v>176</v>
      </c>
      <c r="CO133" t="s">
        <v>15</v>
      </c>
      <c r="CP133" t="s">
        <v>453</v>
      </c>
      <c r="CQ133" t="s">
        <v>195</v>
      </c>
      <c r="CR133" t="s">
        <v>25</v>
      </c>
      <c r="CS133" t="s">
        <v>11</v>
      </c>
      <c r="CT133">
        <v>171</v>
      </c>
      <c r="EQ133" s="22" t="s">
        <v>28</v>
      </c>
      <c r="ER133" s="22" t="s">
        <v>145</v>
      </c>
      <c r="ES133" s="22" t="s">
        <v>145</v>
      </c>
      <c r="ET133" s="22" t="s">
        <v>27</v>
      </c>
      <c r="EU133" s="133" t="s">
        <v>8</v>
      </c>
      <c r="EV133">
        <v>1</v>
      </c>
      <c r="FS133" t="s">
        <v>15</v>
      </c>
      <c r="FT133" t="s">
        <v>211</v>
      </c>
      <c r="FU133" t="s">
        <v>209</v>
      </c>
      <c r="FV133" t="s">
        <v>19</v>
      </c>
      <c r="FW133" t="s">
        <v>11</v>
      </c>
      <c r="FX133">
        <v>171</v>
      </c>
    </row>
    <row r="134" spans="2:180" ht="12.75" customHeight="1">
      <c r="B134"/>
      <c r="C134"/>
      <c r="D134"/>
      <c r="G134"/>
      <c r="H134" s="39"/>
      <c r="I134" s="337" t="s">
        <v>53</v>
      </c>
      <c r="J134" s="337"/>
      <c r="K134" s="337"/>
      <c r="L134" s="337"/>
      <c r="M134" s="337"/>
      <c r="N134" s="337"/>
      <c r="O134" s="43"/>
      <c r="P134" s="56"/>
      <c r="Q134" s="40"/>
      <c r="R134" s="40"/>
      <c r="S134" s="40"/>
      <c r="W134" s="84"/>
      <c r="X134" s="84"/>
      <c r="Y134" s="84"/>
      <c r="Z134" s="194"/>
      <c r="AA134" s="189"/>
      <c r="AB134" s="189"/>
      <c r="AD134" s="198" t="s">
        <v>15</v>
      </c>
      <c r="AE134" s="198" t="s">
        <v>224</v>
      </c>
      <c r="AF134" s="198" t="s">
        <v>225</v>
      </c>
      <c r="AG134" s="147" t="s">
        <v>16</v>
      </c>
      <c r="AH134" s="198" t="s">
        <v>8</v>
      </c>
      <c r="AI134" s="198">
        <v>195</v>
      </c>
      <c r="AK134" s="257" t="s">
        <v>15</v>
      </c>
      <c r="AL134" s="258" t="s">
        <v>492</v>
      </c>
      <c r="AM134" s="258" t="s">
        <v>493</v>
      </c>
      <c r="AN134" s="257" t="s">
        <v>25</v>
      </c>
      <c r="AO134" s="258" t="s">
        <v>11</v>
      </c>
      <c r="AP134" s="258">
        <v>162</v>
      </c>
      <c r="AR134" s="74" t="s">
        <v>13</v>
      </c>
      <c r="AS134" s="74" t="s">
        <v>196</v>
      </c>
      <c r="AT134" s="74" t="s">
        <v>303</v>
      </c>
      <c r="AU134" s="74" t="s">
        <v>10</v>
      </c>
      <c r="AV134" s="74" t="s">
        <v>11</v>
      </c>
      <c r="AW134" s="74">
        <v>174</v>
      </c>
      <c r="AY134" s="198" t="s">
        <v>15</v>
      </c>
      <c r="AZ134" s="198" t="s">
        <v>186</v>
      </c>
      <c r="BA134" s="198" t="s">
        <v>187</v>
      </c>
      <c r="BB134" s="147" t="s">
        <v>12</v>
      </c>
      <c r="BC134" s="198" t="s">
        <v>11</v>
      </c>
      <c r="BD134" s="198">
        <v>187</v>
      </c>
      <c r="BF134" s="198" t="s">
        <v>13</v>
      </c>
      <c r="BG134" s="198" t="s">
        <v>178</v>
      </c>
      <c r="BH134" s="198" t="s">
        <v>243</v>
      </c>
      <c r="BI134" s="147" t="s">
        <v>23</v>
      </c>
      <c r="BJ134" s="198" t="s">
        <v>11</v>
      </c>
      <c r="BK134" s="198">
        <v>175</v>
      </c>
      <c r="BM134" t="s">
        <v>13</v>
      </c>
      <c r="BN134" t="s">
        <v>178</v>
      </c>
      <c r="BO134" t="s">
        <v>243</v>
      </c>
      <c r="BP134" t="s">
        <v>23</v>
      </c>
      <c r="BQ134" t="s">
        <v>11</v>
      </c>
      <c r="BR134">
        <v>173</v>
      </c>
      <c r="BT134" t="s">
        <v>13</v>
      </c>
      <c r="BU134" t="s">
        <v>239</v>
      </c>
      <c r="BV134" t="s">
        <v>240</v>
      </c>
      <c r="BW134" t="s">
        <v>27</v>
      </c>
      <c r="BX134" t="s">
        <v>11</v>
      </c>
      <c r="BY134">
        <v>178</v>
      </c>
      <c r="CA134" t="s">
        <v>20</v>
      </c>
      <c r="CB134" t="s">
        <v>172</v>
      </c>
      <c r="CC134" t="s">
        <v>173</v>
      </c>
      <c r="CD134" t="s">
        <v>12</v>
      </c>
      <c r="CE134" t="s">
        <v>14</v>
      </c>
      <c r="CF134">
        <v>174</v>
      </c>
      <c r="CH134" t="s">
        <v>15</v>
      </c>
      <c r="CI134" t="s">
        <v>208</v>
      </c>
      <c r="CJ134" t="s">
        <v>209</v>
      </c>
      <c r="CK134" t="s">
        <v>210</v>
      </c>
      <c r="CL134" t="s">
        <v>11</v>
      </c>
      <c r="CM134">
        <v>175</v>
      </c>
      <c r="CO134" t="s">
        <v>15</v>
      </c>
      <c r="CP134" t="s">
        <v>202</v>
      </c>
      <c r="CQ134" t="s">
        <v>187</v>
      </c>
      <c r="CR134" t="s">
        <v>24</v>
      </c>
      <c r="CS134" t="s">
        <v>11</v>
      </c>
      <c r="CT134">
        <v>171</v>
      </c>
      <c r="EQ134" s="22" t="s">
        <v>28</v>
      </c>
      <c r="ER134" s="22" t="s">
        <v>145</v>
      </c>
      <c r="ES134" s="22" t="s">
        <v>145</v>
      </c>
      <c r="ET134" s="22" t="s">
        <v>38</v>
      </c>
      <c r="EU134" s="133" t="s">
        <v>8</v>
      </c>
      <c r="EV134">
        <v>1</v>
      </c>
      <c r="FS134" t="s">
        <v>15</v>
      </c>
      <c r="FT134" t="s">
        <v>326</v>
      </c>
      <c r="FU134" t="s">
        <v>220</v>
      </c>
      <c r="FV134" t="s">
        <v>19</v>
      </c>
      <c r="FW134" t="s">
        <v>11</v>
      </c>
      <c r="FX134">
        <v>159</v>
      </c>
    </row>
    <row r="135" spans="2:180" ht="12.75" customHeight="1">
      <c r="B135"/>
      <c r="C135"/>
      <c r="D135"/>
      <c r="G135"/>
      <c r="H135" s="338" t="s">
        <v>56</v>
      </c>
      <c r="I135" s="338"/>
      <c r="J135" s="338"/>
      <c r="K135" s="338"/>
      <c r="L135" s="338" t="s">
        <v>55</v>
      </c>
      <c r="M135" s="338"/>
      <c r="N135" s="338"/>
      <c r="O135" s="338"/>
      <c r="P135" s="57"/>
      <c r="Q135" s="40"/>
      <c r="R135" s="40"/>
      <c r="S135" s="40"/>
      <c r="W135" s="84"/>
      <c r="X135" s="84"/>
      <c r="Y135" s="84"/>
      <c r="Z135" s="194"/>
      <c r="AA135" s="189"/>
      <c r="AB135" s="189"/>
      <c r="AD135" s="198" t="s">
        <v>15</v>
      </c>
      <c r="AE135" s="198" t="s">
        <v>227</v>
      </c>
      <c r="AF135" s="198" t="s">
        <v>228</v>
      </c>
      <c r="AG135" s="147" t="s">
        <v>16</v>
      </c>
      <c r="AH135" s="198" t="s">
        <v>8</v>
      </c>
      <c r="AI135" s="198">
        <v>196</v>
      </c>
      <c r="AK135" s="257" t="s">
        <v>15</v>
      </c>
      <c r="AL135" s="257" t="s">
        <v>216</v>
      </c>
      <c r="AM135" s="257" t="s">
        <v>217</v>
      </c>
      <c r="AN135" s="257" t="s">
        <v>16</v>
      </c>
      <c r="AO135" s="257" t="s">
        <v>8</v>
      </c>
      <c r="AP135" s="257">
        <v>187</v>
      </c>
      <c r="AR135" s="74" t="s">
        <v>13</v>
      </c>
      <c r="AS135" s="74" t="s">
        <v>196</v>
      </c>
      <c r="AT135" s="74" t="s">
        <v>303</v>
      </c>
      <c r="AU135" s="74" t="s">
        <v>10</v>
      </c>
      <c r="AV135" s="203" t="s">
        <v>14</v>
      </c>
      <c r="AW135" s="74">
        <v>173</v>
      </c>
      <c r="AY135" s="198" t="s">
        <v>15</v>
      </c>
      <c r="AZ135" s="198" t="s">
        <v>193</v>
      </c>
      <c r="BA135" s="198" t="s">
        <v>192</v>
      </c>
      <c r="BB135" s="147" t="s">
        <v>12</v>
      </c>
      <c r="BC135" s="198" t="s">
        <v>11</v>
      </c>
      <c r="BD135" s="198">
        <v>188</v>
      </c>
      <c r="BF135" s="198" t="s">
        <v>13</v>
      </c>
      <c r="BG135" s="198" t="s">
        <v>247</v>
      </c>
      <c r="BH135" s="198" t="s">
        <v>234</v>
      </c>
      <c r="BI135" s="147" t="s">
        <v>23</v>
      </c>
      <c r="BJ135" s="198" t="s">
        <v>11</v>
      </c>
      <c r="BK135" s="198">
        <v>169</v>
      </c>
      <c r="BM135" t="s">
        <v>13</v>
      </c>
      <c r="BN135" t="s">
        <v>239</v>
      </c>
      <c r="BO135" t="s">
        <v>248</v>
      </c>
      <c r="BP135" t="s">
        <v>27</v>
      </c>
      <c r="BQ135" t="s">
        <v>14</v>
      </c>
      <c r="BR135">
        <v>173</v>
      </c>
      <c r="BT135" t="s">
        <v>13</v>
      </c>
      <c r="BU135" t="s">
        <v>178</v>
      </c>
      <c r="BV135" t="s">
        <v>243</v>
      </c>
      <c r="BW135" t="s">
        <v>23</v>
      </c>
      <c r="BX135" t="s">
        <v>11</v>
      </c>
      <c r="BY135">
        <v>177</v>
      </c>
      <c r="CA135" t="s">
        <v>20</v>
      </c>
      <c r="CB135" t="s">
        <v>183</v>
      </c>
      <c r="CC135" t="s">
        <v>179</v>
      </c>
      <c r="CD135" t="s">
        <v>23</v>
      </c>
      <c r="CE135" t="s">
        <v>11</v>
      </c>
      <c r="CF135">
        <v>172</v>
      </c>
      <c r="CH135" t="s">
        <v>15</v>
      </c>
      <c r="CI135" t="s">
        <v>191</v>
      </c>
      <c r="CJ135" t="s">
        <v>192</v>
      </c>
      <c r="CK135" t="s">
        <v>10</v>
      </c>
      <c r="CL135" t="s">
        <v>14</v>
      </c>
      <c r="CM135">
        <v>175</v>
      </c>
      <c r="CO135" t="s">
        <v>15</v>
      </c>
      <c r="CP135" t="s">
        <v>211</v>
      </c>
      <c r="CQ135" t="s">
        <v>209</v>
      </c>
      <c r="CR135" t="s">
        <v>19</v>
      </c>
      <c r="CS135" t="s">
        <v>11</v>
      </c>
      <c r="CT135">
        <v>171</v>
      </c>
      <c r="EQ135" s="22" t="s">
        <v>28</v>
      </c>
      <c r="ER135" s="22" t="s">
        <v>145</v>
      </c>
      <c r="ES135" s="22" t="s">
        <v>145</v>
      </c>
      <c r="ET135" s="22" t="s">
        <v>7</v>
      </c>
      <c r="EU135" s="133" t="s">
        <v>11</v>
      </c>
      <c r="EV135">
        <v>1</v>
      </c>
      <c r="FS135" t="s">
        <v>15</v>
      </c>
      <c r="FT135" t="s">
        <v>194</v>
      </c>
      <c r="FU135" t="s">
        <v>195</v>
      </c>
      <c r="FV135" t="s">
        <v>19</v>
      </c>
      <c r="FW135" t="s">
        <v>11</v>
      </c>
      <c r="FX135">
        <v>149</v>
      </c>
    </row>
    <row r="136" spans="2:180" ht="12.75" customHeight="1">
      <c r="B136"/>
      <c r="C136"/>
      <c r="D136"/>
      <c r="G136"/>
      <c r="H136" s="39"/>
      <c r="I136" s="39"/>
      <c r="J136" s="39" t="s">
        <v>5</v>
      </c>
      <c r="K136" s="39"/>
      <c r="L136" s="39"/>
      <c r="M136" s="39" t="s">
        <v>5</v>
      </c>
      <c r="N136" s="39"/>
      <c r="O136" s="39"/>
      <c r="P136" s="57"/>
      <c r="Q136" s="40"/>
      <c r="R136" s="40"/>
      <c r="S136" s="40"/>
      <c r="W136" s="84"/>
      <c r="X136" s="84"/>
      <c r="Y136" s="84"/>
      <c r="Z136" s="194"/>
      <c r="AA136" s="189"/>
      <c r="AB136" s="189"/>
      <c r="AD136" s="198" t="s">
        <v>15</v>
      </c>
      <c r="AE136" s="198" t="s">
        <v>194</v>
      </c>
      <c r="AF136" s="198" t="s">
        <v>195</v>
      </c>
      <c r="AG136" s="147" t="s">
        <v>19</v>
      </c>
      <c r="AH136" s="198" t="s">
        <v>8</v>
      </c>
      <c r="AI136" s="198">
        <v>198</v>
      </c>
      <c r="AK136" s="259" t="s">
        <v>15</v>
      </c>
      <c r="AL136" s="259" t="s">
        <v>326</v>
      </c>
      <c r="AM136" s="259" t="s">
        <v>220</v>
      </c>
      <c r="AN136" s="260" t="s">
        <v>19</v>
      </c>
      <c r="AO136" s="259" t="s">
        <v>11</v>
      </c>
      <c r="AP136" s="259">
        <v>148</v>
      </c>
      <c r="AR136" s="74" t="s">
        <v>13</v>
      </c>
      <c r="AS136" s="74" t="s">
        <v>244</v>
      </c>
      <c r="AT136" s="74" t="s">
        <v>245</v>
      </c>
      <c r="AU136" s="74" t="s">
        <v>24</v>
      </c>
      <c r="AV136" s="74" t="s">
        <v>11</v>
      </c>
      <c r="AW136" s="74">
        <v>173</v>
      </c>
      <c r="AY136" s="198" t="s">
        <v>15</v>
      </c>
      <c r="AZ136" s="198" t="s">
        <v>254</v>
      </c>
      <c r="BA136" s="198" t="s">
        <v>255</v>
      </c>
      <c r="BB136" s="147" t="s">
        <v>10</v>
      </c>
      <c r="BC136" s="198" t="s">
        <v>11</v>
      </c>
      <c r="BD136" s="198">
        <v>197</v>
      </c>
      <c r="BF136" s="198" t="s">
        <v>13</v>
      </c>
      <c r="BG136" s="198" t="s">
        <v>183</v>
      </c>
      <c r="BH136" s="198" t="s">
        <v>238</v>
      </c>
      <c r="BI136" s="147" t="s">
        <v>19</v>
      </c>
      <c r="BJ136" s="198" t="s">
        <v>8</v>
      </c>
      <c r="BK136" s="198">
        <v>193</v>
      </c>
      <c r="BM136" t="s">
        <v>13</v>
      </c>
      <c r="BN136" t="s">
        <v>244</v>
      </c>
      <c r="BO136" t="s">
        <v>245</v>
      </c>
      <c r="BP136" t="s">
        <v>24</v>
      </c>
      <c r="BQ136" t="s">
        <v>11</v>
      </c>
      <c r="BR136">
        <v>173</v>
      </c>
      <c r="BT136" t="s">
        <v>13</v>
      </c>
      <c r="BU136" t="s">
        <v>499</v>
      </c>
      <c r="BV136" t="s">
        <v>500</v>
      </c>
      <c r="BW136" t="s">
        <v>22</v>
      </c>
      <c r="BX136" t="s">
        <v>11</v>
      </c>
      <c r="BY136">
        <v>176</v>
      </c>
      <c r="CA136" t="s">
        <v>20</v>
      </c>
      <c r="CB136" t="s">
        <v>183</v>
      </c>
      <c r="CC136" t="s">
        <v>179</v>
      </c>
      <c r="CD136" t="s">
        <v>23</v>
      </c>
      <c r="CE136" t="s">
        <v>14</v>
      </c>
      <c r="CF136">
        <v>177</v>
      </c>
      <c r="CH136" t="s">
        <v>15</v>
      </c>
      <c r="CI136" t="s">
        <v>453</v>
      </c>
      <c r="CJ136" t="s">
        <v>195</v>
      </c>
      <c r="CK136" t="s">
        <v>25</v>
      </c>
      <c r="CL136" t="s">
        <v>11</v>
      </c>
      <c r="CM136">
        <v>173</v>
      </c>
      <c r="CO136" t="s">
        <v>15</v>
      </c>
      <c r="CP136" t="s">
        <v>214</v>
      </c>
      <c r="CQ136" t="s">
        <v>215</v>
      </c>
      <c r="CR136" t="s">
        <v>25</v>
      </c>
      <c r="CS136" t="s">
        <v>11</v>
      </c>
      <c r="CT136">
        <v>174</v>
      </c>
      <c r="EQ136" s="22" t="s">
        <v>28</v>
      </c>
      <c r="ER136" s="22" t="s">
        <v>145</v>
      </c>
      <c r="ES136" s="22" t="s">
        <v>145</v>
      </c>
      <c r="ET136" s="22" t="s">
        <v>39</v>
      </c>
      <c r="EU136" s="133" t="s">
        <v>11</v>
      </c>
      <c r="EV136">
        <v>1</v>
      </c>
      <c r="FS136" t="s">
        <v>15</v>
      </c>
      <c r="FT136" t="s">
        <v>198</v>
      </c>
      <c r="FU136" t="s">
        <v>199</v>
      </c>
      <c r="FV136" t="s">
        <v>25</v>
      </c>
      <c r="FW136" t="s">
        <v>11</v>
      </c>
      <c r="FX136">
        <v>162</v>
      </c>
    </row>
    <row r="137" spans="2:180" ht="12.75" customHeight="1">
      <c r="B137"/>
      <c r="C137"/>
      <c r="D137"/>
      <c r="G137" s="50">
        <v>1</v>
      </c>
      <c r="H137" s="39" t="str" cm="1">
        <f t="array" ref="H137:I139">IF(Heimmannschaft=AG!A1,AGJUN,
IF(Heimmannschaft=LE!A1,LEJUN,
IF(Heimmannschaft=AD!A1,ADJUN,
IF(Heimmannschaft=ZE!A1,ZEJUN,
IF(Heimmannschaft=TH!A1,THJUN,
IF(Heimmannschaft=FU!A1,FUJUN,
IF(Heimmannschaft=JI!A1,JIJUN,
IF(Heimmannschaft=HW!A1,HWJUN,
IF(Heimmannschaft=WW!A1,wwjun,
IF(Heimmannschaft=PB!A1,pbjun,
IF(Heimmannschaft=ÖD!A1,ödjun,
"leer")))))))))))</f>
        <v>Timo</v>
      </c>
      <c r="I137" s="39" t="str">
        <v>Schwindl</v>
      </c>
      <c r="J137" s="74">
        <f xml:space="preserve">
IF(Heimmannschaft=AG!$A$1,LARGE(AG!$AV$3:$AV$150,1),
IF(Heimmannschaft=LE!$A$1,LARGE(LE!$AV$3:$AV$150,1),
IF(Heimmannschaft=AD!$A$1,LARGE(AD!$AV$3:$AV$150,1),
IF(Heimmannschaft=ZE!$A$1,LARGE(ZE!$AV$3:$AV$150,1),
IF(Heimmannschaft=TH!$A$1,LARGE(TH!$AV$3:$AV$150,1),
IF(Heimmannschaft=FU!$A$1,LARGE(FU!$AV$3:$AV$150,1),
IF(Heimmannschaft=JI!$A$1,LARGE(JI!$AV$3:$AV$150,1),
IF(Heimmannschaft=HW!$A$1,LARGE(HW!$AV$3:$AV$150,1),
IF(Heimmannschaft=WW!$A$1,LARGE(WW!$AV$3:$AV$150,1),
IF(Heimmannschaft=PB!$A$1,LARGE(PB!$AV$3:$AV$150,1),
IF(Heimmannschaft=ÖD!$A$1,LARGE(ÖD!$AV$3:$AV$150,1)
)))))))))))</f>
        <v>139</v>
      </c>
      <c r="K137" s="49"/>
      <c r="L137" s="49"/>
      <c r="M137" s="74">
        <f xml:space="preserve">
IF(Gastmannschaft=AG!$A$1,LARGE(AG!$AV$3:$AV$150,1),
IF(Gastmannschaft=LE!$A$1,LARGE(LE!$AV$3:$AV$150,1),
IF(Gastmannschaft=AD!$A$1,LARGE(AD!$AV$3:$AV$150,1),
IF(Gastmannschaft=ZE!$A$1,LARGE(ZE!$AV$3:$AV$150,1),
IF(Gastmannschaft=TH!$A$1,LARGE(TH!$AV$3:$AV$150,1),
IF(Gastmannschaft=FU!$A$1,LARGE(FU!$AV$3:$AV$150,1),
IF(Gastmannschaft=JI!$A$1,LARGE(JI!$AV$3:$AV$150,1),
IF(Gastmannschaft=HW!$A$1,LARGE(HW!$AV$3:$AV$150,1),
IF(Gastmannschaft=WW!$A$1,LARGE(WW!$AV$3:$AV$150,1),
IF(Gastmannschaft=PB!$A$1,LARGE(PB!$AV$3:$AV$150,1),
IF(Gastmannschaft=ÖD!$A$1,LARGE(ÖD!$AV$3:$AV$150,1)
)))))))))))</f>
        <v>126</v>
      </c>
      <c r="N137" s="39" t="str" cm="1">
        <f t="array" ref="N137:O139">IF(Gastmannschaft=AG!A1,AGJUN,
IF(Gastmannschaft=LE!A1,LEJUN,
IF(Gastmannschaft=AD!A1,ADJUN,
IF(Gastmannschaft=ZE!A1,ZEJUN,
IF(Gastmannschaft=TH!A1,THJUN,
IF(Gastmannschaft=FU!A1,FUJUN,
IF(Gastmannschaft=JI!A1,JIJUN,
IF(Gastmannschaft=HW!A1,HWJUN,
IF(Gastmannschaft=WW!A1,wwjun,
IF(Gastmannschaft=PB!A1,pbjun,
IF(Gastmannschaft=ÖD!A1,ödjun,
"leer")))))))))))</f>
        <v>Nico</v>
      </c>
      <c r="O137" s="39" t="str">
        <v>Lugauer</v>
      </c>
      <c r="P137" s="57">
        <v>1</v>
      </c>
      <c r="Q137" s="40"/>
      <c r="R137" s="40"/>
      <c r="S137" s="40"/>
      <c r="W137" s="84"/>
      <c r="X137" s="84"/>
      <c r="Y137" s="84"/>
      <c r="Z137" s="194"/>
      <c r="AA137" s="189"/>
      <c r="AB137" s="189"/>
      <c r="AD137" s="198" t="s">
        <v>15</v>
      </c>
      <c r="AE137" s="198" t="s">
        <v>254</v>
      </c>
      <c r="AF137" s="198" t="s">
        <v>255</v>
      </c>
      <c r="AG137" s="147" t="s">
        <v>10</v>
      </c>
      <c r="AH137" s="198" t="s">
        <v>11</v>
      </c>
      <c r="AI137" s="198">
        <v>198</v>
      </c>
      <c r="AK137" s="257" t="s">
        <v>15</v>
      </c>
      <c r="AL137" s="257" t="s">
        <v>186</v>
      </c>
      <c r="AM137" s="257" t="s">
        <v>187</v>
      </c>
      <c r="AN137" s="257" t="s">
        <v>12</v>
      </c>
      <c r="AO137" s="257" t="s">
        <v>11</v>
      </c>
      <c r="AP137" s="257">
        <v>185</v>
      </c>
      <c r="AR137" s="74" t="s">
        <v>13</v>
      </c>
      <c r="AS137" s="74" t="s">
        <v>499</v>
      </c>
      <c r="AT137" s="74" t="s">
        <v>500</v>
      </c>
      <c r="AU137" s="74" t="s">
        <v>22</v>
      </c>
      <c r="AV137" s="74" t="s">
        <v>11</v>
      </c>
      <c r="AW137" s="74">
        <v>172</v>
      </c>
      <c r="AY137" s="198" t="s">
        <v>15</v>
      </c>
      <c r="AZ137" s="198" t="s">
        <v>206</v>
      </c>
      <c r="BA137" s="198" t="s">
        <v>207</v>
      </c>
      <c r="BB137" s="147" t="s">
        <v>10</v>
      </c>
      <c r="BC137" s="198" t="s">
        <v>11</v>
      </c>
      <c r="BD137" s="198">
        <v>187</v>
      </c>
      <c r="BF137" s="198" t="s">
        <v>13</v>
      </c>
      <c r="BG137" s="198" t="s">
        <v>183</v>
      </c>
      <c r="BH137" s="198" t="s">
        <v>238</v>
      </c>
      <c r="BI137" s="147" t="s">
        <v>19</v>
      </c>
      <c r="BJ137" s="198" t="s">
        <v>11</v>
      </c>
      <c r="BK137" s="198">
        <v>169</v>
      </c>
      <c r="BM137" t="s">
        <v>13</v>
      </c>
      <c r="BN137" t="s">
        <v>196</v>
      </c>
      <c r="BO137" t="s">
        <v>303</v>
      </c>
      <c r="BP137" t="s">
        <v>10</v>
      </c>
      <c r="BQ137" t="s">
        <v>14</v>
      </c>
      <c r="BR137">
        <v>174</v>
      </c>
      <c r="BT137" t="s">
        <v>13</v>
      </c>
      <c r="BU137" t="s">
        <v>247</v>
      </c>
      <c r="BV137" t="s">
        <v>234</v>
      </c>
      <c r="BW137" t="s">
        <v>23</v>
      </c>
      <c r="BX137" t="s">
        <v>11</v>
      </c>
      <c r="BY137">
        <v>176</v>
      </c>
      <c r="CA137" t="s">
        <v>20</v>
      </c>
      <c r="CB137" t="s">
        <v>273</v>
      </c>
      <c r="CC137" t="s">
        <v>179</v>
      </c>
      <c r="CD137" t="s">
        <v>12</v>
      </c>
      <c r="CE137" t="s">
        <v>11</v>
      </c>
      <c r="CF137">
        <v>183</v>
      </c>
      <c r="CH137" t="s">
        <v>15</v>
      </c>
      <c r="CI137" t="s">
        <v>214</v>
      </c>
      <c r="CJ137" t="s">
        <v>215</v>
      </c>
      <c r="CK137" t="s">
        <v>25</v>
      </c>
      <c r="CL137" t="s">
        <v>11</v>
      </c>
      <c r="CM137">
        <v>172</v>
      </c>
      <c r="CO137" t="s">
        <v>15</v>
      </c>
      <c r="CP137" t="s">
        <v>222</v>
      </c>
      <c r="CQ137" t="s">
        <v>223</v>
      </c>
      <c r="CR137" t="s">
        <v>12</v>
      </c>
      <c r="CS137" t="s">
        <v>14</v>
      </c>
      <c r="CT137">
        <v>175</v>
      </c>
      <c r="EQ137" s="22" t="s">
        <v>28</v>
      </c>
      <c r="ER137" s="22" t="s">
        <v>145</v>
      </c>
      <c r="ES137" s="22" t="s">
        <v>145</v>
      </c>
      <c r="ET137" s="22" t="s">
        <v>12</v>
      </c>
      <c r="EU137" s="133" t="s">
        <v>14</v>
      </c>
      <c r="EV137">
        <v>1</v>
      </c>
      <c r="FS137" t="s">
        <v>15</v>
      </c>
      <c r="FT137" t="s">
        <v>203</v>
      </c>
      <c r="FU137" t="s">
        <v>315</v>
      </c>
      <c r="FV137" t="s">
        <v>210</v>
      </c>
      <c r="FW137" t="s">
        <v>11</v>
      </c>
      <c r="FX137">
        <v>148</v>
      </c>
    </row>
    <row r="138" spans="2:180" ht="12.75" customHeight="1">
      <c r="B138"/>
      <c r="C138"/>
      <c r="D138"/>
      <c r="G138" s="50">
        <v>2</v>
      </c>
      <c r="H138" s="39" t="str">
        <v>Lukas</v>
      </c>
      <c r="I138" s="39" t="str">
        <v>Karl</v>
      </c>
      <c r="J138" s="74">
        <f xml:space="preserve">
IF(Heimmannschaft=AG!$A$1,LARGE(AG!$AV$3:$AV$150,2),
IF(Heimmannschaft=LE!$A$1,LARGE(LE!$AV$3:$AV$150,2),
IF(Heimmannschaft=AD!$A$1,LARGE(AD!$AV$3:$AV$150,2),
IF(Heimmannschaft=ZE!$A$1,LARGE(ZE!$AV$3:$AV$150,2),
IF(Heimmannschaft=TH!$A$1,LARGE(TH!$AV$3:$AV$150,2),
IF(Heimmannschaft=FU!$A$1,LARGE(FU!$AV$3:$AV$150,2),
IF(Heimmannschaft=JI!$A$1,LARGE(JI!$AV$3:$AV$150,2),
IF(Heimmannschaft=HW!$A$1,LARGE(HW!$AV$3:$AV$150,2),
IF(Heimmannschaft=WW!$A$1,LARGE(WW!$AV$3:$AV$150,2),
IF(Heimmannschaft=PB!$A$1,LARGE(PB!$AV$3:$AV$150,2),
IF(Heimmannschaft=ÖD!$A$1,LARGE(ÖD!$AV$3:$AV$150,2)
)))))))))))</f>
        <v>135</v>
      </c>
      <c r="K138" s="49"/>
      <c r="L138" s="49"/>
      <c r="M138" s="74">
        <f xml:space="preserve">
IF(Gastmannschaft=AG!$A$1,LARGE(AG!$AV$3:$AV$150,2),
IF(Gastmannschaft=LE!$A$1,LARGE(LE!$AV$3:$AV$150,2),
IF(Gastmannschaft=AD!$A$1,LARGE(AD!$AV$3:$AV$150,2),
IF(Gastmannschaft=ZE!$A$1,LARGE(ZE!$AV$3:$AV$150,2),
IF(Gastmannschaft=TH!$A$1,LARGE(TH!$AV$3:$AV$150,2),
IF(Gastmannschaft=FU!$A$1,LARGE(FU!$AV$3:$AV$150,2),
IF(Gastmannschaft=JI!$A$1,LARGE(JI!$AV$3:$AV$150,2),
IF(Gastmannschaft=HW!$A$1,LARGE(HW!$AV$3:$AV$150,2),
IF(Gastmannschaft=WW!$A$1,LARGE(WW!$AV$3:$AV$150,2),
IF(Gastmannschaft=PB!$A$1,LARGE(PB!$AV$3:$AV$150,2),
IF(Gastmannschaft=ÖD!$A$1,LARGE(ÖD!$AV$3:$AV$150,2)
)))))))))))</f>
        <v>0</v>
      </c>
      <c r="N138" s="39">
        <v>0</v>
      </c>
      <c r="O138" s="22">
        <v>0</v>
      </c>
      <c r="P138" s="57">
        <v>2</v>
      </c>
      <c r="Q138" s="40"/>
      <c r="R138" s="40"/>
      <c r="S138" s="40"/>
      <c r="W138" s="84"/>
      <c r="X138" s="84"/>
      <c r="Y138" s="84"/>
      <c r="Z138" s="194"/>
      <c r="AA138" s="189"/>
      <c r="AB138" s="189"/>
      <c r="AD138" s="198" t="s">
        <v>13</v>
      </c>
      <c r="AE138" s="198" t="s">
        <v>252</v>
      </c>
      <c r="AF138" s="198" t="s">
        <v>253</v>
      </c>
      <c r="AG138" s="147" t="s">
        <v>25</v>
      </c>
      <c r="AH138" s="198" t="s">
        <v>11</v>
      </c>
      <c r="AI138" s="198">
        <v>110</v>
      </c>
      <c r="AK138" s="257" t="s">
        <v>15</v>
      </c>
      <c r="AL138" s="257" t="s">
        <v>202</v>
      </c>
      <c r="AM138" s="257" t="s">
        <v>187</v>
      </c>
      <c r="AN138" s="257" t="s">
        <v>24</v>
      </c>
      <c r="AO138" s="257" t="s">
        <v>11</v>
      </c>
      <c r="AP138" s="257">
        <v>177</v>
      </c>
      <c r="AR138" s="22" t="s">
        <v>13</v>
      </c>
      <c r="AS138" s="22" t="s">
        <v>235</v>
      </c>
      <c r="AT138" s="22" t="s">
        <v>234</v>
      </c>
      <c r="AU138" s="22" t="s">
        <v>23</v>
      </c>
      <c r="AV138" s="203" t="s">
        <v>14</v>
      </c>
      <c r="AW138" s="22">
        <v>171</v>
      </c>
      <c r="AY138" s="198" t="s">
        <v>15</v>
      </c>
      <c r="AZ138" s="198" t="s">
        <v>230</v>
      </c>
      <c r="BA138" s="198" t="s">
        <v>231</v>
      </c>
      <c r="BB138" s="147" t="s">
        <v>10</v>
      </c>
      <c r="BC138" s="198" t="s">
        <v>11</v>
      </c>
      <c r="BD138" s="198">
        <v>181</v>
      </c>
      <c r="BF138" s="198" t="s">
        <v>13</v>
      </c>
      <c r="BG138" s="198" t="s">
        <v>235</v>
      </c>
      <c r="BH138" s="198" t="s">
        <v>236</v>
      </c>
      <c r="BI138" s="147" t="s">
        <v>16</v>
      </c>
      <c r="BJ138" s="198" t="s">
        <v>8</v>
      </c>
      <c r="BK138" s="198">
        <v>192</v>
      </c>
      <c r="BM138" t="s">
        <v>13</v>
      </c>
      <c r="BN138" t="s">
        <v>205</v>
      </c>
      <c r="BO138" t="s">
        <v>234</v>
      </c>
      <c r="BP138" t="s">
        <v>25</v>
      </c>
      <c r="BQ138" t="s">
        <v>11</v>
      </c>
      <c r="BR138">
        <v>180</v>
      </c>
      <c r="BT138" t="s">
        <v>13</v>
      </c>
      <c r="BU138" t="s">
        <v>553</v>
      </c>
      <c r="BV138" t="s">
        <v>238</v>
      </c>
      <c r="BW138" t="s">
        <v>12</v>
      </c>
      <c r="BX138" t="s">
        <v>11</v>
      </c>
      <c r="BY138">
        <v>173</v>
      </c>
      <c r="CA138" t="s">
        <v>20</v>
      </c>
      <c r="CB138" t="s">
        <v>273</v>
      </c>
      <c r="CC138" t="s">
        <v>179</v>
      </c>
      <c r="CD138" t="s">
        <v>12</v>
      </c>
      <c r="CE138" t="s">
        <v>14</v>
      </c>
      <c r="CF138">
        <v>184</v>
      </c>
      <c r="CH138" t="s">
        <v>15</v>
      </c>
      <c r="CI138" t="s">
        <v>208</v>
      </c>
      <c r="CJ138" t="s">
        <v>209</v>
      </c>
      <c r="CK138" t="s">
        <v>210</v>
      </c>
      <c r="CL138" t="s">
        <v>14</v>
      </c>
      <c r="CM138">
        <v>171</v>
      </c>
      <c r="CO138" t="s">
        <v>15</v>
      </c>
      <c r="CP138" t="s">
        <v>232</v>
      </c>
      <c r="CQ138" t="s">
        <v>219</v>
      </c>
      <c r="CR138" t="s">
        <v>210</v>
      </c>
      <c r="CS138" t="s">
        <v>11</v>
      </c>
      <c r="CT138">
        <v>177</v>
      </c>
      <c r="EQ138" s="22" t="s">
        <v>29</v>
      </c>
      <c r="ER138" s="22" t="s">
        <v>145</v>
      </c>
      <c r="ES138" s="22" t="s">
        <v>145</v>
      </c>
      <c r="ET138" s="22" t="s">
        <v>25</v>
      </c>
      <c r="EU138" s="133" t="s">
        <v>11</v>
      </c>
      <c r="EV138">
        <v>1</v>
      </c>
      <c r="FS138" t="s">
        <v>15</v>
      </c>
      <c r="FT138" t="s">
        <v>191</v>
      </c>
      <c r="FU138" t="s">
        <v>192</v>
      </c>
      <c r="FV138" t="s">
        <v>10</v>
      </c>
      <c r="FW138" t="s">
        <v>14</v>
      </c>
      <c r="FX138">
        <v>176</v>
      </c>
    </row>
    <row r="139" spans="2:180" ht="12.75" customHeight="1" thickBot="1">
      <c r="B139"/>
      <c r="C139"/>
      <c r="D139"/>
      <c r="G139" s="51">
        <v>3</v>
      </c>
      <c r="H139" s="41">
        <v>0</v>
      </c>
      <c r="I139" s="41">
        <v>0</v>
      </c>
      <c r="J139" s="146">
        <f xml:space="preserve">
IF(Heimmannschaft=AG!$A$1,LARGE(AG!$AV$3:$AV$150,3),
IF(Heimmannschaft=LE!$A$1,LARGE(LE!$AV$3:$AV$150,3),
IF(Heimmannschaft=AD!$A$1,LARGE(AD!$AV$3:$AV$150,3),
IF(Heimmannschaft=ZE!$A$1,LARGE(ZE!$AV$3:$AV$150,3),
IF(Heimmannschaft=TH!$A$1,LARGE(TH!$AV$3:$AV$150,3),
IF(Heimmannschaft=FU!$A$1,LARGE(FU!$AV$3:$AV$150,3),
IF(Heimmannschaft=JI!$A$1,LARGE(JI!$AV$3:$AV$150,3),
IF(Heimmannschaft=HW!$A$1,LARGE(HW!$AV$3:$AV$150,3),
IF(Heimmannschaft=WW!$A$1,LARGE(WW!$AV$3:$AV$150,3),
IF(Heimmannschaft=PB!$A$1,LARGE(PB!$AV$3:$AV$150,3),
IF(Heimmannschaft=ÖD!$A$1,LARGE(ÖD!$AV$3:$AV$150,3)
)))))))))))</f>
        <v>0</v>
      </c>
      <c r="K139" s="52"/>
      <c r="L139" s="52"/>
      <c r="M139" s="146">
        <f xml:space="preserve">
IF(Gastmannschaft=AG!$A$1,LARGE(AG!$AV$3:$AV$150,3),
IF(Gastmannschaft=LE!$A$1,LARGE(LE!$AV$3:$AV$150,3),
IF(Gastmannschaft=AD!$A$1,LARGE(AD!$AV$3:$AV$150,3),
IF(Gastmannschaft=ZE!$A$1,LARGE(ZE!$AV$3:$AV$150,3),
IF(Gastmannschaft=TH!$A$1,LARGE(TH!$AV$3:$AV$150,3),
IF(Gastmannschaft=FU!$A$1,LARGE(FU!$AV$3:$AV$150,3),
IF(Gastmannschaft=JI!$A$1,LARGE(JI!$AV$3:$AV$150,3),
IF(Gastmannschaft=HW!$A$1,LARGE(HW!$AV$3:$AV$150,3),
IF(Gastmannschaft=WW!$A$1,LARGE(WW!$AV$3:$AV$150,3),
IF(Gastmannschaft=PB!$A$1,LARGE(PB!$AV$3:$AV$150,3),
IF(Gastmannschaft=ÖD!$A$1,LARGE(ÖD!$AV$3:$AV$150,3)
)))))))))))</f>
        <v>0</v>
      </c>
      <c r="N139" s="41">
        <v>0</v>
      </c>
      <c r="O139" s="41">
        <v>0</v>
      </c>
      <c r="P139" s="58">
        <v>3</v>
      </c>
      <c r="Q139" s="40"/>
      <c r="R139" s="40"/>
      <c r="S139" s="40"/>
      <c r="W139" s="84"/>
      <c r="X139" s="84"/>
      <c r="Y139" s="84"/>
      <c r="Z139" s="194"/>
      <c r="AA139" s="189"/>
      <c r="AB139" s="189"/>
      <c r="AD139" s="198" t="s">
        <v>13</v>
      </c>
      <c r="AE139" s="198" t="s">
        <v>222</v>
      </c>
      <c r="AF139" s="198" t="s">
        <v>251</v>
      </c>
      <c r="AG139" s="147" t="s">
        <v>25</v>
      </c>
      <c r="AH139" s="198" t="s">
        <v>11</v>
      </c>
      <c r="AI139" s="198">
        <v>132</v>
      </c>
      <c r="AK139" s="257" t="s">
        <v>15</v>
      </c>
      <c r="AL139" s="257" t="s">
        <v>227</v>
      </c>
      <c r="AM139" s="257" t="s">
        <v>228</v>
      </c>
      <c r="AN139" s="257" t="s">
        <v>16</v>
      </c>
      <c r="AO139" s="257" t="s">
        <v>8</v>
      </c>
      <c r="AP139" s="257">
        <v>197</v>
      </c>
      <c r="AR139" s="22" t="s">
        <v>13</v>
      </c>
      <c r="AS139" s="22" t="s">
        <v>553</v>
      </c>
      <c r="AT139" s="22" t="s">
        <v>238</v>
      </c>
      <c r="AU139" s="22" t="s">
        <v>12</v>
      </c>
      <c r="AV139" s="203" t="s">
        <v>11</v>
      </c>
      <c r="AW139" s="22">
        <v>171</v>
      </c>
      <c r="AY139" s="198" t="s">
        <v>15</v>
      </c>
      <c r="AZ139" s="198" t="s">
        <v>184</v>
      </c>
      <c r="BA139" s="198" t="s">
        <v>185</v>
      </c>
      <c r="BB139" s="147" t="s">
        <v>10</v>
      </c>
      <c r="BC139" s="198" t="s">
        <v>11</v>
      </c>
      <c r="BD139" s="198">
        <v>184</v>
      </c>
      <c r="BF139" s="198" t="s">
        <v>13</v>
      </c>
      <c r="BG139" s="198" t="s">
        <v>226</v>
      </c>
      <c r="BH139" s="198" t="s">
        <v>234</v>
      </c>
      <c r="BI139" s="147" t="s">
        <v>16</v>
      </c>
      <c r="BJ139" s="198" t="s">
        <v>8</v>
      </c>
      <c r="BK139" s="198">
        <v>189</v>
      </c>
      <c r="BM139" t="s">
        <v>13</v>
      </c>
      <c r="BN139" t="s">
        <v>247</v>
      </c>
      <c r="BO139" t="s">
        <v>234</v>
      </c>
      <c r="BP139" t="s">
        <v>23</v>
      </c>
      <c r="BQ139" t="s">
        <v>11</v>
      </c>
      <c r="BR139">
        <v>182</v>
      </c>
      <c r="BT139" t="s">
        <v>13</v>
      </c>
      <c r="BU139" t="s">
        <v>244</v>
      </c>
      <c r="BV139" t="s">
        <v>245</v>
      </c>
      <c r="BW139" t="s">
        <v>24</v>
      </c>
      <c r="BX139" t="s">
        <v>11</v>
      </c>
      <c r="BY139">
        <v>172</v>
      </c>
      <c r="CA139" t="s">
        <v>20</v>
      </c>
      <c r="CB139" t="s">
        <v>178</v>
      </c>
      <c r="CC139" t="s">
        <v>179</v>
      </c>
      <c r="CD139" t="s">
        <v>19</v>
      </c>
      <c r="CE139" t="s">
        <v>11</v>
      </c>
      <c r="CF139">
        <v>173</v>
      </c>
      <c r="CH139" t="s">
        <v>15</v>
      </c>
      <c r="CI139" t="s">
        <v>198</v>
      </c>
      <c r="CJ139" t="s">
        <v>199</v>
      </c>
      <c r="CK139" t="s">
        <v>25</v>
      </c>
      <c r="CL139" t="s">
        <v>11</v>
      </c>
      <c r="CM139">
        <v>171</v>
      </c>
      <c r="CO139" t="s">
        <v>15</v>
      </c>
      <c r="CP139" t="s">
        <v>188</v>
      </c>
      <c r="CQ139" t="s">
        <v>189</v>
      </c>
      <c r="CR139" t="s">
        <v>12</v>
      </c>
      <c r="CS139" t="s">
        <v>14</v>
      </c>
      <c r="CT139">
        <v>177</v>
      </c>
      <c r="EQ139" s="22" t="s">
        <v>29</v>
      </c>
      <c r="ER139" s="22" t="s">
        <v>145</v>
      </c>
      <c r="ES139" s="22" t="s">
        <v>145</v>
      </c>
      <c r="ET139" s="22" t="s">
        <v>53</v>
      </c>
      <c r="EU139" s="133" t="s">
        <v>11</v>
      </c>
      <c r="EV139">
        <v>1</v>
      </c>
      <c r="FS139" t="s">
        <v>15</v>
      </c>
      <c r="FT139" t="s">
        <v>222</v>
      </c>
      <c r="FU139" t="s">
        <v>223</v>
      </c>
      <c r="FV139" t="s">
        <v>12</v>
      </c>
      <c r="FW139" t="s">
        <v>14</v>
      </c>
      <c r="FX139">
        <v>177</v>
      </c>
    </row>
    <row r="140" spans="2:180" ht="12.75" customHeight="1" thickTop="1">
      <c r="B140"/>
      <c r="C140"/>
      <c r="D140"/>
      <c r="G140"/>
      <c r="H140" s="39"/>
      <c r="I140" s="39" t="s">
        <v>82</v>
      </c>
      <c r="J140" s="49">
        <f>SUM(J137:J139)</f>
        <v>274</v>
      </c>
      <c r="K140" s="49"/>
      <c r="L140" s="49"/>
      <c r="M140" s="49">
        <f>SUM(M137:M139)</f>
        <v>126</v>
      </c>
      <c r="N140" s="39" t="s">
        <v>82</v>
      </c>
      <c r="O140" s="39"/>
      <c r="P140" s="57"/>
      <c r="Q140" s="40"/>
      <c r="R140" s="40"/>
      <c r="S140" s="40"/>
      <c r="W140" s="84"/>
      <c r="X140" s="84"/>
      <c r="Y140" s="84"/>
      <c r="Z140" s="194"/>
      <c r="AA140" s="189"/>
      <c r="AB140" s="189"/>
      <c r="AD140" s="198" t="s">
        <v>13</v>
      </c>
      <c r="AE140" s="198" t="s">
        <v>250</v>
      </c>
      <c r="AF140" s="198" t="s">
        <v>243</v>
      </c>
      <c r="AG140" s="147" t="s">
        <v>25</v>
      </c>
      <c r="AH140" s="198" t="s">
        <v>14</v>
      </c>
      <c r="AI140" s="198">
        <v>143</v>
      </c>
      <c r="AK140" s="257" t="s">
        <v>15</v>
      </c>
      <c r="AL140" s="257" t="s">
        <v>193</v>
      </c>
      <c r="AM140" s="257" t="s">
        <v>192</v>
      </c>
      <c r="AN140" s="257" t="s">
        <v>12</v>
      </c>
      <c r="AO140" s="257" t="s">
        <v>11</v>
      </c>
      <c r="AP140" s="257">
        <v>177</v>
      </c>
      <c r="AR140" s="22" t="s">
        <v>13</v>
      </c>
      <c r="AS140" s="22" t="s">
        <v>205</v>
      </c>
      <c r="AT140" s="22" t="s">
        <v>234</v>
      </c>
      <c r="AU140" s="22" t="s">
        <v>25</v>
      </c>
      <c r="AV140" s="203" t="s">
        <v>11</v>
      </c>
      <c r="AW140" s="22">
        <v>166</v>
      </c>
      <c r="AY140" s="198" t="s">
        <v>15</v>
      </c>
      <c r="AZ140" s="198" t="s">
        <v>202</v>
      </c>
      <c r="BA140" s="198" t="s">
        <v>187</v>
      </c>
      <c r="BB140" s="147" t="s">
        <v>24</v>
      </c>
      <c r="BC140" s="198" t="s">
        <v>11</v>
      </c>
      <c r="BD140" s="198">
        <v>165</v>
      </c>
      <c r="BF140" s="198" t="s">
        <v>13</v>
      </c>
      <c r="BG140" s="198" t="s">
        <v>242</v>
      </c>
      <c r="BH140" s="198" t="s">
        <v>243</v>
      </c>
      <c r="BI140" s="147" t="s">
        <v>22</v>
      </c>
      <c r="BJ140" s="198" t="s">
        <v>11</v>
      </c>
      <c r="BK140" s="198">
        <v>190</v>
      </c>
      <c r="BM140" t="s">
        <v>13</v>
      </c>
      <c r="BN140" t="s">
        <v>226</v>
      </c>
      <c r="BO140" t="s">
        <v>234</v>
      </c>
      <c r="BP140" t="s">
        <v>16</v>
      </c>
      <c r="BQ140" t="s">
        <v>8</v>
      </c>
      <c r="BR140">
        <v>191</v>
      </c>
      <c r="BT140" t="s">
        <v>13</v>
      </c>
      <c r="BU140" t="s">
        <v>183</v>
      </c>
      <c r="BV140" t="s">
        <v>246</v>
      </c>
      <c r="BW140" t="s">
        <v>12</v>
      </c>
      <c r="BX140" t="s">
        <v>14</v>
      </c>
      <c r="BY140">
        <v>171</v>
      </c>
      <c r="CA140" t="s">
        <v>20</v>
      </c>
      <c r="CB140" t="s">
        <v>182</v>
      </c>
      <c r="CC140" t="s">
        <v>179</v>
      </c>
      <c r="CD140" t="s">
        <v>16</v>
      </c>
      <c r="CE140" t="s">
        <v>8</v>
      </c>
      <c r="CF140">
        <v>186</v>
      </c>
      <c r="CH140" t="s">
        <v>15</v>
      </c>
      <c r="CI140" t="s">
        <v>326</v>
      </c>
      <c r="CJ140" t="s">
        <v>220</v>
      </c>
      <c r="CK140" t="s">
        <v>19</v>
      </c>
      <c r="CL140" t="s">
        <v>11</v>
      </c>
      <c r="CM140">
        <v>171</v>
      </c>
      <c r="CO140" t="s">
        <v>15</v>
      </c>
      <c r="CP140" t="s">
        <v>184</v>
      </c>
      <c r="CQ140" t="s">
        <v>185</v>
      </c>
      <c r="CR140" t="s">
        <v>10</v>
      </c>
      <c r="CS140" t="s">
        <v>11</v>
      </c>
      <c r="CT140">
        <v>179</v>
      </c>
      <c r="EQ140" s="22" t="s">
        <v>29</v>
      </c>
      <c r="ER140" s="22" t="s">
        <v>145</v>
      </c>
      <c r="ES140" s="22" t="s">
        <v>145</v>
      </c>
      <c r="ET140" s="22" t="s">
        <v>12</v>
      </c>
      <c r="EU140" s="133" t="s">
        <v>11</v>
      </c>
      <c r="EV140">
        <v>1</v>
      </c>
      <c r="FS140" t="s">
        <v>15</v>
      </c>
      <c r="FT140" t="s">
        <v>188</v>
      </c>
      <c r="FU140" t="s">
        <v>189</v>
      </c>
      <c r="FV140" t="s">
        <v>12</v>
      </c>
      <c r="FW140" t="s">
        <v>14</v>
      </c>
      <c r="FX140">
        <v>180</v>
      </c>
    </row>
    <row r="141" spans="2:180" ht="12.75" customHeight="1">
      <c r="B141"/>
      <c r="C141"/>
      <c r="D141"/>
      <c r="G141"/>
      <c r="H141" s="39"/>
      <c r="I141" s="39" t="s">
        <v>63</v>
      </c>
      <c r="J141" s="48">
        <f>IF(J140=0,0,ROUND(J140/COUNTIFS(J137:J139,"&gt;0"),1))</f>
        <v>137</v>
      </c>
      <c r="K141" s="54">
        <f>IF(J140&gt;M140,2,IF(M140&gt;J140,0,1))</f>
        <v>2</v>
      </c>
      <c r="L141" s="54">
        <f>IF(J140&gt;M140,0,IF(M140&gt;J140,2,1))</f>
        <v>0</v>
      </c>
      <c r="M141" s="48">
        <f>IF(M140=0,0,ROUND(M140/COUNTIFS(M137:M139,"&gt;0"),1))</f>
        <v>126</v>
      </c>
      <c r="N141" s="39" t="s">
        <v>63</v>
      </c>
      <c r="O141" s="39"/>
      <c r="P141" s="57"/>
      <c r="Q141" s="40"/>
      <c r="R141" s="40"/>
      <c r="S141" s="40"/>
      <c r="W141" s="84"/>
      <c r="X141" s="84"/>
      <c r="Y141" s="84"/>
      <c r="Z141" s="194"/>
      <c r="AA141" s="189"/>
      <c r="AB141" s="189"/>
      <c r="AD141" s="198" t="s">
        <v>13</v>
      </c>
      <c r="AE141" s="198" t="s">
        <v>183</v>
      </c>
      <c r="AF141" s="198" t="s">
        <v>238</v>
      </c>
      <c r="AG141" s="147" t="s">
        <v>19</v>
      </c>
      <c r="AH141" s="198" t="s">
        <v>11</v>
      </c>
      <c r="AI141" s="198">
        <v>151</v>
      </c>
      <c r="AK141" s="257" t="s">
        <v>15</v>
      </c>
      <c r="AL141" s="258" t="s">
        <v>191</v>
      </c>
      <c r="AM141" s="258" t="s">
        <v>192</v>
      </c>
      <c r="AN141" s="257" t="s">
        <v>10</v>
      </c>
      <c r="AO141" s="258" t="s">
        <v>14</v>
      </c>
      <c r="AP141" s="258">
        <v>174</v>
      </c>
      <c r="AR141" s="74" t="s">
        <v>13</v>
      </c>
      <c r="AS141" s="74" t="s">
        <v>178</v>
      </c>
      <c r="AT141" s="74" t="s">
        <v>243</v>
      </c>
      <c r="AU141" s="74" t="s">
        <v>23</v>
      </c>
      <c r="AV141" s="74" t="s">
        <v>11</v>
      </c>
      <c r="AW141" s="74">
        <v>164</v>
      </c>
      <c r="AY141" s="198" t="s">
        <v>15</v>
      </c>
      <c r="AZ141" s="198" t="s">
        <v>211</v>
      </c>
      <c r="BA141" s="198" t="s">
        <v>209</v>
      </c>
      <c r="BB141" s="147" t="s">
        <v>19</v>
      </c>
      <c r="BC141" s="198" t="s">
        <v>11</v>
      </c>
      <c r="BD141" s="198">
        <v>172</v>
      </c>
      <c r="BF141" s="198" t="s">
        <v>13</v>
      </c>
      <c r="BG141" s="198" t="s">
        <v>499</v>
      </c>
      <c r="BH141" s="198" t="s">
        <v>500</v>
      </c>
      <c r="BI141" s="147" t="s">
        <v>22</v>
      </c>
      <c r="BJ141" s="198" t="s">
        <v>11</v>
      </c>
      <c r="BK141" s="198">
        <v>163</v>
      </c>
      <c r="BM141" t="s">
        <v>13</v>
      </c>
      <c r="BN141" t="s">
        <v>183</v>
      </c>
      <c r="BO141" t="s">
        <v>246</v>
      </c>
      <c r="BP141" t="s">
        <v>12</v>
      </c>
      <c r="BQ141" t="s">
        <v>14</v>
      </c>
      <c r="BR141">
        <v>180</v>
      </c>
      <c r="BT141" t="s">
        <v>13</v>
      </c>
      <c r="BU141" t="s">
        <v>235</v>
      </c>
      <c r="BV141" t="s">
        <v>234</v>
      </c>
      <c r="BW141" t="s">
        <v>23</v>
      </c>
      <c r="BX141" t="s">
        <v>14</v>
      </c>
      <c r="BY141">
        <v>171</v>
      </c>
      <c r="CA141" t="s">
        <v>20</v>
      </c>
      <c r="CB141" t="s">
        <v>176</v>
      </c>
      <c r="CC141" t="s">
        <v>177</v>
      </c>
      <c r="CD141" t="s">
        <v>16</v>
      </c>
      <c r="CE141" t="s">
        <v>8</v>
      </c>
      <c r="CF141">
        <v>187</v>
      </c>
      <c r="CH141" t="s">
        <v>15</v>
      </c>
      <c r="CI141" t="s">
        <v>194</v>
      </c>
      <c r="CJ141" t="s">
        <v>195</v>
      </c>
      <c r="CK141" t="s">
        <v>19</v>
      </c>
      <c r="CL141" t="s">
        <v>14</v>
      </c>
      <c r="CM141">
        <v>169</v>
      </c>
      <c r="CO141" t="s">
        <v>15</v>
      </c>
      <c r="CP141" t="s">
        <v>213</v>
      </c>
      <c r="CQ141" t="s">
        <v>187</v>
      </c>
      <c r="CR141" t="s">
        <v>12</v>
      </c>
      <c r="CS141" t="s">
        <v>11</v>
      </c>
      <c r="CT141">
        <v>180</v>
      </c>
      <c r="EQ141" s="22" t="s">
        <v>29</v>
      </c>
      <c r="ER141" s="22" t="s">
        <v>145</v>
      </c>
      <c r="ES141" s="22" t="s">
        <v>145</v>
      </c>
      <c r="ET141" s="22" t="s">
        <v>23</v>
      </c>
      <c r="EU141" s="133" t="s">
        <v>11</v>
      </c>
      <c r="EV141">
        <v>1</v>
      </c>
      <c r="FS141" t="s">
        <v>15</v>
      </c>
      <c r="FT141" t="s">
        <v>203</v>
      </c>
      <c r="FU141" t="s">
        <v>204</v>
      </c>
      <c r="FV141" t="s">
        <v>23</v>
      </c>
      <c r="FW141" t="s">
        <v>14</v>
      </c>
      <c r="FX141">
        <v>149</v>
      </c>
    </row>
    <row r="142" spans="2:180" ht="12.75" customHeight="1">
      <c r="B142"/>
      <c r="C142"/>
      <c r="D142"/>
      <c r="G142"/>
      <c r="H142" s="39"/>
      <c r="I142" s="42"/>
      <c r="J142" s="42"/>
      <c r="K142" s="42"/>
      <c r="L142" s="42"/>
      <c r="M142" s="42"/>
      <c r="N142" s="42"/>
      <c r="O142" s="42"/>
      <c r="P142" s="59"/>
      <c r="Q142" s="40"/>
      <c r="R142" s="40"/>
      <c r="S142" s="40"/>
      <c r="W142" s="84"/>
      <c r="X142" s="84"/>
      <c r="Y142" s="84"/>
      <c r="Z142" s="194"/>
      <c r="AA142" s="189"/>
      <c r="AB142" s="189"/>
      <c r="AD142" s="198" t="s">
        <v>13</v>
      </c>
      <c r="AE142" s="198" t="s">
        <v>239</v>
      </c>
      <c r="AF142" s="198" t="s">
        <v>240</v>
      </c>
      <c r="AG142" s="147" t="s">
        <v>27</v>
      </c>
      <c r="AH142" s="198" t="s">
        <v>14</v>
      </c>
      <c r="AI142" s="198">
        <v>152</v>
      </c>
      <c r="AK142" s="257" t="s">
        <v>15</v>
      </c>
      <c r="AL142" s="258" t="s">
        <v>198</v>
      </c>
      <c r="AM142" s="258" t="s">
        <v>199</v>
      </c>
      <c r="AN142" s="257" t="s">
        <v>25</v>
      </c>
      <c r="AO142" s="258" t="s">
        <v>11</v>
      </c>
      <c r="AP142" s="258">
        <v>167</v>
      </c>
      <c r="AR142" s="74" t="s">
        <v>13</v>
      </c>
      <c r="AS142" s="74" t="s">
        <v>235</v>
      </c>
      <c r="AT142" s="74" t="s">
        <v>236</v>
      </c>
      <c r="AU142" s="74" t="s">
        <v>16</v>
      </c>
      <c r="AV142" s="74" t="s">
        <v>14</v>
      </c>
      <c r="AW142" s="74">
        <v>162</v>
      </c>
      <c r="AY142" s="198" t="s">
        <v>15</v>
      </c>
      <c r="AZ142" s="198" t="s">
        <v>326</v>
      </c>
      <c r="BA142" s="198" t="s">
        <v>220</v>
      </c>
      <c r="BB142" s="147" t="s">
        <v>19</v>
      </c>
      <c r="BC142" s="198" t="s">
        <v>11</v>
      </c>
      <c r="BD142" s="198">
        <v>170</v>
      </c>
      <c r="BF142" s="198" t="s">
        <v>13</v>
      </c>
      <c r="BG142" s="198" t="s">
        <v>233</v>
      </c>
      <c r="BH142" s="198" t="s">
        <v>234</v>
      </c>
      <c r="BI142" s="147" t="s">
        <v>210</v>
      </c>
      <c r="BJ142" s="198" t="s">
        <v>11</v>
      </c>
      <c r="BK142" s="198">
        <v>196</v>
      </c>
      <c r="BM142" t="s">
        <v>13</v>
      </c>
      <c r="BN142" t="s">
        <v>233</v>
      </c>
      <c r="BO142" t="s">
        <v>234</v>
      </c>
      <c r="BP142" t="s">
        <v>210</v>
      </c>
      <c r="BQ142" t="s">
        <v>11</v>
      </c>
      <c r="BR142">
        <v>195</v>
      </c>
      <c r="BT142" t="s">
        <v>13</v>
      </c>
      <c r="BU142" t="s">
        <v>239</v>
      </c>
      <c r="BV142" t="s">
        <v>248</v>
      </c>
      <c r="BW142" t="s">
        <v>27</v>
      </c>
      <c r="BX142" t="s">
        <v>14</v>
      </c>
      <c r="BY142">
        <v>166</v>
      </c>
      <c r="CA142" t="s">
        <v>20</v>
      </c>
      <c r="CB142" t="s">
        <v>180</v>
      </c>
      <c r="CC142" t="s">
        <v>181</v>
      </c>
      <c r="CD142" t="s">
        <v>16</v>
      </c>
      <c r="CE142" t="s">
        <v>8</v>
      </c>
      <c r="CF142">
        <v>185</v>
      </c>
      <c r="CH142" t="s">
        <v>15</v>
      </c>
      <c r="CI142" t="s">
        <v>188</v>
      </c>
      <c r="CJ142" t="s">
        <v>189</v>
      </c>
      <c r="CK142" t="s">
        <v>12</v>
      </c>
      <c r="CL142" t="s">
        <v>14</v>
      </c>
      <c r="CM142">
        <v>168</v>
      </c>
      <c r="CO142" t="s">
        <v>15</v>
      </c>
      <c r="CP142" t="s">
        <v>191</v>
      </c>
      <c r="CQ142" t="s">
        <v>192</v>
      </c>
      <c r="CR142" t="s">
        <v>10</v>
      </c>
      <c r="CS142" t="s">
        <v>14</v>
      </c>
      <c r="CT142">
        <v>180</v>
      </c>
      <c r="EQ142" s="22" t="s">
        <v>29</v>
      </c>
      <c r="ER142" s="22" t="s">
        <v>145</v>
      </c>
      <c r="ES142" s="22" t="s">
        <v>145</v>
      </c>
      <c r="ET142" s="22" t="s">
        <v>19</v>
      </c>
      <c r="EU142" s="133" t="s">
        <v>8</v>
      </c>
      <c r="EV142">
        <v>1</v>
      </c>
      <c r="FS142" t="s">
        <v>15</v>
      </c>
      <c r="FT142" t="s">
        <v>194</v>
      </c>
      <c r="FU142" t="s">
        <v>195</v>
      </c>
      <c r="FV142" t="s">
        <v>19</v>
      </c>
      <c r="FW142" t="s">
        <v>14</v>
      </c>
      <c r="FX142">
        <v>176</v>
      </c>
    </row>
    <row r="143" spans="2:180" ht="12.75" customHeight="1">
      <c r="B143"/>
      <c r="C143"/>
      <c r="D143"/>
      <c r="G143"/>
      <c r="H143" s="39"/>
      <c r="I143" s="337" t="s">
        <v>86</v>
      </c>
      <c r="J143" s="337"/>
      <c r="K143" s="337"/>
      <c r="L143" s="337"/>
      <c r="M143" s="337"/>
      <c r="N143" s="337"/>
      <c r="O143" s="43"/>
      <c r="P143" s="56"/>
      <c r="Q143" s="40"/>
      <c r="R143" s="40"/>
      <c r="S143" s="40"/>
      <c r="W143" s="84"/>
      <c r="X143" s="84"/>
      <c r="Y143" s="84"/>
      <c r="Z143" s="194"/>
      <c r="AA143" s="189"/>
      <c r="AB143" s="189"/>
      <c r="AD143" s="198" t="s">
        <v>13</v>
      </c>
      <c r="AE143" s="198" t="s">
        <v>235</v>
      </c>
      <c r="AF143" s="198" t="s">
        <v>236</v>
      </c>
      <c r="AG143" s="147" t="s">
        <v>16</v>
      </c>
      <c r="AH143" s="198" t="s">
        <v>14</v>
      </c>
      <c r="AI143" s="198">
        <v>161</v>
      </c>
      <c r="AK143" s="257" t="s">
        <v>15</v>
      </c>
      <c r="AL143" s="257" t="s">
        <v>188</v>
      </c>
      <c r="AM143" s="257" t="s">
        <v>189</v>
      </c>
      <c r="AN143" s="257" t="s">
        <v>12</v>
      </c>
      <c r="AO143" s="257" t="s">
        <v>11</v>
      </c>
      <c r="AP143" s="257">
        <v>191</v>
      </c>
      <c r="AR143" s="74" t="s">
        <v>13</v>
      </c>
      <c r="AS143" s="74" t="s">
        <v>239</v>
      </c>
      <c r="AT143" s="74" t="s">
        <v>248</v>
      </c>
      <c r="AU143" s="74" t="s">
        <v>27</v>
      </c>
      <c r="AV143" s="74" t="s">
        <v>14</v>
      </c>
      <c r="AW143" s="74">
        <v>162</v>
      </c>
      <c r="AY143" s="198" t="s">
        <v>15</v>
      </c>
      <c r="AZ143" s="198" t="s">
        <v>194</v>
      </c>
      <c r="BA143" s="199" t="s">
        <v>195</v>
      </c>
      <c r="BB143" s="147" t="s">
        <v>19</v>
      </c>
      <c r="BC143" s="198" t="s">
        <v>11</v>
      </c>
      <c r="BD143" s="198">
        <v>148</v>
      </c>
      <c r="BF143" s="198" t="s">
        <v>13</v>
      </c>
      <c r="BG143" s="198" t="s">
        <v>205</v>
      </c>
      <c r="BH143" s="198" t="s">
        <v>234</v>
      </c>
      <c r="BI143" s="147" t="s">
        <v>25</v>
      </c>
      <c r="BJ143" s="198" t="s">
        <v>11</v>
      </c>
      <c r="BK143" s="198">
        <v>160</v>
      </c>
      <c r="BM143" t="s">
        <v>13</v>
      </c>
      <c r="BN143" t="s">
        <v>553</v>
      </c>
      <c r="BO143" t="s">
        <v>238</v>
      </c>
      <c r="BP143" t="s">
        <v>12</v>
      </c>
      <c r="BQ143" t="s">
        <v>11</v>
      </c>
      <c r="BR143">
        <v>181</v>
      </c>
      <c r="BT143" t="s">
        <v>13</v>
      </c>
      <c r="BU143" t="s">
        <v>205</v>
      </c>
      <c r="BV143" t="s">
        <v>234</v>
      </c>
      <c r="BW143" t="s">
        <v>25</v>
      </c>
      <c r="BX143" t="s">
        <v>11</v>
      </c>
      <c r="BY143">
        <v>163</v>
      </c>
      <c r="CA143" t="s">
        <v>20</v>
      </c>
      <c r="CB143" t="s">
        <v>382</v>
      </c>
      <c r="CC143" t="s">
        <v>295</v>
      </c>
      <c r="CD143" t="s">
        <v>27</v>
      </c>
      <c r="CE143" t="s">
        <v>8</v>
      </c>
      <c r="CF143">
        <v>174</v>
      </c>
      <c r="CH143" t="s">
        <v>15</v>
      </c>
      <c r="CI143" t="s">
        <v>203</v>
      </c>
      <c r="CJ143" t="s">
        <v>204</v>
      </c>
      <c r="CK143" t="s">
        <v>23</v>
      </c>
      <c r="CL143" t="s">
        <v>14</v>
      </c>
      <c r="CM143">
        <v>165</v>
      </c>
      <c r="CO143" t="s">
        <v>15</v>
      </c>
      <c r="CP143" t="s">
        <v>193</v>
      </c>
      <c r="CQ143" t="s">
        <v>192</v>
      </c>
      <c r="CR143" t="s">
        <v>12</v>
      </c>
      <c r="CS143" t="s">
        <v>11</v>
      </c>
      <c r="CT143">
        <v>181</v>
      </c>
      <c r="EQ143" s="22" t="s">
        <v>29</v>
      </c>
      <c r="ER143" s="22" t="s">
        <v>145</v>
      </c>
      <c r="ES143" s="22" t="s">
        <v>145</v>
      </c>
      <c r="ET143" s="22" t="s">
        <v>16</v>
      </c>
      <c r="EU143" s="133" t="s">
        <v>8</v>
      </c>
      <c r="EV143">
        <v>1</v>
      </c>
      <c r="FS143" t="s">
        <v>15</v>
      </c>
      <c r="FT143" t="s">
        <v>194</v>
      </c>
      <c r="FU143" t="s">
        <v>195</v>
      </c>
      <c r="FV143" t="s">
        <v>19</v>
      </c>
      <c r="FW143" t="s">
        <v>8</v>
      </c>
      <c r="FX143">
        <v>197</v>
      </c>
    </row>
    <row r="144" spans="2:180" ht="12.75" customHeight="1">
      <c r="B144"/>
      <c r="C144"/>
      <c r="D144"/>
      <c r="G144"/>
      <c r="H144" s="338" t="s">
        <v>56</v>
      </c>
      <c r="I144" s="338"/>
      <c r="J144" s="338"/>
      <c r="K144" s="338"/>
      <c r="L144" s="338" t="s">
        <v>55</v>
      </c>
      <c r="M144" s="338"/>
      <c r="N144" s="338"/>
      <c r="O144" s="338"/>
      <c r="P144" s="57"/>
      <c r="Q144" s="40"/>
      <c r="R144" s="40"/>
      <c r="S144" s="40"/>
      <c r="W144" s="84"/>
      <c r="X144" s="84"/>
      <c r="Y144" s="84"/>
      <c r="Z144" s="194"/>
      <c r="AA144" s="189"/>
      <c r="AB144" s="189"/>
      <c r="AD144" s="198" t="s">
        <v>13</v>
      </c>
      <c r="AE144" s="198" t="s">
        <v>244</v>
      </c>
      <c r="AF144" s="198" t="s">
        <v>245</v>
      </c>
      <c r="AG144" s="147" t="s">
        <v>24</v>
      </c>
      <c r="AH144" s="198" t="s">
        <v>11</v>
      </c>
      <c r="AI144" s="198">
        <v>162</v>
      </c>
      <c r="AK144" s="257" t="s">
        <v>15</v>
      </c>
      <c r="AL144" s="258" t="s">
        <v>188</v>
      </c>
      <c r="AM144" s="258" t="s">
        <v>189</v>
      </c>
      <c r="AN144" s="257" t="s">
        <v>12</v>
      </c>
      <c r="AO144" s="258" t="s">
        <v>14</v>
      </c>
      <c r="AP144" s="258">
        <v>173</v>
      </c>
      <c r="AR144" s="74" t="s">
        <v>13</v>
      </c>
      <c r="AS144" s="74" t="s">
        <v>239</v>
      </c>
      <c r="AT144" s="74" t="s">
        <v>240</v>
      </c>
      <c r="AU144" s="74" t="s">
        <v>27</v>
      </c>
      <c r="AV144" s="74" t="s">
        <v>14</v>
      </c>
      <c r="AW144" s="74">
        <v>160</v>
      </c>
      <c r="AY144" s="198" t="s">
        <v>15</v>
      </c>
      <c r="AZ144" s="198" t="s">
        <v>196</v>
      </c>
      <c r="BA144" s="199" t="s">
        <v>197</v>
      </c>
      <c r="BB144" s="147" t="s">
        <v>25</v>
      </c>
      <c r="BC144" s="198" t="s">
        <v>11</v>
      </c>
      <c r="BD144" s="198">
        <v>177</v>
      </c>
      <c r="BF144" s="198" t="s">
        <v>13</v>
      </c>
      <c r="BG144" s="198" t="s">
        <v>222</v>
      </c>
      <c r="BH144" s="198" t="s">
        <v>251</v>
      </c>
      <c r="BI144" s="147" t="s">
        <v>25</v>
      </c>
      <c r="BJ144" s="198" t="s">
        <v>11</v>
      </c>
      <c r="BK144" s="198">
        <v>147</v>
      </c>
      <c r="BM144" t="s">
        <v>13</v>
      </c>
      <c r="BN144" t="s">
        <v>196</v>
      </c>
      <c r="BO144" t="s">
        <v>303</v>
      </c>
      <c r="BP144" t="s">
        <v>10</v>
      </c>
      <c r="BQ144" t="s">
        <v>11</v>
      </c>
      <c r="BR144">
        <v>181</v>
      </c>
      <c r="BT144" t="s">
        <v>13</v>
      </c>
      <c r="BU144" t="s">
        <v>183</v>
      </c>
      <c r="BV144" t="s">
        <v>238</v>
      </c>
      <c r="BW144" t="s">
        <v>19</v>
      </c>
      <c r="BX144" t="s">
        <v>11</v>
      </c>
      <c r="BY144">
        <v>157</v>
      </c>
      <c r="CA144" t="s">
        <v>20</v>
      </c>
      <c r="CB144" t="s">
        <v>382</v>
      </c>
      <c r="CC144" t="s">
        <v>295</v>
      </c>
      <c r="CD144" t="s">
        <v>27</v>
      </c>
      <c r="CE144" t="s">
        <v>11</v>
      </c>
      <c r="CF144">
        <v>149</v>
      </c>
      <c r="CH144" t="s">
        <v>15</v>
      </c>
      <c r="CI144" t="s">
        <v>205</v>
      </c>
      <c r="CJ144" t="s">
        <v>204</v>
      </c>
      <c r="CK144" t="s">
        <v>25</v>
      </c>
      <c r="CL144" t="s">
        <v>14</v>
      </c>
      <c r="CM144">
        <v>155</v>
      </c>
      <c r="CO144" t="s">
        <v>15</v>
      </c>
      <c r="CP144" t="s">
        <v>208</v>
      </c>
      <c r="CQ144" t="s">
        <v>209</v>
      </c>
      <c r="CR144" t="s">
        <v>210</v>
      </c>
      <c r="CS144" t="s">
        <v>11</v>
      </c>
      <c r="CT144">
        <v>182</v>
      </c>
      <c r="EQ144" s="22" t="s">
        <v>29</v>
      </c>
      <c r="ER144" s="22" t="s">
        <v>145</v>
      </c>
      <c r="ES144" s="22" t="s">
        <v>145</v>
      </c>
      <c r="ET144" s="22" t="s">
        <v>9</v>
      </c>
      <c r="EU144" s="133" t="s">
        <v>11</v>
      </c>
      <c r="EV144">
        <v>1</v>
      </c>
      <c r="FS144" t="s">
        <v>15</v>
      </c>
      <c r="FT144" t="s">
        <v>227</v>
      </c>
      <c r="FU144" t="s">
        <v>228</v>
      </c>
      <c r="FV144" t="s">
        <v>16</v>
      </c>
      <c r="FW144" t="s">
        <v>8</v>
      </c>
      <c r="FX144">
        <v>200</v>
      </c>
    </row>
    <row r="145" spans="2:180" ht="12.75" customHeight="1">
      <c r="B145"/>
      <c r="C145"/>
      <c r="D145"/>
      <c r="G145"/>
      <c r="H145" s="39"/>
      <c r="I145" s="39"/>
      <c r="J145" s="39" t="s">
        <v>5</v>
      </c>
      <c r="K145" s="39"/>
      <c r="L145" s="39"/>
      <c r="M145" s="39" t="s">
        <v>5</v>
      </c>
      <c r="N145" s="39"/>
      <c r="O145" s="39"/>
      <c r="P145" s="57"/>
      <c r="Q145" s="40"/>
      <c r="R145" s="40"/>
      <c r="S145" s="40"/>
      <c r="W145" s="84"/>
      <c r="X145" s="84"/>
      <c r="Y145" s="84"/>
      <c r="Z145" s="194"/>
      <c r="AA145" s="189"/>
      <c r="AB145" s="189"/>
      <c r="AD145" s="198" t="s">
        <v>13</v>
      </c>
      <c r="AE145" s="198" t="s">
        <v>205</v>
      </c>
      <c r="AF145" s="198" t="s">
        <v>234</v>
      </c>
      <c r="AG145" s="147" t="s">
        <v>25</v>
      </c>
      <c r="AH145" s="198" t="s">
        <v>11</v>
      </c>
      <c r="AI145" s="198">
        <v>163</v>
      </c>
      <c r="AK145" s="257" t="s">
        <v>15</v>
      </c>
      <c r="AL145" s="258" t="s">
        <v>196</v>
      </c>
      <c r="AM145" s="258" t="s">
        <v>197</v>
      </c>
      <c r="AN145" s="257" t="s">
        <v>25</v>
      </c>
      <c r="AO145" s="258" t="s">
        <v>11</v>
      </c>
      <c r="AP145" s="258">
        <v>171</v>
      </c>
      <c r="AR145" s="22" t="s">
        <v>13</v>
      </c>
      <c r="AS145" s="22" t="s">
        <v>247</v>
      </c>
      <c r="AT145" s="22" t="s">
        <v>234</v>
      </c>
      <c r="AU145" s="22" t="s">
        <v>23</v>
      </c>
      <c r="AV145" s="203" t="s">
        <v>11</v>
      </c>
      <c r="AW145" s="22">
        <v>160</v>
      </c>
      <c r="AY145" s="198" t="s">
        <v>15</v>
      </c>
      <c r="AZ145" s="198" t="s">
        <v>214</v>
      </c>
      <c r="BA145" s="198" t="s">
        <v>215</v>
      </c>
      <c r="BB145" s="147" t="s">
        <v>25</v>
      </c>
      <c r="BC145" s="198" t="s">
        <v>11</v>
      </c>
      <c r="BD145" s="198">
        <v>167</v>
      </c>
      <c r="BF145" s="198" t="s">
        <v>13</v>
      </c>
      <c r="BG145" s="198" t="s">
        <v>250</v>
      </c>
      <c r="BH145" s="198" t="s">
        <v>243</v>
      </c>
      <c r="BI145" s="147" t="s">
        <v>25</v>
      </c>
      <c r="BJ145" s="198" t="s">
        <v>14</v>
      </c>
      <c r="BK145" s="198">
        <v>144</v>
      </c>
      <c r="BM145" t="s">
        <v>13</v>
      </c>
      <c r="BN145" t="s">
        <v>239</v>
      </c>
      <c r="BO145" t="s">
        <v>240</v>
      </c>
      <c r="BP145" t="s">
        <v>27</v>
      </c>
      <c r="BQ145" t="s">
        <v>11</v>
      </c>
      <c r="BR145">
        <v>181</v>
      </c>
      <c r="BT145" t="s">
        <v>13</v>
      </c>
      <c r="BU145" t="s">
        <v>235</v>
      </c>
      <c r="BV145" t="s">
        <v>236</v>
      </c>
      <c r="BW145" t="s">
        <v>16</v>
      </c>
      <c r="BX145" t="s">
        <v>11</v>
      </c>
      <c r="BY145">
        <v>156</v>
      </c>
      <c r="CA145" t="s">
        <v>20</v>
      </c>
      <c r="CB145" t="s">
        <v>422</v>
      </c>
      <c r="CC145" t="s">
        <v>423</v>
      </c>
      <c r="CD145" t="s">
        <v>10</v>
      </c>
      <c r="CE145" t="s">
        <v>11</v>
      </c>
      <c r="CF145">
        <v>174</v>
      </c>
      <c r="CH145" t="s">
        <v>15</v>
      </c>
      <c r="CI145" t="s">
        <v>218</v>
      </c>
      <c r="CJ145" t="s">
        <v>219</v>
      </c>
      <c r="CK145" t="s">
        <v>210</v>
      </c>
      <c r="CL145" t="s">
        <v>11</v>
      </c>
      <c r="CM145">
        <v>154</v>
      </c>
      <c r="CO145" t="s">
        <v>15</v>
      </c>
      <c r="CP145" t="s">
        <v>230</v>
      </c>
      <c r="CQ145" t="s">
        <v>231</v>
      </c>
      <c r="CR145" t="s">
        <v>10</v>
      </c>
      <c r="CS145" t="s">
        <v>11</v>
      </c>
      <c r="CT145">
        <v>182</v>
      </c>
      <c r="EQ145" s="22" t="s">
        <v>29</v>
      </c>
      <c r="ER145" s="22" t="s">
        <v>145</v>
      </c>
      <c r="ES145" s="22" t="s">
        <v>145</v>
      </c>
      <c r="ET145" s="22" t="s">
        <v>37</v>
      </c>
      <c r="EU145" s="133" t="s">
        <v>11</v>
      </c>
      <c r="EV145">
        <v>1</v>
      </c>
      <c r="FS145" t="s">
        <v>15</v>
      </c>
      <c r="FT145" t="s">
        <v>224</v>
      </c>
      <c r="FU145" t="s">
        <v>225</v>
      </c>
      <c r="FV145" t="s">
        <v>16</v>
      </c>
      <c r="FW145" t="s">
        <v>8</v>
      </c>
      <c r="FX145">
        <v>194</v>
      </c>
    </row>
    <row r="146" spans="2:180" ht="12.75" customHeight="1">
      <c r="B146"/>
      <c r="C146"/>
      <c r="D146"/>
      <c r="G146" s="50">
        <v>1</v>
      </c>
      <c r="H146" s="39" t="str" cm="1">
        <f t="array" ref="H146:I148">IF(Heimmannschaft=AG!A1,AGLGA,
IF(Heimmannschaft=LE!A1,LELGA,
IF(Heimmannschaft=AD!A1,ADLGA,
IF(Heimmannschaft=ZE!A1,ZELGA,
IF(Heimmannschaft=TH!A1,THLGA,
IF(Heimmannschaft=FU!A1,FULGA,
IF(Heimmannschaft=JI!A1,JILGA,
IF(Heimmannschaft=HW!A1,HWLGA,
IF(Heimmannschaft=WW!A1,wwlga,
IF(Heimmannschaft=PB!A1,pblga,
IF(Heimmannschaft=ÖD!A1,ödlga,
"leer")))))))))))</f>
        <v>Josef</v>
      </c>
      <c r="I146" s="39" t="str">
        <v>Maurer</v>
      </c>
      <c r="J146" s="74">
        <f xml:space="preserve">
IF(Heimmannschaft=AG!$A$1,LARGE(AG!$BJ$3:$BJ$150,1),
IF(Heimmannschaft=LE!$A$1,LARGE(LE!$BJ$3:$BJ$150,1),
IF(Heimmannschaft=AD!$A$1,LARGE(AD!$BJ$3:$BJ$150,1),
IF(Heimmannschaft=ZE!$A$1,LARGE(ZE!$BJ$3:$BJ$150,1),
IF(Heimmannschaft=TH!$A$1,LARGE(TH!$BJ$3:$BJ$150,1),
IF(Heimmannschaft=FU!$A$1,LARGE(FU!$BJ$3:$BJ$150,1),
IF(Heimmannschaft=JI!$A$1,LARGE(JI!$BJ$3:$BJ$150,1),
IF(Heimmannschaft=HW!$A$1,LARGE(HW!$BJ$3:$BJ$150,1),
IF(Heimmannschaft=WW!$A$1,LARGE(WW!$BJ$3:$BJ$150,1),
IF(Heimmannschaft=PB!$A$1,LARGE(PB!$BJ$3:$BJ$150,1),
IF(Heimmannschaft=ÖD!$A$1,LARGE(ÖD!$BJ$3:$BJ$150,1)
)))))))))))</f>
        <v>190</v>
      </c>
      <c r="K146" s="49"/>
      <c r="L146" s="49"/>
      <c r="M146" s="74">
        <f xml:space="preserve">
IF(Gastmannschaft=AG!$A$1,LARGE(AG!$BJ$3:$BJ$150,1),
IF(Gastmannschaft=LE!$A$1,LARGE(LE!$BJ$3:$BJ$150,1),
IF(Gastmannschaft=AD!$A$1,LARGE(AD!$BJ$3:$BJ$150,1),
IF(Gastmannschaft=ZE!$A$1,LARGE(ZE!$BJ$3:$BJ$150,1),
IF(Gastmannschaft=TH!$A$1,LARGE(TH!$BJ$3:$BJ$150,1),
IF(Gastmannschaft=FU!$A$1,LARGE(FU!$BJ$3:$BJ$150,1),
IF(Gastmannschaft=JI!$A$1,LARGE(JI!$BJ$3:$BJ$150,1),
IF(Gastmannschaft=HW!$A$1,LARGE(HW!$BJ$3:$BJ$150,1),
IF(Gastmannschaft=WW!$A$1,LARGE(WW!$BJ$3:$BJ$150,1),
IF(Gastmannschaft=PB!$A$1,LARGE(PB!$BJ$3:$BJ$150,1),
IF(Gastmannschaft=ÖD!$A$1,LARGE(ÖD!$BJ$3:$BJ$150,1)
)))))))))))</f>
        <v>192</v>
      </c>
      <c r="N146" s="39" t="str" cm="1">
        <f t="array" ref="N146:O148">IF(Gastmannschaft=AG!A1,AGLGA,
IF(Gastmannschaft=LE!A1,LELGA,
IF(Gastmannschaft=AD!A1,ADLGA,
IF(Gastmannschaft=ZE!A1,ZELGA,
IF(Gastmannschaft=TH!A1,THLGA,
IF(Gastmannschaft=FU!A1,FULGA,
IF(Gastmannschaft=JI!A1,JILGA,
IF(Gastmannschaft=HW!A1,HWLGA,
IF(Gastmannschaft=WW!A1,wwlga,
IF(Gastmannschaft=PB!A1,pblga,
IF(Gastmannschaft=ÖD!A1,ödlga,
"leer")))))))))))</f>
        <v>Gerhard</v>
      </c>
      <c r="O146" s="39" t="str">
        <v>Ballmann</v>
      </c>
      <c r="P146" s="57">
        <v>1</v>
      </c>
      <c r="W146" s="84"/>
      <c r="X146" s="84"/>
      <c r="Y146" s="84"/>
      <c r="Z146" s="194"/>
      <c r="AA146" s="189"/>
      <c r="AB146" s="189"/>
      <c r="AD146" s="198" t="s">
        <v>13</v>
      </c>
      <c r="AE146" s="198" t="s">
        <v>178</v>
      </c>
      <c r="AF146" s="198" t="s">
        <v>243</v>
      </c>
      <c r="AG146" s="147" t="s">
        <v>23</v>
      </c>
      <c r="AH146" s="198" t="s">
        <v>11</v>
      </c>
      <c r="AI146" s="198">
        <v>167</v>
      </c>
      <c r="AK146" s="259" t="s">
        <v>15</v>
      </c>
      <c r="AL146" s="259" t="s">
        <v>190</v>
      </c>
      <c r="AM146" s="259" t="s">
        <v>582</v>
      </c>
      <c r="AN146" s="260" t="s">
        <v>25</v>
      </c>
      <c r="AO146" s="259" t="s">
        <v>14</v>
      </c>
      <c r="AP146" s="259">
        <v>120</v>
      </c>
      <c r="AR146" s="74" t="s">
        <v>13</v>
      </c>
      <c r="AS146" s="74" t="s">
        <v>222</v>
      </c>
      <c r="AT146" s="74" t="s">
        <v>251</v>
      </c>
      <c r="AU146" s="74" t="s">
        <v>25</v>
      </c>
      <c r="AV146" s="74" t="s">
        <v>11</v>
      </c>
      <c r="AW146" s="74">
        <v>160</v>
      </c>
      <c r="AY146" s="198" t="s">
        <v>15</v>
      </c>
      <c r="AZ146" s="198" t="s">
        <v>198</v>
      </c>
      <c r="BA146" s="198" t="s">
        <v>199</v>
      </c>
      <c r="BB146" s="147" t="s">
        <v>25</v>
      </c>
      <c r="BC146" s="198" t="s">
        <v>11</v>
      </c>
      <c r="BD146" s="198">
        <v>170</v>
      </c>
      <c r="BF146" s="198" t="s">
        <v>13</v>
      </c>
      <c r="BG146" s="198" t="s">
        <v>252</v>
      </c>
      <c r="BH146" s="198" t="s">
        <v>253</v>
      </c>
      <c r="BI146" s="147" t="s">
        <v>25</v>
      </c>
      <c r="BJ146" s="198" t="s">
        <v>11</v>
      </c>
      <c r="BK146" s="198">
        <v>139</v>
      </c>
      <c r="BM146" t="s">
        <v>13</v>
      </c>
      <c r="BN146" t="s">
        <v>566</v>
      </c>
      <c r="BO146" t="s">
        <v>241</v>
      </c>
      <c r="BP146" t="s">
        <v>10</v>
      </c>
      <c r="BQ146" t="s">
        <v>11</v>
      </c>
      <c r="BR146">
        <v>185</v>
      </c>
      <c r="BT146" t="s">
        <v>13</v>
      </c>
      <c r="BU146" t="s">
        <v>252</v>
      </c>
      <c r="BV146" t="s">
        <v>253</v>
      </c>
      <c r="BW146" t="s">
        <v>25</v>
      </c>
      <c r="BX146" t="s">
        <v>11</v>
      </c>
      <c r="BY146">
        <v>147</v>
      </c>
      <c r="CA146" t="s">
        <v>20</v>
      </c>
      <c r="CB146" t="s">
        <v>451</v>
      </c>
      <c r="CC146" t="s">
        <v>174</v>
      </c>
      <c r="CD146" t="s">
        <v>10</v>
      </c>
      <c r="CE146" t="s">
        <v>11</v>
      </c>
      <c r="CF146">
        <v>154</v>
      </c>
      <c r="CH146" t="s">
        <v>15</v>
      </c>
      <c r="CI146" t="s">
        <v>203</v>
      </c>
      <c r="CJ146" t="s">
        <v>315</v>
      </c>
      <c r="CK146" t="s">
        <v>210</v>
      </c>
      <c r="CL146" t="s">
        <v>11</v>
      </c>
      <c r="CM146">
        <v>141</v>
      </c>
      <c r="CO146" t="s">
        <v>15</v>
      </c>
      <c r="CP146" t="s">
        <v>211</v>
      </c>
      <c r="CQ146" t="s">
        <v>209</v>
      </c>
      <c r="CR146" t="s">
        <v>19</v>
      </c>
      <c r="CS146" t="s">
        <v>8</v>
      </c>
      <c r="CT146">
        <v>182</v>
      </c>
      <c r="EQ146" s="22" t="s">
        <v>29</v>
      </c>
      <c r="ER146" s="22" t="s">
        <v>145</v>
      </c>
      <c r="ES146" s="22" t="s">
        <v>145</v>
      </c>
      <c r="ET146" s="22" t="s">
        <v>10</v>
      </c>
      <c r="EU146" s="133" t="s">
        <v>11</v>
      </c>
      <c r="EV146">
        <v>1</v>
      </c>
      <c r="FS146" t="s">
        <v>15</v>
      </c>
      <c r="FT146" t="s">
        <v>395</v>
      </c>
      <c r="FU146" t="s">
        <v>221</v>
      </c>
      <c r="FV146" t="s">
        <v>16</v>
      </c>
      <c r="FW146" t="s">
        <v>8</v>
      </c>
      <c r="FX146">
        <v>192</v>
      </c>
    </row>
    <row r="147" spans="2:180" ht="12.75" customHeight="1">
      <c r="B147"/>
      <c r="C147"/>
      <c r="D147"/>
      <c r="G147" s="50">
        <v>2</v>
      </c>
      <c r="H147" s="39" t="str">
        <v>Agnes</v>
      </c>
      <c r="I147" s="39" t="str">
        <v>Gerhardt</v>
      </c>
      <c r="J147" s="74">
        <f xml:space="preserve">
IF(Heimmannschaft=AG!$A$1,LARGE(AG!$BJ$3:$BJ$150,2),
IF(Heimmannschaft=LE!$A$1,LARGE(LE!$BJ$3:$BJ$150,2),
IF(Heimmannschaft=AD!$A$1,LARGE(AD!$BJ$3:$BJ$150,2),
IF(Heimmannschaft=ZE!$A$1,LARGE(ZE!$BJ$3:$BJ$150,2),
IF(Heimmannschaft=TH!$A$1,LARGE(TH!$BJ$3:$BJ$150,2),
IF(Heimmannschaft=FU!$A$1,LARGE(FU!$BJ$3:$BJ$150,2),
IF(Heimmannschaft=JI!$A$1,LARGE(JI!$BJ$3:$BJ$150,2),
IF(Heimmannschaft=HW!$A$1,LARGE(HW!$BJ$3:$BJ$150,2),
IF(Heimmannschaft=WW!$A$1,LARGE(WW!$BJ$3:$BJ$150,2),
IF(Heimmannschaft=PB!$A$1,LARGE(PB!$BJ$3:$BJ$150,2),
IF(Heimmannschaft=ÖD!$A$1,LARGE(ÖD!$BJ$3:$BJ$150,2)
)))))))))))</f>
        <v>190</v>
      </c>
      <c r="K147" s="49"/>
      <c r="L147" s="49"/>
      <c r="M147" s="74">
        <f xml:space="preserve">
IF(Gastmannschaft=AG!$A$1,LARGE(AG!$BJ$3:$BJ$150,2),
IF(Gastmannschaft=LE!$A$1,LARGE(LE!$BJ$3:$BJ$150,2),
IF(Gastmannschaft=AD!$A$1,LARGE(AD!$BJ$3:$BJ$150,2),
IF(Gastmannschaft=ZE!$A$1,LARGE(ZE!$BJ$3:$BJ$150,2),
IF(Gastmannschaft=TH!$A$1,LARGE(TH!$BJ$3:$BJ$150,2),
IF(Gastmannschaft=FU!$A$1,LARGE(FU!$BJ$3:$BJ$150,2),
IF(Gastmannschaft=JI!$A$1,LARGE(JI!$BJ$3:$BJ$150,2),
IF(Gastmannschaft=HW!$A$1,LARGE(HW!$BJ$3:$BJ$150,2),
IF(Gastmannschaft=WW!$A$1,LARGE(WW!$BJ$3:$BJ$150,2),
IF(Gastmannschaft=PB!$A$1,LARGE(PB!$BJ$3:$BJ$150,2),
IF(Gastmannschaft=ÖD!$A$1,LARGE(ÖD!$BJ$3:$BJ$150,2)
)))))))))))</f>
        <v>190</v>
      </c>
      <c r="N147" s="39" t="str">
        <v>Hans</v>
      </c>
      <c r="O147" s="39" t="str">
        <v>Baur</v>
      </c>
      <c r="P147" s="57">
        <v>2</v>
      </c>
      <c r="W147" s="84"/>
      <c r="X147" s="84"/>
      <c r="Y147" s="84"/>
      <c r="Z147" s="194"/>
      <c r="AA147" s="189"/>
      <c r="AB147" s="189"/>
      <c r="AD147" s="198" t="s">
        <v>13</v>
      </c>
      <c r="AE147" s="198" t="s">
        <v>239</v>
      </c>
      <c r="AF147" s="198" t="s">
        <v>248</v>
      </c>
      <c r="AG147" s="147" t="s">
        <v>27</v>
      </c>
      <c r="AH147" s="198" t="s">
        <v>14</v>
      </c>
      <c r="AI147" s="198">
        <v>168</v>
      </c>
      <c r="AK147" s="257" t="s">
        <v>15</v>
      </c>
      <c r="AL147" s="257" t="s">
        <v>254</v>
      </c>
      <c r="AM147" s="257" t="s">
        <v>255</v>
      </c>
      <c r="AN147" s="257" t="s">
        <v>10</v>
      </c>
      <c r="AO147" s="257" t="s">
        <v>11</v>
      </c>
      <c r="AP147" s="257">
        <v>194</v>
      </c>
      <c r="AR147" s="22" t="s">
        <v>13</v>
      </c>
      <c r="AS147" s="22" t="s">
        <v>183</v>
      </c>
      <c r="AT147" s="22" t="s">
        <v>238</v>
      </c>
      <c r="AU147" s="22" t="s">
        <v>19</v>
      </c>
      <c r="AV147" s="203" t="s">
        <v>11</v>
      </c>
      <c r="AW147" s="22">
        <v>145</v>
      </c>
      <c r="AY147" s="198" t="s">
        <v>15</v>
      </c>
      <c r="AZ147" s="198" t="s">
        <v>453</v>
      </c>
      <c r="BA147" s="198" t="s">
        <v>195</v>
      </c>
      <c r="BB147" s="147" t="s">
        <v>25</v>
      </c>
      <c r="BC147" s="198" t="s">
        <v>11</v>
      </c>
      <c r="BD147" s="198">
        <v>173</v>
      </c>
      <c r="BF147" s="198" t="s">
        <v>20</v>
      </c>
      <c r="BG147" s="198" t="s">
        <v>422</v>
      </c>
      <c r="BH147" s="198" t="s">
        <v>423</v>
      </c>
      <c r="BI147" s="147" t="s">
        <v>10</v>
      </c>
      <c r="BJ147" s="198" t="s">
        <v>11</v>
      </c>
      <c r="BK147" s="198">
        <v>163</v>
      </c>
      <c r="BM147" t="s">
        <v>13</v>
      </c>
      <c r="BN147" t="s">
        <v>183</v>
      </c>
      <c r="BO147" t="s">
        <v>246</v>
      </c>
      <c r="BP147" t="s">
        <v>12</v>
      </c>
      <c r="BQ147" t="s">
        <v>11</v>
      </c>
      <c r="BR147">
        <v>186</v>
      </c>
      <c r="BT147" t="s">
        <v>13</v>
      </c>
      <c r="BU147" t="s">
        <v>250</v>
      </c>
      <c r="BV147" t="s">
        <v>243</v>
      </c>
      <c r="BW147" t="s">
        <v>25</v>
      </c>
      <c r="BX147" t="s">
        <v>14</v>
      </c>
      <c r="BY147">
        <v>135</v>
      </c>
      <c r="CA147" t="s">
        <v>20</v>
      </c>
      <c r="CB147" t="s">
        <v>175</v>
      </c>
      <c r="CC147" t="s">
        <v>584</v>
      </c>
      <c r="CD147" t="s">
        <v>10</v>
      </c>
      <c r="CE147" t="s">
        <v>11</v>
      </c>
      <c r="CF147">
        <v>142</v>
      </c>
      <c r="CH147" t="s">
        <v>15</v>
      </c>
      <c r="CI147" t="s">
        <v>194</v>
      </c>
      <c r="CJ147" t="s">
        <v>195</v>
      </c>
      <c r="CK147" t="s">
        <v>19</v>
      </c>
      <c r="CL147" t="s">
        <v>11</v>
      </c>
      <c r="CM147">
        <v>134</v>
      </c>
      <c r="CO147" t="s">
        <v>15</v>
      </c>
      <c r="CP147" t="s">
        <v>196</v>
      </c>
      <c r="CQ147" t="s">
        <v>197</v>
      </c>
      <c r="CR147" t="s">
        <v>25</v>
      </c>
      <c r="CS147" t="s">
        <v>11</v>
      </c>
      <c r="CT147">
        <v>188</v>
      </c>
      <c r="EQ147" s="22" t="s">
        <v>29</v>
      </c>
      <c r="ER147" s="22" t="s">
        <v>145</v>
      </c>
      <c r="ES147" s="22" t="s">
        <v>145</v>
      </c>
      <c r="ET147" s="22" t="s">
        <v>24</v>
      </c>
      <c r="EU147" s="133" t="s">
        <v>11</v>
      </c>
      <c r="EV147">
        <v>1</v>
      </c>
      <c r="FS147" t="s">
        <v>15</v>
      </c>
      <c r="FT147" t="s">
        <v>190</v>
      </c>
      <c r="FU147" t="s">
        <v>582</v>
      </c>
      <c r="FV147" t="s">
        <v>25</v>
      </c>
      <c r="FW147" t="s">
        <v>14</v>
      </c>
      <c r="FX147">
        <v>125</v>
      </c>
    </row>
    <row r="148" spans="2:180" ht="12.75" customHeight="1" thickBot="1">
      <c r="B148"/>
      <c r="C148"/>
      <c r="D148"/>
      <c r="G148" s="51">
        <v>3</v>
      </c>
      <c r="H148" s="41" t="str">
        <v>Robert</v>
      </c>
      <c r="I148" s="41" t="str">
        <v>Neuhierl</v>
      </c>
      <c r="J148" s="146">
        <f xml:space="preserve">
IF(Heimmannschaft=AG!$A$1,LARGE(AG!$BJ$3:$BJ$150,3),
IF(Heimmannschaft=LE!$A$1,LARGE(LE!$BJ$3:$BJ$150,3),
IF(Heimmannschaft=AD!$A$1,LARGE(AD!$BJ$3:$BJ$150,3),
IF(Heimmannschaft=ZE!$A$1,LARGE(ZE!$BJ$3:$BJ$150,3),
IF(Heimmannschaft=TH!$A$1,LARGE(TH!$BJ$3:$BJ$150,3),
IF(Heimmannschaft=FU!$A$1,LARGE(FU!$BJ$3:$BJ$150,3),
IF(Heimmannschaft=JI!$A$1,LARGE(JI!$BJ$3:$BJ$150,3),
IF(Heimmannschaft=HW!$A$1,LARGE(HW!$BJ$3:$BJ$150,3),
IF(Heimmannschaft=WW!$A$1,LARGE(WW!$BJ$3:$BJ$150,3),
IF(Heimmannschaft=PB!$A$1,LARGE(PB!$BJ$3:$BJ$150,3),
IF(Heimmannschaft=ÖD!$A$1,LARGE(ÖD!$BJ$3:$BJ$150,3)
)))))))))))</f>
        <v>186</v>
      </c>
      <c r="K148" s="52"/>
      <c r="L148" s="52"/>
      <c r="M148" s="146">
        <f xml:space="preserve">
IF(Gastmannschaft=AG!$A$1,LARGE(AG!$BJ$3:$BJ$150,3),
IF(Gastmannschaft=LE!$A$1,LARGE(LE!$BJ$3:$BJ$150,3),
IF(Gastmannschaft=AD!$A$1,LARGE(AD!$BJ$3:$BJ$150,3),
IF(Gastmannschaft=ZE!$A$1,LARGE(ZE!$BJ$3:$BJ$150,3),
IF(Gastmannschaft=TH!$A$1,LARGE(TH!$BJ$3:$BJ$150,3),
IF(Gastmannschaft=FU!$A$1,LARGE(FU!$BJ$3:$BJ$150,3),
IF(Gastmannschaft=JI!$A$1,LARGE(JI!$BJ$3:$BJ$150,3),
IF(Gastmannschaft=HW!$A$1,LARGE(HW!$BJ$3:$BJ$150,3),
IF(Gastmannschaft=WW!$A$1,LARGE(WW!$BJ$3:$BJ$150,3),
IF(Gastmannschaft=PB!$A$1,LARGE(PB!$BJ$3:$BJ$150,3),
IF(Gastmannschaft=ÖD!$A$1,LARGE(ÖD!$BJ$3:$BJ$150,3)
)))))))))))</f>
        <v>181</v>
      </c>
      <c r="N148" s="41" t="str">
        <v>Herrmann</v>
      </c>
      <c r="O148" s="41" t="str">
        <v>Ittlinger</v>
      </c>
      <c r="P148" s="58">
        <v>3</v>
      </c>
      <c r="W148" s="84"/>
      <c r="X148" s="84"/>
      <c r="Y148" s="84"/>
      <c r="Z148" s="194"/>
      <c r="AA148" s="189"/>
      <c r="AB148" s="189"/>
      <c r="AD148" s="198" t="s">
        <v>13</v>
      </c>
      <c r="AE148" s="198" t="s">
        <v>499</v>
      </c>
      <c r="AF148" s="198" t="s">
        <v>500</v>
      </c>
      <c r="AG148" s="147" t="s">
        <v>22</v>
      </c>
      <c r="AH148" s="198" t="s">
        <v>11</v>
      </c>
      <c r="AI148" s="198">
        <v>172</v>
      </c>
      <c r="AK148" s="257" t="s">
        <v>15</v>
      </c>
      <c r="AL148" s="257" t="s">
        <v>211</v>
      </c>
      <c r="AM148" s="257" t="s">
        <v>209</v>
      </c>
      <c r="AN148" s="257" t="s">
        <v>19</v>
      </c>
      <c r="AO148" s="257" t="s">
        <v>8</v>
      </c>
      <c r="AP148" s="257">
        <v>187</v>
      </c>
      <c r="AR148" s="74" t="s">
        <v>13</v>
      </c>
      <c r="AS148" s="74" t="s">
        <v>250</v>
      </c>
      <c r="AT148" s="74" t="s">
        <v>243</v>
      </c>
      <c r="AU148" s="74" t="s">
        <v>25</v>
      </c>
      <c r="AV148" s="74" t="s">
        <v>14</v>
      </c>
      <c r="AW148" s="74">
        <v>136</v>
      </c>
      <c r="AY148" s="198" t="s">
        <v>15</v>
      </c>
      <c r="AZ148" s="198" t="s">
        <v>200</v>
      </c>
      <c r="BA148" s="198" t="s">
        <v>201</v>
      </c>
      <c r="BB148" s="147" t="s">
        <v>22</v>
      </c>
      <c r="BC148" s="198" t="s">
        <v>11</v>
      </c>
      <c r="BD148" s="198">
        <v>176</v>
      </c>
      <c r="BF148" s="198" t="s">
        <v>20</v>
      </c>
      <c r="BG148" s="199" t="s">
        <v>451</v>
      </c>
      <c r="BH148" s="199" t="s">
        <v>174</v>
      </c>
      <c r="BI148" s="147" t="s">
        <v>10</v>
      </c>
      <c r="BJ148" s="198" t="s">
        <v>11</v>
      </c>
      <c r="BK148" s="198">
        <v>148</v>
      </c>
      <c r="BM148" t="s">
        <v>13</v>
      </c>
      <c r="BN148" t="s">
        <v>183</v>
      </c>
      <c r="BO148" t="s">
        <v>238</v>
      </c>
      <c r="BP148" t="s">
        <v>19</v>
      </c>
      <c r="BQ148" t="s">
        <v>8</v>
      </c>
      <c r="BR148">
        <v>188</v>
      </c>
      <c r="BT148" t="s">
        <v>13</v>
      </c>
      <c r="BU148" t="s">
        <v>222</v>
      </c>
      <c r="BV148" t="s">
        <v>251</v>
      </c>
      <c r="BW148" t="s">
        <v>25</v>
      </c>
      <c r="BX148" t="s">
        <v>11</v>
      </c>
      <c r="BY148">
        <v>128</v>
      </c>
      <c r="CA148" t="s">
        <v>20</v>
      </c>
      <c r="CB148" t="s">
        <v>571</v>
      </c>
      <c r="CC148" t="s">
        <v>587</v>
      </c>
      <c r="CD148" t="s">
        <v>25</v>
      </c>
      <c r="CE148" t="s">
        <v>11</v>
      </c>
      <c r="CH148" t="s">
        <v>15</v>
      </c>
      <c r="CI148" t="s">
        <v>190</v>
      </c>
      <c r="CJ148" t="s">
        <v>582</v>
      </c>
      <c r="CK148" t="s">
        <v>25</v>
      </c>
      <c r="CL148" t="s">
        <v>14</v>
      </c>
      <c r="CM148">
        <v>116</v>
      </c>
      <c r="CO148" t="s">
        <v>15</v>
      </c>
      <c r="CP148" t="s">
        <v>186</v>
      </c>
      <c r="CQ148" t="s">
        <v>187</v>
      </c>
      <c r="CR148" t="s">
        <v>12</v>
      </c>
      <c r="CS148" t="s">
        <v>11</v>
      </c>
      <c r="CT148">
        <v>190</v>
      </c>
      <c r="EQ148" s="22" t="s">
        <v>29</v>
      </c>
      <c r="ER148" s="22" t="s">
        <v>145</v>
      </c>
      <c r="ES148" s="22" t="s">
        <v>145</v>
      </c>
      <c r="ET148" s="22" t="s">
        <v>27</v>
      </c>
      <c r="EU148" s="133" t="s">
        <v>8</v>
      </c>
      <c r="EV148">
        <v>1</v>
      </c>
      <c r="FS148" t="s">
        <v>15</v>
      </c>
      <c r="FT148" t="s">
        <v>326</v>
      </c>
      <c r="FU148" t="s">
        <v>220</v>
      </c>
      <c r="FV148" t="s">
        <v>19</v>
      </c>
      <c r="FW148" t="s">
        <v>8</v>
      </c>
      <c r="FX148">
        <v>164</v>
      </c>
    </row>
    <row r="149" spans="2:180" ht="12.75" customHeight="1" thickTop="1">
      <c r="B149"/>
      <c r="C149"/>
      <c r="D149"/>
      <c r="G149"/>
      <c r="H149" s="39"/>
      <c r="I149" s="39" t="s">
        <v>82</v>
      </c>
      <c r="J149" s="49">
        <f>SUM(J146:J148)</f>
        <v>566</v>
      </c>
      <c r="K149" s="49"/>
      <c r="L149" s="49"/>
      <c r="M149" s="49">
        <f>SUM(M146:M148)</f>
        <v>563</v>
      </c>
      <c r="N149" s="39" t="s">
        <v>82</v>
      </c>
      <c r="O149" s="39"/>
      <c r="P149" s="57"/>
      <c r="W149" s="84"/>
      <c r="X149" s="84"/>
      <c r="Y149" s="84"/>
      <c r="Z149" s="194"/>
      <c r="AA149" s="189"/>
      <c r="AB149" s="189"/>
      <c r="AD149" s="198" t="s">
        <v>13</v>
      </c>
      <c r="AE149" s="198" t="s">
        <v>247</v>
      </c>
      <c r="AF149" s="198" t="s">
        <v>234</v>
      </c>
      <c r="AG149" s="147" t="s">
        <v>23</v>
      </c>
      <c r="AH149" s="198" t="s">
        <v>11</v>
      </c>
      <c r="AI149" s="198">
        <v>173</v>
      </c>
      <c r="AK149" s="257" t="s">
        <v>15</v>
      </c>
      <c r="AL149" s="257" t="s">
        <v>208</v>
      </c>
      <c r="AM149" s="257" t="s">
        <v>209</v>
      </c>
      <c r="AN149" s="257" t="s">
        <v>210</v>
      </c>
      <c r="AO149" s="257" t="s">
        <v>11</v>
      </c>
      <c r="AP149" s="257">
        <v>186</v>
      </c>
      <c r="AR149" s="74" t="s">
        <v>13</v>
      </c>
      <c r="AS149" s="74" t="s">
        <v>252</v>
      </c>
      <c r="AT149" s="74" t="s">
        <v>253</v>
      </c>
      <c r="AU149" s="74" t="s">
        <v>25</v>
      </c>
      <c r="AV149" s="74" t="s">
        <v>11</v>
      </c>
      <c r="AW149" s="74">
        <v>136</v>
      </c>
      <c r="AY149" s="198" t="s">
        <v>15</v>
      </c>
      <c r="AZ149" s="198" t="s">
        <v>208</v>
      </c>
      <c r="BA149" s="198" t="s">
        <v>209</v>
      </c>
      <c r="BB149" s="147" t="s">
        <v>210</v>
      </c>
      <c r="BC149" s="198" t="s">
        <v>11</v>
      </c>
      <c r="BD149" s="198">
        <v>183</v>
      </c>
      <c r="BF149" s="198" t="s">
        <v>20</v>
      </c>
      <c r="BG149" s="198" t="s">
        <v>175</v>
      </c>
      <c r="BH149" s="198" t="s">
        <v>584</v>
      </c>
      <c r="BI149" s="147" t="s">
        <v>10</v>
      </c>
      <c r="BJ149" s="198" t="s">
        <v>11</v>
      </c>
      <c r="BK149" s="198">
        <v>147</v>
      </c>
      <c r="BM149" t="s">
        <v>13</v>
      </c>
      <c r="BN149" t="s">
        <v>175</v>
      </c>
      <c r="BO149" t="s">
        <v>237</v>
      </c>
      <c r="BP149" t="s">
        <v>27</v>
      </c>
      <c r="BQ149" t="s">
        <v>8</v>
      </c>
      <c r="BR149">
        <v>189</v>
      </c>
      <c r="BT149" t="s">
        <v>20</v>
      </c>
      <c r="BU149" t="s">
        <v>176</v>
      </c>
      <c r="BV149" t="s">
        <v>177</v>
      </c>
      <c r="BW149" t="s">
        <v>16</v>
      </c>
      <c r="BX149" t="s">
        <v>8</v>
      </c>
      <c r="BY149">
        <v>193</v>
      </c>
      <c r="CA149" t="s">
        <v>20</v>
      </c>
      <c r="CB149" t="s">
        <v>571</v>
      </c>
      <c r="CC149" t="s">
        <v>587</v>
      </c>
      <c r="CD149" t="s">
        <v>25</v>
      </c>
      <c r="CE149" t="s">
        <v>14</v>
      </c>
      <c r="CF149">
        <v>124</v>
      </c>
      <c r="CH149" t="s">
        <v>13</v>
      </c>
      <c r="CI149" t="s">
        <v>235</v>
      </c>
      <c r="CJ149" t="s">
        <v>236</v>
      </c>
      <c r="CK149" t="s">
        <v>16</v>
      </c>
      <c r="CL149" t="s">
        <v>8</v>
      </c>
      <c r="CM149">
        <v>196</v>
      </c>
      <c r="CO149" t="s">
        <v>15</v>
      </c>
      <c r="CP149" t="s">
        <v>188</v>
      </c>
      <c r="CQ149" t="s">
        <v>189</v>
      </c>
      <c r="CR149" t="s">
        <v>12</v>
      </c>
      <c r="CS149" t="s">
        <v>11</v>
      </c>
      <c r="CT149">
        <v>192</v>
      </c>
      <c r="EQ149" s="22" t="s">
        <v>29</v>
      </c>
      <c r="ER149" s="22" t="s">
        <v>145</v>
      </c>
      <c r="ES149" s="22" t="s">
        <v>145</v>
      </c>
      <c r="ET149" s="22" t="s">
        <v>38</v>
      </c>
      <c r="EU149" s="133" t="s">
        <v>8</v>
      </c>
      <c r="EV149">
        <v>1</v>
      </c>
      <c r="FS149" t="s">
        <v>15</v>
      </c>
      <c r="FT149" t="s">
        <v>395</v>
      </c>
      <c r="FU149" t="s">
        <v>221</v>
      </c>
      <c r="FV149" t="s">
        <v>16</v>
      </c>
      <c r="FW149" t="s">
        <v>11</v>
      </c>
      <c r="FX149">
        <v>126</v>
      </c>
    </row>
    <row r="150" spans="2:180" ht="12.75" customHeight="1">
      <c r="B150"/>
      <c r="C150"/>
      <c r="D150"/>
      <c r="G150"/>
      <c r="H150" s="39"/>
      <c r="I150" s="39" t="s">
        <v>63</v>
      </c>
      <c r="J150" s="48">
        <f>IF(J149=0,0,ROUND(J149/COUNTIFS(J146:J148,"&gt;0"),1))</f>
        <v>188.7</v>
      </c>
      <c r="K150" s="54">
        <f>IF(J149&gt;M149,2,IF(M149&gt;J149,0,1))</f>
        <v>2</v>
      </c>
      <c r="L150" s="54">
        <f>IF(J149&gt;M149,0,IF(M149&gt;J149,2,1))</f>
        <v>0</v>
      </c>
      <c r="M150" s="48">
        <f>IF(M149=0,0,ROUND(M149/COUNTIFS(M146:M148,"&gt;0"),1))</f>
        <v>187.7</v>
      </c>
      <c r="N150" s="39" t="s">
        <v>63</v>
      </c>
      <c r="O150" s="39"/>
      <c r="P150" s="57"/>
      <c r="W150" s="84"/>
      <c r="X150" s="84"/>
      <c r="Y150" s="84"/>
      <c r="Z150" s="194"/>
      <c r="AA150" s="189"/>
      <c r="AB150" s="189"/>
      <c r="AD150" s="198" t="s">
        <v>13</v>
      </c>
      <c r="AE150" s="198" t="s">
        <v>235</v>
      </c>
      <c r="AF150" s="198" t="s">
        <v>234</v>
      </c>
      <c r="AG150" s="147" t="s">
        <v>23</v>
      </c>
      <c r="AH150" s="198" t="s">
        <v>14</v>
      </c>
      <c r="AI150" s="198">
        <v>175</v>
      </c>
      <c r="AK150" s="257" t="s">
        <v>15</v>
      </c>
      <c r="AL150" s="258" t="s">
        <v>211</v>
      </c>
      <c r="AM150" s="258" t="s">
        <v>209</v>
      </c>
      <c r="AN150" s="257" t="s">
        <v>19</v>
      </c>
      <c r="AO150" s="258" t="s">
        <v>11</v>
      </c>
      <c r="AP150" s="258">
        <v>163</v>
      </c>
      <c r="AR150" s="203" t="s">
        <v>20</v>
      </c>
      <c r="AS150" s="74" t="s">
        <v>182</v>
      </c>
      <c r="AT150" s="203" t="s">
        <v>179</v>
      </c>
      <c r="AU150" s="74" t="s">
        <v>16</v>
      </c>
      <c r="AV150" s="203" t="s">
        <v>8</v>
      </c>
      <c r="AW150" s="74">
        <v>189</v>
      </c>
      <c r="AY150" s="198" t="s">
        <v>15</v>
      </c>
      <c r="AZ150" s="198" t="s">
        <v>232</v>
      </c>
      <c r="BA150" s="198" t="s">
        <v>219</v>
      </c>
      <c r="BB150" s="147" t="s">
        <v>210</v>
      </c>
      <c r="BC150" s="198" t="s">
        <v>11</v>
      </c>
      <c r="BD150" s="198">
        <v>171</v>
      </c>
      <c r="BF150" s="198" t="s">
        <v>20</v>
      </c>
      <c r="BG150" s="198" t="s">
        <v>382</v>
      </c>
      <c r="BH150" s="198" t="s">
        <v>295</v>
      </c>
      <c r="BI150" s="147" t="s">
        <v>27</v>
      </c>
      <c r="BJ150" s="198" t="s">
        <v>8</v>
      </c>
      <c r="BK150" s="198">
        <v>174</v>
      </c>
      <c r="BM150" t="s">
        <v>13</v>
      </c>
      <c r="BN150" t="s">
        <v>242</v>
      </c>
      <c r="BO150" t="s">
        <v>243</v>
      </c>
      <c r="BP150" t="s">
        <v>22</v>
      </c>
      <c r="BQ150" t="s">
        <v>11</v>
      </c>
      <c r="BR150">
        <v>190</v>
      </c>
      <c r="BT150" t="s">
        <v>20</v>
      </c>
      <c r="BU150" t="s">
        <v>182</v>
      </c>
      <c r="BV150" t="s">
        <v>179</v>
      </c>
      <c r="BW150" t="s">
        <v>16</v>
      </c>
      <c r="BX150" t="s">
        <v>8</v>
      </c>
      <c r="BY150">
        <v>192</v>
      </c>
      <c r="CA150" t="s">
        <v>20</v>
      </c>
      <c r="CB150" t="s">
        <v>585</v>
      </c>
      <c r="CC150" t="s">
        <v>586</v>
      </c>
      <c r="CD150" t="s">
        <v>38</v>
      </c>
      <c r="CE150" t="s">
        <v>11</v>
      </c>
      <c r="CF150">
        <v>163</v>
      </c>
      <c r="CH150" t="s">
        <v>13</v>
      </c>
      <c r="CI150" t="s">
        <v>233</v>
      </c>
      <c r="CJ150" t="s">
        <v>234</v>
      </c>
      <c r="CK150" t="s">
        <v>210</v>
      </c>
      <c r="CL150" t="s">
        <v>11</v>
      </c>
      <c r="CM150">
        <v>195</v>
      </c>
      <c r="CO150" t="s">
        <v>15</v>
      </c>
      <c r="CP150" t="s">
        <v>194</v>
      </c>
      <c r="CQ150" t="s">
        <v>195</v>
      </c>
      <c r="CR150" t="s">
        <v>19</v>
      </c>
      <c r="CS150" t="s">
        <v>8</v>
      </c>
      <c r="CT150">
        <v>192</v>
      </c>
      <c r="EQ150" s="22" t="s">
        <v>29</v>
      </c>
      <c r="ER150" s="22" t="s">
        <v>145</v>
      </c>
      <c r="ES150" s="22" t="s">
        <v>145</v>
      </c>
      <c r="ET150" s="22" t="s">
        <v>7</v>
      </c>
      <c r="EU150" s="133" t="s">
        <v>11</v>
      </c>
      <c r="EV150">
        <v>1</v>
      </c>
      <c r="FS150" t="s">
        <v>15</v>
      </c>
      <c r="FT150" t="s">
        <v>208</v>
      </c>
      <c r="FU150" t="s">
        <v>209</v>
      </c>
      <c r="FV150" t="s">
        <v>210</v>
      </c>
      <c r="FW150" t="s">
        <v>14</v>
      </c>
      <c r="FX150">
        <v>172</v>
      </c>
    </row>
    <row r="151" spans="2:180" ht="12.75" customHeight="1">
      <c r="B151"/>
      <c r="C151"/>
      <c r="D151"/>
      <c r="G151"/>
      <c r="H151" s="39"/>
      <c r="I151" s="42"/>
      <c r="J151" s="42"/>
      <c r="K151" s="42"/>
      <c r="L151" s="42"/>
      <c r="M151" s="42"/>
      <c r="N151" s="42"/>
      <c r="O151" s="42"/>
      <c r="P151" s="59"/>
      <c r="W151" s="84"/>
      <c r="X151" s="84"/>
      <c r="Y151" s="84"/>
      <c r="Z151" s="194"/>
      <c r="AA151" s="74"/>
      <c r="AB151" s="74"/>
      <c r="AD151" s="198" t="s">
        <v>13</v>
      </c>
      <c r="AE151" s="198" t="s">
        <v>183</v>
      </c>
      <c r="AF151" s="198" t="s">
        <v>246</v>
      </c>
      <c r="AG151" s="147" t="s">
        <v>12</v>
      </c>
      <c r="AH151" s="198" t="s">
        <v>14</v>
      </c>
      <c r="AI151" s="198">
        <v>175</v>
      </c>
      <c r="AK151" s="257" t="s">
        <v>15</v>
      </c>
      <c r="AL151" s="258" t="s">
        <v>208</v>
      </c>
      <c r="AM151" s="258" t="s">
        <v>209</v>
      </c>
      <c r="AN151" s="257" t="s">
        <v>210</v>
      </c>
      <c r="AO151" s="258" t="s">
        <v>14</v>
      </c>
      <c r="AP151" s="258">
        <v>154</v>
      </c>
      <c r="AR151" s="74" t="s">
        <v>20</v>
      </c>
      <c r="AS151" s="74" t="s">
        <v>180</v>
      </c>
      <c r="AT151" s="74" t="s">
        <v>181</v>
      </c>
      <c r="AU151" s="74" t="s">
        <v>16</v>
      </c>
      <c r="AV151" s="203" t="s">
        <v>8</v>
      </c>
      <c r="AW151" s="74">
        <v>184</v>
      </c>
      <c r="AY151" s="198" t="s">
        <v>15</v>
      </c>
      <c r="AZ151" s="198" t="s">
        <v>218</v>
      </c>
      <c r="BA151" s="198" t="s">
        <v>219</v>
      </c>
      <c r="BB151" s="147" t="s">
        <v>210</v>
      </c>
      <c r="BC151" s="198" t="s">
        <v>11</v>
      </c>
      <c r="BD151" s="198">
        <v>162</v>
      </c>
      <c r="BF151" s="198" t="s">
        <v>20</v>
      </c>
      <c r="BG151" s="198" t="s">
        <v>382</v>
      </c>
      <c r="BH151" s="198" t="s">
        <v>295</v>
      </c>
      <c r="BI151" s="147" t="s">
        <v>27</v>
      </c>
      <c r="BJ151" s="198" t="s">
        <v>11</v>
      </c>
      <c r="BK151" s="198">
        <v>104</v>
      </c>
      <c r="BM151" t="s">
        <v>13</v>
      </c>
      <c r="BN151" t="s">
        <v>235</v>
      </c>
      <c r="BO151" t="s">
        <v>236</v>
      </c>
      <c r="BP151" t="s">
        <v>16</v>
      </c>
      <c r="BQ151" t="s">
        <v>8</v>
      </c>
      <c r="BR151">
        <v>198</v>
      </c>
      <c r="BT151" t="s">
        <v>20</v>
      </c>
      <c r="BU151" t="s">
        <v>172</v>
      </c>
      <c r="BV151" t="s">
        <v>173</v>
      </c>
      <c r="BW151" t="s">
        <v>12</v>
      </c>
      <c r="BX151" t="s">
        <v>11</v>
      </c>
      <c r="BY151">
        <v>190</v>
      </c>
      <c r="CA151" t="s">
        <v>26</v>
      </c>
      <c r="CB151" t="s">
        <v>285</v>
      </c>
      <c r="CC151" t="s">
        <v>267</v>
      </c>
      <c r="CD151" t="s">
        <v>16</v>
      </c>
      <c r="CE151" t="s">
        <v>8</v>
      </c>
      <c r="CF151">
        <v>197</v>
      </c>
      <c r="CH151" t="s">
        <v>13</v>
      </c>
      <c r="CI151" t="s">
        <v>183</v>
      </c>
      <c r="CJ151" t="s">
        <v>238</v>
      </c>
      <c r="CK151" t="s">
        <v>19</v>
      </c>
      <c r="CL151" t="s">
        <v>8</v>
      </c>
      <c r="CM151">
        <v>194</v>
      </c>
      <c r="CO151" t="s">
        <v>15</v>
      </c>
      <c r="CP151" t="s">
        <v>395</v>
      </c>
      <c r="CQ151" t="s">
        <v>221</v>
      </c>
      <c r="CR151" t="s">
        <v>16</v>
      </c>
      <c r="CS151" t="s">
        <v>8</v>
      </c>
      <c r="CT151">
        <v>193</v>
      </c>
      <c r="EQ151" s="22" t="s">
        <v>29</v>
      </c>
      <c r="ER151" s="22" t="s">
        <v>145</v>
      </c>
      <c r="ES151" s="22" t="s">
        <v>145</v>
      </c>
      <c r="ET151" s="22" t="s">
        <v>39</v>
      </c>
      <c r="EU151" s="133" t="s">
        <v>11</v>
      </c>
      <c r="EV151">
        <v>1</v>
      </c>
      <c r="FS151" t="s">
        <v>13</v>
      </c>
      <c r="FT151" t="s">
        <v>235</v>
      </c>
      <c r="FU151" t="s">
        <v>236</v>
      </c>
      <c r="FV151" t="s">
        <v>16</v>
      </c>
      <c r="FW151" t="s">
        <v>8</v>
      </c>
      <c r="FX151">
        <v>194</v>
      </c>
    </row>
    <row r="152" spans="2:180" ht="12.75" customHeight="1">
      <c r="B152"/>
      <c r="C152"/>
      <c r="D152"/>
      <c r="G152"/>
      <c r="H152" s="39"/>
      <c r="I152" s="337" t="s">
        <v>43</v>
      </c>
      <c r="J152" s="337"/>
      <c r="K152" s="337"/>
      <c r="L152" s="337"/>
      <c r="M152" s="337"/>
      <c r="N152" s="337"/>
      <c r="O152" s="43"/>
      <c r="P152" s="56"/>
      <c r="W152" s="84"/>
      <c r="X152" s="84"/>
      <c r="Y152" s="84"/>
      <c r="Z152" s="194"/>
      <c r="AA152" s="133"/>
      <c r="AB152" s="74"/>
      <c r="AD152" s="198" t="s">
        <v>13</v>
      </c>
      <c r="AE152" s="198" t="s">
        <v>196</v>
      </c>
      <c r="AF152" s="198" t="s">
        <v>303</v>
      </c>
      <c r="AG152" s="147" t="s">
        <v>10</v>
      </c>
      <c r="AH152" s="198" t="s">
        <v>14</v>
      </c>
      <c r="AI152" s="198">
        <v>176</v>
      </c>
      <c r="AK152" s="257" t="s">
        <v>15</v>
      </c>
      <c r="AL152" s="257" t="s">
        <v>230</v>
      </c>
      <c r="AM152" s="257" t="s">
        <v>231</v>
      </c>
      <c r="AN152" s="257" t="s">
        <v>10</v>
      </c>
      <c r="AO152" s="257" t="s">
        <v>11</v>
      </c>
      <c r="AP152" s="257">
        <v>185</v>
      </c>
      <c r="AR152" s="74" t="s">
        <v>20</v>
      </c>
      <c r="AS152" s="74" t="s">
        <v>176</v>
      </c>
      <c r="AT152" s="74" t="s">
        <v>177</v>
      </c>
      <c r="AU152" s="203" t="s">
        <v>16</v>
      </c>
      <c r="AV152" s="74" t="s">
        <v>8</v>
      </c>
      <c r="AW152" s="74">
        <v>182</v>
      </c>
      <c r="AY152" s="198" t="s">
        <v>15</v>
      </c>
      <c r="AZ152" s="199" t="s">
        <v>203</v>
      </c>
      <c r="BA152" s="198" t="s">
        <v>315</v>
      </c>
      <c r="BB152" s="147" t="s">
        <v>210</v>
      </c>
      <c r="BC152" s="198" t="s">
        <v>11</v>
      </c>
      <c r="BD152" s="198">
        <v>123</v>
      </c>
      <c r="BF152" s="198" t="s">
        <v>20</v>
      </c>
      <c r="BG152" s="198" t="s">
        <v>585</v>
      </c>
      <c r="BH152" s="198" t="s">
        <v>586</v>
      </c>
      <c r="BI152" s="147" t="s">
        <v>38</v>
      </c>
      <c r="BJ152" s="198" t="s">
        <v>11</v>
      </c>
      <c r="BK152" s="198">
        <v>149</v>
      </c>
      <c r="BM152" t="s">
        <v>20</v>
      </c>
      <c r="BN152" t="s">
        <v>571</v>
      </c>
      <c r="BO152" t="s">
        <v>587</v>
      </c>
      <c r="BP152" t="s">
        <v>25</v>
      </c>
      <c r="BQ152" t="s">
        <v>11</v>
      </c>
      <c r="BR152">
        <v>57</v>
      </c>
      <c r="BT152" t="s">
        <v>20</v>
      </c>
      <c r="BU152" t="s">
        <v>382</v>
      </c>
      <c r="BV152" t="s">
        <v>295</v>
      </c>
      <c r="BW152" t="s">
        <v>27</v>
      </c>
      <c r="BX152" t="s">
        <v>8</v>
      </c>
      <c r="BY152">
        <v>188</v>
      </c>
      <c r="CA152" t="s">
        <v>26</v>
      </c>
      <c r="CB152" t="s">
        <v>224</v>
      </c>
      <c r="CC152" t="s">
        <v>340</v>
      </c>
      <c r="CD152" t="s">
        <v>16</v>
      </c>
      <c r="CE152" t="s">
        <v>8</v>
      </c>
      <c r="CF152">
        <v>197</v>
      </c>
      <c r="CH152" t="s">
        <v>13</v>
      </c>
      <c r="CI152" t="s">
        <v>175</v>
      </c>
      <c r="CJ152" t="s">
        <v>237</v>
      </c>
      <c r="CK152" t="s">
        <v>27</v>
      </c>
      <c r="CL152" t="s">
        <v>8</v>
      </c>
      <c r="CM152">
        <v>192</v>
      </c>
      <c r="CO152" t="s">
        <v>15</v>
      </c>
      <c r="CP152" t="s">
        <v>254</v>
      </c>
      <c r="CQ152" t="s">
        <v>255</v>
      </c>
      <c r="CR152" t="s">
        <v>10</v>
      </c>
      <c r="CS152" t="s">
        <v>11</v>
      </c>
      <c r="CT152">
        <v>195</v>
      </c>
      <c r="EQ152" s="22" t="s">
        <v>29</v>
      </c>
      <c r="ER152" s="22" t="s">
        <v>145</v>
      </c>
      <c r="ES152" s="22" t="s">
        <v>145</v>
      </c>
      <c r="ET152" s="22" t="s">
        <v>12</v>
      </c>
      <c r="EU152" s="133" t="s">
        <v>14</v>
      </c>
      <c r="EV152">
        <v>1</v>
      </c>
      <c r="FS152" t="s">
        <v>13</v>
      </c>
      <c r="FT152" t="s">
        <v>226</v>
      </c>
      <c r="FU152" t="s">
        <v>234</v>
      </c>
      <c r="FV152" t="s">
        <v>16</v>
      </c>
      <c r="FW152" t="s">
        <v>8</v>
      </c>
      <c r="FX152">
        <v>193</v>
      </c>
    </row>
    <row r="153" spans="2:180" ht="12.75" customHeight="1">
      <c r="B153"/>
      <c r="C153"/>
      <c r="D153"/>
      <c r="G153"/>
      <c r="H153" s="338" t="s">
        <v>56</v>
      </c>
      <c r="I153" s="338"/>
      <c r="J153" s="338"/>
      <c r="K153" s="338"/>
      <c r="L153" s="338" t="s">
        <v>55</v>
      </c>
      <c r="M153" s="338"/>
      <c r="N153" s="338"/>
      <c r="O153" s="338"/>
      <c r="P153" s="57"/>
      <c r="W153" s="84"/>
      <c r="X153" s="84"/>
      <c r="Y153" s="84"/>
      <c r="Z153" s="194"/>
      <c r="AA153" s="189"/>
      <c r="AB153" s="189"/>
      <c r="AD153" s="198" t="s">
        <v>13</v>
      </c>
      <c r="AE153" s="198" t="s">
        <v>183</v>
      </c>
      <c r="AF153" s="198" t="s">
        <v>246</v>
      </c>
      <c r="AG153" s="147" t="s">
        <v>12</v>
      </c>
      <c r="AH153" s="198" t="s">
        <v>11</v>
      </c>
      <c r="AI153" s="198">
        <v>179</v>
      </c>
      <c r="AK153" s="257" t="s">
        <v>15</v>
      </c>
      <c r="AL153" s="258" t="s">
        <v>200</v>
      </c>
      <c r="AM153" s="258" t="s">
        <v>201</v>
      </c>
      <c r="AN153" s="257" t="s">
        <v>22</v>
      </c>
      <c r="AO153" s="258" t="s">
        <v>11</v>
      </c>
      <c r="AP153" s="258">
        <v>170</v>
      </c>
      <c r="AR153" s="74" t="s">
        <v>20</v>
      </c>
      <c r="AS153" s="74" t="s">
        <v>183</v>
      </c>
      <c r="AT153" s="74" t="s">
        <v>179</v>
      </c>
      <c r="AU153" s="74" t="s">
        <v>23</v>
      </c>
      <c r="AV153" s="74" t="s">
        <v>11</v>
      </c>
      <c r="AW153" s="74">
        <v>182</v>
      </c>
      <c r="AY153" s="198" t="s">
        <v>15</v>
      </c>
      <c r="AZ153" s="198" t="s">
        <v>227</v>
      </c>
      <c r="BA153" s="198" t="s">
        <v>228</v>
      </c>
      <c r="BB153" s="147" t="s">
        <v>16</v>
      </c>
      <c r="BC153" s="198" t="s">
        <v>8</v>
      </c>
      <c r="BD153" s="198">
        <v>192</v>
      </c>
      <c r="BF153" s="198" t="s">
        <v>20</v>
      </c>
      <c r="BG153" s="199" t="s">
        <v>172</v>
      </c>
      <c r="BH153" s="198" t="s">
        <v>173</v>
      </c>
      <c r="BI153" s="147" t="s">
        <v>12</v>
      </c>
      <c r="BJ153" s="198" t="s">
        <v>11</v>
      </c>
      <c r="BK153" s="198">
        <v>192</v>
      </c>
      <c r="BM153" t="s">
        <v>20</v>
      </c>
      <c r="BN153" t="s">
        <v>571</v>
      </c>
      <c r="BO153" t="s">
        <v>587</v>
      </c>
      <c r="BP153" t="s">
        <v>25</v>
      </c>
      <c r="BQ153" t="s">
        <v>14</v>
      </c>
      <c r="BR153">
        <v>100</v>
      </c>
      <c r="BT153" t="s">
        <v>20</v>
      </c>
      <c r="BU153" t="s">
        <v>273</v>
      </c>
      <c r="BV153" t="s">
        <v>179</v>
      </c>
      <c r="BW153" t="s">
        <v>12</v>
      </c>
      <c r="BX153" t="s">
        <v>14</v>
      </c>
      <c r="BY153">
        <v>182</v>
      </c>
      <c r="CA153" t="s">
        <v>26</v>
      </c>
      <c r="CB153" t="s">
        <v>262</v>
      </c>
      <c r="CC153" t="s">
        <v>204</v>
      </c>
      <c r="CD153" t="s">
        <v>16</v>
      </c>
      <c r="CE153" t="s">
        <v>8</v>
      </c>
      <c r="CF153">
        <v>195</v>
      </c>
      <c r="CH153" t="s">
        <v>13</v>
      </c>
      <c r="CI153" t="s">
        <v>226</v>
      </c>
      <c r="CJ153" t="s">
        <v>234</v>
      </c>
      <c r="CK153" t="s">
        <v>16</v>
      </c>
      <c r="CL153" t="s">
        <v>8</v>
      </c>
      <c r="CM153">
        <v>191</v>
      </c>
      <c r="CO153" t="s">
        <v>15</v>
      </c>
      <c r="CP153" t="s">
        <v>190</v>
      </c>
      <c r="CQ153" t="s">
        <v>185</v>
      </c>
      <c r="CR153" t="s">
        <v>12</v>
      </c>
      <c r="CS153" t="s">
        <v>11</v>
      </c>
      <c r="CT153">
        <v>196</v>
      </c>
      <c r="FS153" t="s">
        <v>13</v>
      </c>
      <c r="FT153" t="s">
        <v>183</v>
      </c>
      <c r="FU153" t="s">
        <v>246</v>
      </c>
      <c r="FV153" t="s">
        <v>12</v>
      </c>
      <c r="FW153" t="s">
        <v>11</v>
      </c>
      <c r="FX153">
        <v>193</v>
      </c>
    </row>
    <row r="154" spans="2:180" ht="12.75" customHeight="1">
      <c r="B154"/>
      <c r="C154"/>
      <c r="D154"/>
      <c r="G154"/>
      <c r="H154" s="39"/>
      <c r="I154" s="39"/>
      <c r="J154" s="39" t="s">
        <v>5</v>
      </c>
      <c r="K154" s="39"/>
      <c r="L154" s="39"/>
      <c r="M154" s="39" t="s">
        <v>5</v>
      </c>
      <c r="N154" s="39"/>
      <c r="O154" s="39"/>
      <c r="P154" s="57"/>
      <c r="W154" s="84"/>
      <c r="X154" s="84"/>
      <c r="Y154" s="84"/>
      <c r="Z154" s="194"/>
      <c r="AA154" s="189"/>
      <c r="AB154" s="189"/>
      <c r="AD154" s="198" t="s">
        <v>13</v>
      </c>
      <c r="AE154" s="199" t="s">
        <v>196</v>
      </c>
      <c r="AF154" s="198" t="s">
        <v>303</v>
      </c>
      <c r="AG154" s="147" t="s">
        <v>10</v>
      </c>
      <c r="AH154" s="198" t="s">
        <v>11</v>
      </c>
      <c r="AI154" s="198">
        <v>181</v>
      </c>
      <c r="AK154" s="257" t="s">
        <v>15</v>
      </c>
      <c r="AL154" s="257" t="s">
        <v>222</v>
      </c>
      <c r="AM154" s="257" t="s">
        <v>223</v>
      </c>
      <c r="AN154" s="257" t="s">
        <v>12</v>
      </c>
      <c r="AO154" s="257" t="s">
        <v>14</v>
      </c>
      <c r="AP154" s="257">
        <v>178</v>
      </c>
      <c r="AR154" s="22" t="s">
        <v>20</v>
      </c>
      <c r="AS154" s="22" t="s">
        <v>172</v>
      </c>
      <c r="AT154" s="22" t="s">
        <v>173</v>
      </c>
      <c r="AU154" s="22" t="s">
        <v>12</v>
      </c>
      <c r="AV154" s="203" t="s">
        <v>11</v>
      </c>
      <c r="AW154" s="22">
        <v>181</v>
      </c>
      <c r="AY154" s="198" t="s">
        <v>15</v>
      </c>
      <c r="AZ154" s="198" t="s">
        <v>224</v>
      </c>
      <c r="BA154" s="198" t="s">
        <v>225</v>
      </c>
      <c r="BB154" s="147" t="s">
        <v>16</v>
      </c>
      <c r="BC154" s="198" t="s">
        <v>8</v>
      </c>
      <c r="BD154" s="198">
        <v>191</v>
      </c>
      <c r="BF154" s="198" t="s">
        <v>20</v>
      </c>
      <c r="BG154" s="198" t="s">
        <v>172</v>
      </c>
      <c r="BH154" s="198" t="s">
        <v>173</v>
      </c>
      <c r="BI154" s="147" t="s">
        <v>12</v>
      </c>
      <c r="BJ154" s="198" t="s">
        <v>14</v>
      </c>
      <c r="BK154" s="198">
        <v>171</v>
      </c>
      <c r="BM154" t="s">
        <v>20</v>
      </c>
      <c r="BN154" t="s">
        <v>175</v>
      </c>
      <c r="BO154" t="s">
        <v>584</v>
      </c>
      <c r="BP154" t="s">
        <v>10</v>
      </c>
      <c r="BQ154" t="s">
        <v>11</v>
      </c>
      <c r="BR154">
        <v>131</v>
      </c>
      <c r="BT154" t="s">
        <v>20</v>
      </c>
      <c r="BU154" t="s">
        <v>180</v>
      </c>
      <c r="BV154" t="s">
        <v>181</v>
      </c>
      <c r="BW154" t="s">
        <v>16</v>
      </c>
      <c r="BX154" t="s">
        <v>8</v>
      </c>
      <c r="BY154">
        <v>178</v>
      </c>
      <c r="CA154" t="s">
        <v>26</v>
      </c>
      <c r="CB154" t="s">
        <v>216</v>
      </c>
      <c r="CC154" t="s">
        <v>332</v>
      </c>
      <c r="CD154" t="s">
        <v>16</v>
      </c>
      <c r="CE154" t="s">
        <v>8</v>
      </c>
      <c r="CF154">
        <v>193</v>
      </c>
      <c r="CH154" t="s">
        <v>13</v>
      </c>
      <c r="CI154" t="s">
        <v>183</v>
      </c>
      <c r="CJ154" t="s">
        <v>246</v>
      </c>
      <c r="CK154" t="s">
        <v>12</v>
      </c>
      <c r="CL154" t="s">
        <v>11</v>
      </c>
      <c r="CM154">
        <v>189</v>
      </c>
      <c r="CO154" t="s">
        <v>15</v>
      </c>
      <c r="CP154" t="s">
        <v>224</v>
      </c>
      <c r="CQ154" t="s">
        <v>225</v>
      </c>
      <c r="CR154" t="s">
        <v>16</v>
      </c>
      <c r="CS154" t="s">
        <v>8</v>
      </c>
      <c r="CT154">
        <v>196</v>
      </c>
      <c r="FS154" t="s">
        <v>13</v>
      </c>
      <c r="FT154" t="s">
        <v>183</v>
      </c>
      <c r="FU154" t="s">
        <v>238</v>
      </c>
      <c r="FV154" t="s">
        <v>19</v>
      </c>
      <c r="FW154" t="s">
        <v>8</v>
      </c>
      <c r="FX154">
        <v>193</v>
      </c>
    </row>
    <row r="155" spans="2:180" ht="12.75" customHeight="1">
      <c r="B155"/>
      <c r="C155"/>
      <c r="D155"/>
      <c r="G155" s="50">
        <v>1</v>
      </c>
      <c r="H155" s="39" t="str" cm="1">
        <f t="array" ref="H155:I157">IF(Heimmannschaft=AG!A1,AGLP,
IF(Heimmannschaft=LE!A1,LELP,
IF(Heimmannschaft=AD!A1,ADLP,
IF(Heimmannschaft=ZE!A1,ZELP,
IF(Heimmannschaft=TH!A1,THLP,
IF(Heimmannschaft=FU!A1,FULP,
IF(Heimmannschaft=JI!A1,JILP,
IF(Heimmannschaft=HW!A1,HWLP,
IF(Heimmannschaft=WW!A1,wwlp,
IF(Heimmannschaft=PB!A1,pblp,
IF(Heimmannschaft=ÖD!A1,ödlp,
"leer")))))))))))</f>
        <v>Juergen</v>
      </c>
      <c r="I155" s="39" t="str">
        <v>Gerhardt</v>
      </c>
      <c r="J155" s="74">
        <f xml:space="preserve">
IF(Heimmannschaft=AG!$A$1,LARGE(AG!$BC$3:$BC$150,1),
IF(Heimmannschaft=LE!$A$1,LARGE(LE!$BC$3:$BC$150,1),
IF(Heimmannschaft=AD!$A$1,LARGE(AD!$BC$3:$BC$150,1),
IF(Heimmannschaft=ZE!$A$1,LARGE(ZE!$BC$3:$BC$150,1),
IF(Heimmannschaft=TH!$A$1,LARGE(TH!$BC$3:$BC$150,1),
IF(Heimmannschaft=FU!$A$1,LARGE(FU!$BC$3:$BC$150,1),
IF(Heimmannschaft=JI!$A$1,LARGE(JI!$BC$3:$BC$150,1),
IF(Heimmannschaft=HW!$A$1,LARGE(HW!$BC$3:$BC$150,1),
IF(Heimmannschaft=WW!$A$1,LARGE(WW!$BC$3:$BC$150,1),
IF(Heimmannschaft=PB!$A$1,LARGE(PB!$BC$3:$BC$150,1),
IF(Heimmannschaft=ÖD!$A$1,LARGE(ÖD!$BC$3:$BC$150,1)
)))))))))))</f>
        <v>168</v>
      </c>
      <c r="K155" s="49"/>
      <c r="L155" s="49"/>
      <c r="M155" s="74">
        <f xml:space="preserve">
IF(Gastmannschaft=AG!$A$1,LARGE(AG!$BC$3:$BC$150,1),
IF(Gastmannschaft=LE!$A$1,LARGE(LE!$BC$3:$BC$150,1),
IF(Gastmannschaft=AD!$A$1,LARGE(AD!$BC$3:$BC$150,1),
IF(Gastmannschaft=ZE!$A$1,LARGE(ZE!$BC$3:$BC$150,1),
IF(Gastmannschaft=TH!$A$1,LARGE(TH!$BC$3:$BC$150,1),
IF(Gastmannschaft=FU!$A$1,LARGE(FU!$BC$3:$BC$150,1),
IF(Gastmannschaft=JI!$A$1,LARGE(JI!$BC$3:$BC$150,1),
IF(Gastmannschaft=HW!$A$1,LARGE(HW!$BC$3:$BC$150,1),
IF(Gastmannschaft=WW!$A$1,LARGE(WW!$BC$3:$BC$150,1),
IF(Gastmannschaft=PB!$A$1,LARGE(PB!$BC$3:$BC$150,1),
IF(Gastmannschaft=ÖD!$A$1,LARGE(ÖD!$BC$3:$BC$150,1)
)))))))))))</f>
        <v>176</v>
      </c>
      <c r="N155" s="39" t="str" cm="1">
        <f t="array" ref="N155:O157">IF(Gastmannschaft=AG!A1,AGLP,
IF(Gastmannschaft=LE!A1,LELP,
IF(Gastmannschaft=AD!A1,ADLP,
IF(Gastmannschaft=ZE!A1,ZELP,
IF(Gastmannschaft=TH!A1,THLP,
IF(Gastmannschaft=FU!A1,FULP,
IF(Gastmannschaft=JI!A1,JILP,
IF(Gastmannschaft=HW!A1,HWLP,
IF(Gastmannschaft=WW!A1,wwlp,
IF(Gastmannschaft=PB!A1,pblp,
IF(Gastmannschaft=ÖD!A1,ödlp,
"leer")))))))))))</f>
        <v>Dominik</v>
      </c>
      <c r="O155" s="39" t="str">
        <v>Gruber</v>
      </c>
      <c r="P155" s="57">
        <v>1</v>
      </c>
      <c r="W155" s="84"/>
      <c r="X155" s="84"/>
      <c r="Y155" s="84"/>
      <c r="Z155" s="194"/>
      <c r="AA155" s="147"/>
      <c r="AB155" s="74"/>
      <c r="AD155" s="198" t="s">
        <v>13</v>
      </c>
      <c r="AE155" s="198" t="s">
        <v>239</v>
      </c>
      <c r="AF155" s="198" t="s">
        <v>240</v>
      </c>
      <c r="AG155" s="147" t="s">
        <v>27</v>
      </c>
      <c r="AH155" s="198" t="s">
        <v>11</v>
      </c>
      <c r="AI155" s="198">
        <v>182</v>
      </c>
      <c r="AK155" s="259" t="s">
        <v>15</v>
      </c>
      <c r="AL155" s="259" t="s">
        <v>203</v>
      </c>
      <c r="AM155" s="259" t="s">
        <v>315</v>
      </c>
      <c r="AN155" s="260" t="s">
        <v>210</v>
      </c>
      <c r="AO155" s="259" t="s">
        <v>11</v>
      </c>
      <c r="AP155" s="259">
        <v>128</v>
      </c>
      <c r="AR155" s="74" t="s">
        <v>20</v>
      </c>
      <c r="AS155" s="74" t="s">
        <v>273</v>
      </c>
      <c r="AT155" s="74" t="s">
        <v>179</v>
      </c>
      <c r="AU155" s="203" t="s">
        <v>12</v>
      </c>
      <c r="AV155" s="74" t="s">
        <v>14</v>
      </c>
      <c r="AW155" s="74">
        <v>179</v>
      </c>
      <c r="AY155" s="198" t="s">
        <v>15</v>
      </c>
      <c r="AZ155" s="198" t="s">
        <v>194</v>
      </c>
      <c r="BA155" s="198" t="s">
        <v>195</v>
      </c>
      <c r="BB155" s="147" t="s">
        <v>19</v>
      </c>
      <c r="BC155" s="198" t="s">
        <v>8</v>
      </c>
      <c r="BD155" s="198">
        <v>195</v>
      </c>
      <c r="BF155" s="198" t="s">
        <v>20</v>
      </c>
      <c r="BG155" s="198" t="s">
        <v>273</v>
      </c>
      <c r="BH155" s="198" t="s">
        <v>179</v>
      </c>
      <c r="BI155" s="147" t="s">
        <v>12</v>
      </c>
      <c r="BJ155" s="198" t="s">
        <v>11</v>
      </c>
      <c r="BK155" s="198">
        <v>170</v>
      </c>
      <c r="BM155" t="s">
        <v>20</v>
      </c>
      <c r="BN155" t="s">
        <v>382</v>
      </c>
      <c r="BO155" t="s">
        <v>295</v>
      </c>
      <c r="BP155" t="s">
        <v>27</v>
      </c>
      <c r="BQ155" t="s">
        <v>11</v>
      </c>
      <c r="BR155">
        <v>149</v>
      </c>
      <c r="BT155" t="s">
        <v>20</v>
      </c>
      <c r="BU155" t="s">
        <v>273</v>
      </c>
      <c r="BV155" t="s">
        <v>179</v>
      </c>
      <c r="BW155" t="s">
        <v>12</v>
      </c>
      <c r="BX155" t="s">
        <v>11</v>
      </c>
      <c r="BY155">
        <v>174</v>
      </c>
      <c r="CA155" t="s">
        <v>26</v>
      </c>
      <c r="CB155" t="s">
        <v>333</v>
      </c>
      <c r="CC155" t="s">
        <v>332</v>
      </c>
      <c r="CD155" t="s">
        <v>38</v>
      </c>
      <c r="CE155" t="s">
        <v>8</v>
      </c>
      <c r="CF155">
        <v>192</v>
      </c>
      <c r="CH155" t="s">
        <v>13</v>
      </c>
      <c r="CI155" t="s">
        <v>566</v>
      </c>
      <c r="CJ155" t="s">
        <v>241</v>
      </c>
      <c r="CK155" t="s">
        <v>10</v>
      </c>
      <c r="CL155" t="s">
        <v>11</v>
      </c>
      <c r="CM155">
        <v>187</v>
      </c>
      <c r="CO155" t="s">
        <v>15</v>
      </c>
      <c r="CP155" t="s">
        <v>227</v>
      </c>
      <c r="CQ155" t="s">
        <v>228</v>
      </c>
      <c r="CR155" t="s">
        <v>16</v>
      </c>
      <c r="CS155" t="s">
        <v>8</v>
      </c>
      <c r="CT155">
        <v>198</v>
      </c>
      <c r="FS155" t="s">
        <v>13</v>
      </c>
      <c r="FT155" t="s">
        <v>175</v>
      </c>
      <c r="FU155" t="s">
        <v>237</v>
      </c>
      <c r="FV155" t="s">
        <v>27</v>
      </c>
      <c r="FW155" t="s">
        <v>8</v>
      </c>
      <c r="FX155">
        <v>193</v>
      </c>
    </row>
    <row r="156" spans="2:180" ht="12.75" customHeight="1">
      <c r="B156"/>
      <c r="C156"/>
      <c r="D156"/>
      <c r="G156" s="50">
        <v>2</v>
      </c>
      <c r="H156" s="22" t="str">
        <v>Guenther</v>
      </c>
      <c r="I156" s="39" t="str">
        <v>Schmid</v>
      </c>
      <c r="J156" s="74">
        <f xml:space="preserve">
IF(Heimmannschaft=AG!$A$1,LARGE(AG!$BC$3:$BC$150,2),
IF(Heimmannschaft=LE!$A$1,LARGE(LE!$BC$3:$BC$150,2),
IF(Heimmannschaft=AD!$A$1,LARGE(AD!$BC$3:$BC$150,2),
IF(Heimmannschaft=ZE!$A$1,LARGE(ZE!$BC$3:$BC$150,2),
IF(Heimmannschaft=TH!$A$1,LARGE(TH!$BC$3:$BC$150,2),
IF(Heimmannschaft=FU!$A$1,LARGE(FU!$BC$3:$BC$150,2),
IF(Heimmannschaft=JI!$A$1,LARGE(JI!$BC$3:$BC$150,2),
IF(Heimmannschaft=HW!$A$1,LARGE(HW!$BC$3:$BC$150,2),
IF(Heimmannschaft=WW!$A$1,LARGE(WW!$BC$3:$BC$150,2),
IF(Heimmannschaft=PB!$A$1,LARGE(PB!$BC$3:$BC$150,2),
IF(Heimmannschaft=ÖD!$A$1,LARGE(ÖD!$BC$3:$BC$150,2)
)))))))))))</f>
        <v>161</v>
      </c>
      <c r="K156" s="49"/>
      <c r="L156" s="49"/>
      <c r="M156" s="74">
        <f xml:space="preserve">
IF(Gastmannschaft=AG!$A$1,LARGE(AG!$BC$3:$BC$150,2),
IF(Gastmannschaft=LE!$A$1,LARGE(LE!$BC$3:$BC$150,2),
IF(Gastmannschaft=AD!$A$1,LARGE(AD!$BC$3:$BC$150,2),
IF(Gastmannschaft=ZE!$A$1,LARGE(ZE!$BC$3:$BC$150,2),
IF(Gastmannschaft=TH!$A$1,LARGE(TH!$BC$3:$BC$150,2),
IF(Gastmannschaft=FU!$A$1,LARGE(FU!$BC$3:$BC$150,2),
IF(Gastmannschaft=JI!$A$1,LARGE(JI!$BC$3:$BC$150,2),
IF(Gastmannschaft=HW!$A$1,LARGE(HW!$BC$3:$BC$150,2),
IF(Gastmannschaft=WW!$A$1,LARGE(WW!$BC$3:$BC$150,2),
IF(Gastmannschaft=PB!$A$1,LARGE(PB!$BC$3:$BC$150,2),
IF(Gastmannschaft=ÖD!$A$1,LARGE(ÖD!$BC$3:$BC$150,2)
)))))))))))</f>
        <v>173</v>
      </c>
      <c r="N156" s="39" t="str">
        <v>Hans</v>
      </c>
      <c r="O156" s="39" t="str">
        <v>Baur</v>
      </c>
      <c r="P156" s="57">
        <v>2</v>
      </c>
      <c r="W156" s="84"/>
      <c r="X156" s="84"/>
      <c r="Y156" s="84"/>
      <c r="Z156" s="194"/>
      <c r="AA156" s="147"/>
      <c r="AB156" s="74"/>
      <c r="AD156" s="198" t="s">
        <v>13</v>
      </c>
      <c r="AE156" s="198" t="s">
        <v>175</v>
      </c>
      <c r="AF156" s="198" t="s">
        <v>237</v>
      </c>
      <c r="AG156" s="147" t="s">
        <v>27</v>
      </c>
      <c r="AH156" s="198" t="s">
        <v>8</v>
      </c>
      <c r="AI156" s="198">
        <v>188</v>
      </c>
      <c r="AK156" s="257" t="s">
        <v>15</v>
      </c>
      <c r="AL156" s="258" t="s">
        <v>203</v>
      </c>
      <c r="AM156" s="258" t="s">
        <v>204</v>
      </c>
      <c r="AN156" s="257" t="s">
        <v>23</v>
      </c>
      <c r="AO156" s="258" t="s">
        <v>14</v>
      </c>
      <c r="AP156" s="258">
        <v>161</v>
      </c>
      <c r="AR156" s="74" t="s">
        <v>20</v>
      </c>
      <c r="AS156" s="74" t="s">
        <v>183</v>
      </c>
      <c r="AT156" s="74" t="s">
        <v>179</v>
      </c>
      <c r="AU156" s="203" t="s">
        <v>23</v>
      </c>
      <c r="AV156" s="74" t="s">
        <v>14</v>
      </c>
      <c r="AW156" s="74">
        <v>174</v>
      </c>
      <c r="AY156" s="198" t="s">
        <v>15</v>
      </c>
      <c r="AZ156" s="198" t="s">
        <v>395</v>
      </c>
      <c r="BA156" s="198" t="s">
        <v>221</v>
      </c>
      <c r="BB156" s="147" t="s">
        <v>16</v>
      </c>
      <c r="BC156" s="198" t="s">
        <v>8</v>
      </c>
      <c r="BD156" s="198">
        <v>190</v>
      </c>
      <c r="BF156" s="198" t="s">
        <v>20</v>
      </c>
      <c r="BG156" s="198" t="s">
        <v>273</v>
      </c>
      <c r="BH156" s="198" t="s">
        <v>179</v>
      </c>
      <c r="BI156" s="147" t="s">
        <v>12</v>
      </c>
      <c r="BJ156" s="198" t="s">
        <v>14</v>
      </c>
      <c r="BK156" s="198">
        <v>179</v>
      </c>
      <c r="BM156" t="s">
        <v>20</v>
      </c>
      <c r="BN156" t="s">
        <v>273</v>
      </c>
      <c r="BO156" t="s">
        <v>179</v>
      </c>
      <c r="BP156" t="s">
        <v>12</v>
      </c>
      <c r="BQ156" t="s">
        <v>11</v>
      </c>
      <c r="BR156">
        <v>156</v>
      </c>
      <c r="BT156" t="s">
        <v>20</v>
      </c>
      <c r="BU156" t="s">
        <v>172</v>
      </c>
      <c r="BV156" t="s">
        <v>173</v>
      </c>
      <c r="BW156" t="s">
        <v>12</v>
      </c>
      <c r="BX156" t="s">
        <v>14</v>
      </c>
      <c r="BY156">
        <v>172</v>
      </c>
      <c r="CA156" t="s">
        <v>26</v>
      </c>
      <c r="CB156" t="s">
        <v>334</v>
      </c>
      <c r="CC156" t="s">
        <v>335</v>
      </c>
      <c r="CD156" t="s">
        <v>16</v>
      </c>
      <c r="CE156" t="s">
        <v>8</v>
      </c>
      <c r="CF156">
        <v>189</v>
      </c>
      <c r="CH156" t="s">
        <v>13</v>
      </c>
      <c r="CI156" t="s">
        <v>551</v>
      </c>
      <c r="CJ156" t="s">
        <v>552</v>
      </c>
      <c r="CK156" t="s">
        <v>16</v>
      </c>
      <c r="CL156" t="s">
        <v>8</v>
      </c>
      <c r="CM156">
        <v>184</v>
      </c>
      <c r="CO156" t="s">
        <v>13</v>
      </c>
      <c r="CP156" t="s">
        <v>233</v>
      </c>
      <c r="CQ156" t="s">
        <v>234</v>
      </c>
      <c r="CR156" t="s">
        <v>210</v>
      </c>
      <c r="CS156" t="s">
        <v>11</v>
      </c>
      <c r="CT156">
        <v>197</v>
      </c>
      <c r="FS156" t="s">
        <v>13</v>
      </c>
      <c r="FT156" t="s">
        <v>566</v>
      </c>
      <c r="FU156" t="s">
        <v>241</v>
      </c>
      <c r="FV156" t="s">
        <v>10</v>
      </c>
      <c r="FW156" t="s">
        <v>11</v>
      </c>
      <c r="FX156">
        <v>189</v>
      </c>
    </row>
    <row r="157" spans="2:180" ht="12.75" customHeight="1" thickBot="1">
      <c r="B157"/>
      <c r="C157"/>
      <c r="D157"/>
      <c r="G157" s="51">
        <v>3</v>
      </c>
      <c r="H157" s="41" t="str">
        <v>Benedikt</v>
      </c>
      <c r="I157" s="41" t="str">
        <v>Misslbeck</v>
      </c>
      <c r="J157" s="146">
        <f xml:space="preserve">
IF(Heimmannschaft=AG!$A$1,LARGE(AG!$BC$3:$BC$150,3),
IF(Heimmannschaft=LE!$A$1,LARGE(LE!$BC$3:$BC$150,3),
IF(Heimmannschaft=AD!$A$1,LARGE(AD!$BC$3:$BC$150,3),
IF(Heimmannschaft=ZE!$A$1,LARGE(ZE!$BC$3:$BC$150,3),
IF(Heimmannschaft=TH!$A$1,LARGE(TH!$BC$3:$BC$150,3),
IF(Heimmannschaft=FU!$A$1,LARGE(FU!$BC$3:$BC$150,3),
IF(Heimmannschaft=JI!$A$1,LARGE(JI!$BC$3:$BC$150,3),
IF(Heimmannschaft=HW!$A$1,LARGE(HW!$BC$3:$BC$150,3),
IF(Heimmannschaft=WW!$A$1,LARGE(WW!$BC$3:$BC$150,3),
IF(Heimmannschaft=PB!$A$1,LARGE(PB!$BC$3:$BC$150,3),
IF(Heimmannschaft=ÖD!$A$1,LARGE(ÖD!$BC$3:$BC$150,3)
)))))))))))</f>
        <v>160</v>
      </c>
      <c r="K157" s="52"/>
      <c r="L157" s="52"/>
      <c r="M157" s="146">
        <f xml:space="preserve">
IF(Gastmannschaft=AG!$A$1,LARGE(AG!$BC$3:$BC$150,3),
IF(Gastmannschaft=LE!$A$1,LARGE(LE!$BC$3:$BC$150,3),
IF(Gastmannschaft=AD!$A$1,LARGE(AD!$BC$3:$BC$150,3),
IF(Gastmannschaft=ZE!$A$1,LARGE(ZE!$BC$3:$BC$150,3),
IF(Gastmannschaft=TH!$A$1,LARGE(TH!$BC$3:$BC$150,3),
IF(Gastmannschaft=FU!$A$1,LARGE(FU!$BC$3:$BC$150,3),
IF(Gastmannschaft=JI!$A$1,LARGE(JI!$BC$3:$BC$150,3),
IF(Gastmannschaft=HW!$A$1,LARGE(HW!$BC$3:$BC$150,3),
IF(Gastmannschaft=WW!$A$1,LARGE(WW!$BC$3:$BC$150,3),
IF(Gastmannschaft=PB!$A$1,LARGE(PB!$BC$3:$BC$150,3),
IF(Gastmannschaft=ÖD!$A$1,LARGE(ÖD!$BC$3:$BC$150,3)
)))))))))))</f>
        <v>154</v>
      </c>
      <c r="N157" s="41" t="str">
        <v>Martin</v>
      </c>
      <c r="O157" s="41" t="str">
        <v>Bomertl</v>
      </c>
      <c r="P157" s="58">
        <v>3</v>
      </c>
      <c r="W157" s="84"/>
      <c r="X157" s="84"/>
      <c r="Y157" s="84"/>
      <c r="Z157" s="193"/>
      <c r="AA157" s="74"/>
      <c r="AB157" s="74"/>
      <c r="AD157" s="198" t="s">
        <v>13</v>
      </c>
      <c r="AE157" s="199" t="s">
        <v>226</v>
      </c>
      <c r="AF157" s="198" t="s">
        <v>234</v>
      </c>
      <c r="AG157" s="147" t="s">
        <v>16</v>
      </c>
      <c r="AH157" s="198" t="s">
        <v>8</v>
      </c>
      <c r="AI157" s="198">
        <v>189</v>
      </c>
      <c r="AK157" s="257" t="s">
        <v>15</v>
      </c>
      <c r="AL157" s="258" t="s">
        <v>205</v>
      </c>
      <c r="AM157" s="258" t="s">
        <v>204</v>
      </c>
      <c r="AN157" s="257" t="s">
        <v>25</v>
      </c>
      <c r="AO157" s="258" t="s">
        <v>14</v>
      </c>
      <c r="AP157" s="258">
        <v>149</v>
      </c>
      <c r="AR157" s="74" t="s">
        <v>20</v>
      </c>
      <c r="AS157" s="74" t="s">
        <v>172</v>
      </c>
      <c r="AT157" s="74" t="s">
        <v>173</v>
      </c>
      <c r="AU157" s="74" t="s">
        <v>12</v>
      </c>
      <c r="AV157" s="74" t="s">
        <v>14</v>
      </c>
      <c r="AW157" s="74">
        <v>171</v>
      </c>
      <c r="AY157" s="198" t="s">
        <v>15</v>
      </c>
      <c r="AZ157" s="198" t="s">
        <v>222</v>
      </c>
      <c r="BA157" s="198" t="s">
        <v>223</v>
      </c>
      <c r="BB157" s="147" t="s">
        <v>12</v>
      </c>
      <c r="BC157" s="198" t="s">
        <v>14</v>
      </c>
      <c r="BD157" s="198">
        <v>181</v>
      </c>
      <c r="BF157" s="198" t="s">
        <v>20</v>
      </c>
      <c r="BG157" s="198" t="s">
        <v>183</v>
      </c>
      <c r="BH157" s="198" t="s">
        <v>179</v>
      </c>
      <c r="BI157" s="147" t="s">
        <v>23</v>
      </c>
      <c r="BJ157" s="198" t="s">
        <v>11</v>
      </c>
      <c r="BK157" s="198">
        <v>173</v>
      </c>
      <c r="BM157" t="s">
        <v>20</v>
      </c>
      <c r="BN157" t="s">
        <v>451</v>
      </c>
      <c r="BO157" t="s">
        <v>174</v>
      </c>
      <c r="BP157" t="s">
        <v>10</v>
      </c>
      <c r="BQ157" t="s">
        <v>11</v>
      </c>
      <c r="BR157">
        <v>159</v>
      </c>
      <c r="BT157" t="s">
        <v>20</v>
      </c>
      <c r="BU157" t="s">
        <v>178</v>
      </c>
      <c r="BV157" t="s">
        <v>179</v>
      </c>
      <c r="BW157" t="s">
        <v>19</v>
      </c>
      <c r="BX157" t="s">
        <v>11</v>
      </c>
      <c r="BY157">
        <v>171</v>
      </c>
      <c r="CA157" t="s">
        <v>26</v>
      </c>
      <c r="CB157" t="s">
        <v>336</v>
      </c>
      <c r="CC157" t="s">
        <v>337</v>
      </c>
      <c r="CD157" t="s">
        <v>12</v>
      </c>
      <c r="CE157" t="s">
        <v>11</v>
      </c>
      <c r="CF157">
        <v>189</v>
      </c>
      <c r="CH157" t="s">
        <v>13</v>
      </c>
      <c r="CI157" t="s">
        <v>247</v>
      </c>
      <c r="CJ157" t="s">
        <v>234</v>
      </c>
      <c r="CK157" t="s">
        <v>23</v>
      </c>
      <c r="CL157" t="s">
        <v>11</v>
      </c>
      <c r="CM157">
        <v>183</v>
      </c>
      <c r="CO157" t="s">
        <v>13</v>
      </c>
      <c r="CP157" t="s">
        <v>183</v>
      </c>
      <c r="CQ157" t="s">
        <v>238</v>
      </c>
      <c r="CR157" t="s">
        <v>19</v>
      </c>
      <c r="CS157" t="s">
        <v>8</v>
      </c>
      <c r="CT157">
        <v>194</v>
      </c>
      <c r="FS157" t="s">
        <v>13</v>
      </c>
      <c r="FT157" t="s">
        <v>242</v>
      </c>
      <c r="FU157" t="s">
        <v>243</v>
      </c>
      <c r="FV157" t="s">
        <v>22</v>
      </c>
      <c r="FW157" t="s">
        <v>11</v>
      </c>
      <c r="FX157">
        <v>188</v>
      </c>
    </row>
    <row r="158" spans="2:180" ht="12.75" customHeight="1" thickTop="1">
      <c r="B158"/>
      <c r="C158"/>
      <c r="D158"/>
      <c r="G158"/>
      <c r="H158" s="39"/>
      <c r="I158" s="39" t="s">
        <v>82</v>
      </c>
      <c r="J158" s="49">
        <f>SUM(J155:J157)</f>
        <v>489</v>
      </c>
      <c r="K158" s="49"/>
      <c r="L158" s="49"/>
      <c r="M158" s="49">
        <f>SUM(M155:M157)</f>
        <v>503</v>
      </c>
      <c r="N158" s="39" t="s">
        <v>82</v>
      </c>
      <c r="O158" s="39"/>
      <c r="P158" s="57"/>
      <c r="W158" s="84"/>
      <c r="X158" s="84"/>
      <c r="Y158" s="84"/>
      <c r="Z158" s="194"/>
      <c r="AA158" s="74"/>
      <c r="AB158" s="74"/>
      <c r="AD158" s="198" t="s">
        <v>13</v>
      </c>
      <c r="AE158" s="198" t="s">
        <v>242</v>
      </c>
      <c r="AF158" s="198" t="s">
        <v>243</v>
      </c>
      <c r="AG158" s="147" t="s">
        <v>22</v>
      </c>
      <c r="AH158" s="198" t="s">
        <v>11</v>
      </c>
      <c r="AI158" s="198">
        <v>190</v>
      </c>
      <c r="AK158" s="257" t="s">
        <v>15</v>
      </c>
      <c r="AL158" s="257" t="s">
        <v>206</v>
      </c>
      <c r="AM158" s="257" t="s">
        <v>207</v>
      </c>
      <c r="AN158" s="257" t="s">
        <v>10</v>
      </c>
      <c r="AO158" s="257" t="s">
        <v>11</v>
      </c>
      <c r="AP158" s="257">
        <v>188</v>
      </c>
      <c r="AR158" s="74" t="s">
        <v>20</v>
      </c>
      <c r="AS158" s="74" t="s">
        <v>382</v>
      </c>
      <c r="AT158" s="74" t="s">
        <v>295</v>
      </c>
      <c r="AU158" s="74" t="s">
        <v>27</v>
      </c>
      <c r="AV158" s="74" t="s">
        <v>8</v>
      </c>
      <c r="AW158" s="74">
        <v>166</v>
      </c>
      <c r="AY158" s="198" t="s">
        <v>15</v>
      </c>
      <c r="AZ158" s="198" t="s">
        <v>188</v>
      </c>
      <c r="BA158" s="198" t="s">
        <v>189</v>
      </c>
      <c r="BB158" s="147" t="s">
        <v>12</v>
      </c>
      <c r="BC158" s="198" t="s">
        <v>14</v>
      </c>
      <c r="BD158" s="198">
        <v>176</v>
      </c>
      <c r="BF158" s="198" t="s">
        <v>20</v>
      </c>
      <c r="BG158" s="199" t="s">
        <v>183</v>
      </c>
      <c r="BH158" s="199" t="s">
        <v>179</v>
      </c>
      <c r="BI158" s="147" t="s">
        <v>23</v>
      </c>
      <c r="BJ158" s="198" t="s">
        <v>14</v>
      </c>
      <c r="BK158" s="198">
        <v>180</v>
      </c>
      <c r="BM158" t="s">
        <v>20</v>
      </c>
      <c r="BN158" t="s">
        <v>178</v>
      </c>
      <c r="BO158" t="s">
        <v>179</v>
      </c>
      <c r="BP158" t="s">
        <v>19</v>
      </c>
      <c r="BQ158" t="s">
        <v>11</v>
      </c>
      <c r="BR158">
        <v>167</v>
      </c>
      <c r="BT158" t="s">
        <v>20</v>
      </c>
      <c r="BU158" t="s">
        <v>422</v>
      </c>
      <c r="BV158" t="s">
        <v>423</v>
      </c>
      <c r="BW158" t="s">
        <v>10</v>
      </c>
      <c r="BX158" t="s">
        <v>11</v>
      </c>
      <c r="BY158">
        <v>166</v>
      </c>
      <c r="CA158" t="s">
        <v>26</v>
      </c>
      <c r="CB158" t="s">
        <v>270</v>
      </c>
      <c r="CC158" t="s">
        <v>263</v>
      </c>
      <c r="CD158" t="s">
        <v>10</v>
      </c>
      <c r="CE158" t="s">
        <v>11</v>
      </c>
      <c r="CF158">
        <v>187</v>
      </c>
      <c r="CH158" t="s">
        <v>13</v>
      </c>
      <c r="CI158" t="s">
        <v>196</v>
      </c>
      <c r="CJ158" t="s">
        <v>303</v>
      </c>
      <c r="CK158" t="s">
        <v>10</v>
      </c>
      <c r="CL158" t="s">
        <v>14</v>
      </c>
      <c r="CM158">
        <v>182</v>
      </c>
      <c r="CO158" t="s">
        <v>13</v>
      </c>
      <c r="CP158" t="s">
        <v>235</v>
      </c>
      <c r="CQ158" t="s">
        <v>236</v>
      </c>
      <c r="CR158" t="s">
        <v>16</v>
      </c>
      <c r="CS158" t="s">
        <v>8</v>
      </c>
      <c r="CT158">
        <v>191</v>
      </c>
      <c r="FS158" t="s">
        <v>13</v>
      </c>
      <c r="FT158" t="s">
        <v>233</v>
      </c>
      <c r="FU158" t="s">
        <v>234</v>
      </c>
      <c r="FV158" t="s">
        <v>210</v>
      </c>
      <c r="FW158" t="s">
        <v>11</v>
      </c>
      <c r="FX158">
        <v>185</v>
      </c>
    </row>
    <row r="159" spans="2:180" ht="12.75" customHeight="1">
      <c r="B159"/>
      <c r="C159"/>
      <c r="D159"/>
      <c r="G159"/>
      <c r="H159" s="39"/>
      <c r="I159" s="39" t="s">
        <v>63</v>
      </c>
      <c r="J159" s="48">
        <f>IF(J158=0,0,ROUND(J158/COUNTIFS(J155:J157,"&gt;0"),1))</f>
        <v>163</v>
      </c>
      <c r="K159" s="54">
        <f>IF(J158&gt;M158,2,IF(M158&gt;J158,0,1))</f>
        <v>0</v>
      </c>
      <c r="L159" s="54">
        <f>IF(J158&gt;M158,0,IF(M158&gt;J158,2,1))</f>
        <v>2</v>
      </c>
      <c r="M159" s="48">
        <f>IF(M158=0,0,ROUND(M158/COUNTIFS(M155:M157,"&gt;0"),1))</f>
        <v>167.7</v>
      </c>
      <c r="N159" s="39" t="s">
        <v>63</v>
      </c>
      <c r="O159" s="39"/>
      <c r="P159" s="57"/>
      <c r="W159" s="84"/>
      <c r="X159" s="84"/>
      <c r="Y159" s="84"/>
      <c r="Z159" s="194"/>
      <c r="AA159" s="133"/>
      <c r="AD159" s="198" t="s">
        <v>13</v>
      </c>
      <c r="AE159" s="198" t="s">
        <v>235</v>
      </c>
      <c r="AF159" s="198" t="s">
        <v>236</v>
      </c>
      <c r="AG159" s="147" t="s">
        <v>16</v>
      </c>
      <c r="AH159" s="198" t="s">
        <v>8</v>
      </c>
      <c r="AI159" s="198">
        <v>191</v>
      </c>
      <c r="AK159" s="257" t="s">
        <v>15</v>
      </c>
      <c r="AL159" s="258" t="s">
        <v>183</v>
      </c>
      <c r="AM159" s="258" t="s">
        <v>207</v>
      </c>
      <c r="AN159" s="257" t="s">
        <v>12</v>
      </c>
      <c r="AO159" s="258" t="s">
        <v>14</v>
      </c>
      <c r="AP159" s="258">
        <v>154</v>
      </c>
      <c r="AR159" s="74" t="s">
        <v>20</v>
      </c>
      <c r="AS159" s="74" t="s">
        <v>273</v>
      </c>
      <c r="AT159" s="74" t="s">
        <v>179</v>
      </c>
      <c r="AU159" s="74" t="s">
        <v>12</v>
      </c>
      <c r="AV159" s="74" t="s">
        <v>11</v>
      </c>
      <c r="AW159" s="74">
        <v>160</v>
      </c>
      <c r="AY159" s="198" t="s">
        <v>15</v>
      </c>
      <c r="AZ159" s="198" t="s">
        <v>191</v>
      </c>
      <c r="BA159" s="198" t="s">
        <v>192</v>
      </c>
      <c r="BB159" s="147" t="s">
        <v>10</v>
      </c>
      <c r="BC159" s="198" t="s">
        <v>14</v>
      </c>
      <c r="BD159" s="198">
        <v>180</v>
      </c>
      <c r="BF159" s="198" t="s">
        <v>20</v>
      </c>
      <c r="BG159" s="199" t="s">
        <v>178</v>
      </c>
      <c r="BH159" s="199" t="s">
        <v>179</v>
      </c>
      <c r="BI159" s="147" t="s">
        <v>19</v>
      </c>
      <c r="BJ159" s="198" t="s">
        <v>11</v>
      </c>
      <c r="BK159" s="198">
        <v>177</v>
      </c>
      <c r="BM159" t="s">
        <v>20</v>
      </c>
      <c r="BN159" t="s">
        <v>422</v>
      </c>
      <c r="BO159" t="s">
        <v>423</v>
      </c>
      <c r="BP159" t="s">
        <v>10</v>
      </c>
      <c r="BQ159" t="s">
        <v>11</v>
      </c>
      <c r="BR159">
        <v>168</v>
      </c>
      <c r="BT159" t="s">
        <v>20</v>
      </c>
      <c r="BU159" t="s">
        <v>585</v>
      </c>
      <c r="BV159" t="s">
        <v>586</v>
      </c>
      <c r="BW159" t="s">
        <v>38</v>
      </c>
      <c r="BX159" t="s">
        <v>11</v>
      </c>
      <c r="BY159">
        <v>163</v>
      </c>
      <c r="CA159" t="s">
        <v>26</v>
      </c>
      <c r="CB159" t="s">
        <v>191</v>
      </c>
      <c r="CC159" t="s">
        <v>275</v>
      </c>
      <c r="CD159" t="s">
        <v>10</v>
      </c>
      <c r="CE159" t="s">
        <v>11</v>
      </c>
      <c r="CF159">
        <v>187</v>
      </c>
      <c r="CH159" t="s">
        <v>13</v>
      </c>
      <c r="CI159" t="s">
        <v>196</v>
      </c>
      <c r="CJ159" t="s">
        <v>303</v>
      </c>
      <c r="CK159" t="s">
        <v>10</v>
      </c>
      <c r="CL159" t="s">
        <v>11</v>
      </c>
      <c r="CM159">
        <v>182</v>
      </c>
      <c r="CO159" t="s">
        <v>13</v>
      </c>
      <c r="CP159" t="s">
        <v>242</v>
      </c>
      <c r="CQ159" t="s">
        <v>243</v>
      </c>
      <c r="CR159" t="s">
        <v>22</v>
      </c>
      <c r="CS159" t="s">
        <v>11</v>
      </c>
      <c r="CT159">
        <v>190</v>
      </c>
      <c r="FS159" t="s">
        <v>13</v>
      </c>
      <c r="FT159" t="s">
        <v>239</v>
      </c>
      <c r="FU159" t="s">
        <v>240</v>
      </c>
      <c r="FV159" t="s">
        <v>27</v>
      </c>
      <c r="FW159" t="s">
        <v>11</v>
      </c>
      <c r="FX159">
        <v>182</v>
      </c>
    </row>
    <row r="160" spans="2:180" ht="12.75" customHeight="1">
      <c r="B160"/>
      <c r="C160"/>
      <c r="D160"/>
      <c r="G160"/>
      <c r="H160" s="39"/>
      <c r="I160" s="42"/>
      <c r="J160" s="42"/>
      <c r="K160" s="42"/>
      <c r="L160" s="42"/>
      <c r="M160" s="42"/>
      <c r="N160" s="42"/>
      <c r="O160" s="42"/>
      <c r="P160" s="59"/>
      <c r="W160" s="84"/>
      <c r="X160" s="84"/>
      <c r="Y160" s="84"/>
      <c r="Z160" s="194"/>
      <c r="AA160" s="74"/>
      <c r="AB160" s="74"/>
      <c r="AD160" s="198" t="s">
        <v>13</v>
      </c>
      <c r="AE160" s="198" t="s">
        <v>183</v>
      </c>
      <c r="AF160" s="198" t="s">
        <v>238</v>
      </c>
      <c r="AG160" s="147" t="s">
        <v>19</v>
      </c>
      <c r="AH160" s="198" t="s">
        <v>8</v>
      </c>
      <c r="AI160" s="198">
        <v>193</v>
      </c>
      <c r="AK160" s="257" t="s">
        <v>15</v>
      </c>
      <c r="AL160" s="258" t="s">
        <v>214</v>
      </c>
      <c r="AM160" s="258" t="s">
        <v>215</v>
      </c>
      <c r="AN160" s="257" t="s">
        <v>25</v>
      </c>
      <c r="AO160" s="258" t="s">
        <v>11</v>
      </c>
      <c r="AP160" s="258">
        <v>173</v>
      </c>
      <c r="AR160" s="74" t="s">
        <v>20</v>
      </c>
      <c r="AS160" s="74" t="s">
        <v>178</v>
      </c>
      <c r="AT160" s="74" t="s">
        <v>179</v>
      </c>
      <c r="AU160" s="74" t="s">
        <v>19</v>
      </c>
      <c r="AV160" s="74" t="s">
        <v>11</v>
      </c>
      <c r="AW160" s="74">
        <v>160</v>
      </c>
      <c r="AY160" s="198" t="s">
        <v>15</v>
      </c>
      <c r="AZ160" s="198" t="s">
        <v>194</v>
      </c>
      <c r="BA160" s="198" t="s">
        <v>195</v>
      </c>
      <c r="BB160" s="147" t="s">
        <v>19</v>
      </c>
      <c r="BC160" s="198" t="s">
        <v>14</v>
      </c>
      <c r="BD160" s="198">
        <v>172</v>
      </c>
      <c r="BF160" s="198" t="s">
        <v>20</v>
      </c>
      <c r="BG160" s="199" t="s">
        <v>176</v>
      </c>
      <c r="BH160" s="199" t="s">
        <v>177</v>
      </c>
      <c r="BI160" s="147" t="s">
        <v>16</v>
      </c>
      <c r="BJ160" s="198" t="s">
        <v>8</v>
      </c>
      <c r="BK160" s="198">
        <v>179</v>
      </c>
      <c r="BM160" t="s">
        <v>20</v>
      </c>
      <c r="BN160" t="s">
        <v>183</v>
      </c>
      <c r="BO160" t="s">
        <v>179</v>
      </c>
      <c r="BP160" t="s">
        <v>23</v>
      </c>
      <c r="BQ160" t="s">
        <v>11</v>
      </c>
      <c r="BR160">
        <v>175</v>
      </c>
      <c r="BT160" t="s">
        <v>20</v>
      </c>
      <c r="BU160" t="s">
        <v>382</v>
      </c>
      <c r="BV160" t="s">
        <v>295</v>
      </c>
      <c r="BW160" t="s">
        <v>27</v>
      </c>
      <c r="BX160" t="s">
        <v>11</v>
      </c>
      <c r="BY160">
        <v>151</v>
      </c>
      <c r="CA160" t="s">
        <v>26</v>
      </c>
      <c r="CB160" t="s">
        <v>268</v>
      </c>
      <c r="CC160" t="s">
        <v>269</v>
      </c>
      <c r="CD160" t="s">
        <v>10</v>
      </c>
      <c r="CE160" t="s">
        <v>11</v>
      </c>
      <c r="CF160">
        <v>187</v>
      </c>
      <c r="CH160" t="s">
        <v>13</v>
      </c>
      <c r="CI160" t="s">
        <v>239</v>
      </c>
      <c r="CJ160" t="s">
        <v>240</v>
      </c>
      <c r="CK160" t="s">
        <v>27</v>
      </c>
      <c r="CL160" t="s">
        <v>11</v>
      </c>
      <c r="CM160">
        <v>182</v>
      </c>
      <c r="CO160" t="s">
        <v>13</v>
      </c>
      <c r="CP160" t="s">
        <v>226</v>
      </c>
      <c r="CQ160" t="s">
        <v>234</v>
      </c>
      <c r="CR160" t="s">
        <v>16</v>
      </c>
      <c r="CS160" t="s">
        <v>8</v>
      </c>
      <c r="CT160">
        <v>188</v>
      </c>
      <c r="FS160" t="s">
        <v>13</v>
      </c>
      <c r="FT160" t="s">
        <v>247</v>
      </c>
      <c r="FU160" t="s">
        <v>234</v>
      </c>
      <c r="FV160" t="s">
        <v>23</v>
      </c>
      <c r="FW160" t="s">
        <v>11</v>
      </c>
      <c r="FX160">
        <v>175</v>
      </c>
    </row>
    <row r="161" spans="1:180" ht="12.75" customHeight="1">
      <c r="B161"/>
      <c r="C161"/>
      <c r="D161"/>
      <c r="G161"/>
      <c r="H161" s="39"/>
      <c r="I161" s="39"/>
      <c r="J161" s="39"/>
      <c r="K161" s="343">
        <f>SUM(K159,K150,K141,K132,K123,K114,K105,K96)</f>
        <v>12</v>
      </c>
      <c r="L161" s="343">
        <f>SUM(L159,L150,L141,L132,L123,L114,L105,L96)</f>
        <v>4</v>
      </c>
      <c r="M161" s="39"/>
      <c r="N161" s="39"/>
      <c r="O161" s="39"/>
      <c r="W161" s="84"/>
      <c r="X161" s="84"/>
      <c r="Y161" s="84"/>
      <c r="Z161" s="194"/>
      <c r="AA161" s="74"/>
      <c r="AB161" s="74"/>
      <c r="AD161" s="198" t="s">
        <v>20</v>
      </c>
      <c r="AE161" s="198" t="s">
        <v>422</v>
      </c>
      <c r="AF161" s="198" t="s">
        <v>423</v>
      </c>
      <c r="AG161" s="147" t="s">
        <v>10</v>
      </c>
      <c r="AH161" s="198" t="s">
        <v>11</v>
      </c>
      <c r="AI161" s="198">
        <v>162</v>
      </c>
      <c r="AK161" s="257" t="s">
        <v>15</v>
      </c>
      <c r="AL161" s="257" t="s">
        <v>190</v>
      </c>
      <c r="AM161" s="257" t="s">
        <v>185</v>
      </c>
      <c r="AN161" s="257" t="s">
        <v>12</v>
      </c>
      <c r="AO161" s="257" t="s">
        <v>11</v>
      </c>
      <c r="AP161" s="257">
        <v>192</v>
      </c>
      <c r="AR161" s="74" t="s">
        <v>20</v>
      </c>
      <c r="AS161" s="74" t="s">
        <v>422</v>
      </c>
      <c r="AT161" s="74" t="s">
        <v>423</v>
      </c>
      <c r="AU161" s="74" t="s">
        <v>10</v>
      </c>
      <c r="AV161" s="203" t="s">
        <v>11</v>
      </c>
      <c r="AW161" s="74">
        <v>159</v>
      </c>
      <c r="AY161" s="198" t="s">
        <v>15</v>
      </c>
      <c r="AZ161" s="198" t="s">
        <v>203</v>
      </c>
      <c r="BA161" s="198" t="s">
        <v>204</v>
      </c>
      <c r="BB161" s="147" t="s">
        <v>23</v>
      </c>
      <c r="BC161" s="198" t="s">
        <v>14</v>
      </c>
      <c r="BD161" s="198">
        <v>162</v>
      </c>
      <c r="BF161" s="198" t="s">
        <v>20</v>
      </c>
      <c r="BG161" s="198" t="s">
        <v>180</v>
      </c>
      <c r="BH161" s="198" t="s">
        <v>181</v>
      </c>
      <c r="BI161" s="147" t="s">
        <v>16</v>
      </c>
      <c r="BJ161" s="198" t="s">
        <v>8</v>
      </c>
      <c r="BK161" s="198">
        <v>187</v>
      </c>
      <c r="BM161" t="s">
        <v>20</v>
      </c>
      <c r="BN161" t="s">
        <v>183</v>
      </c>
      <c r="BO161" t="s">
        <v>179</v>
      </c>
      <c r="BP161" t="s">
        <v>23</v>
      </c>
      <c r="BQ161" t="s">
        <v>14</v>
      </c>
      <c r="BR161">
        <v>177</v>
      </c>
      <c r="BT161" t="s">
        <v>20</v>
      </c>
      <c r="BU161" t="s">
        <v>451</v>
      </c>
      <c r="BV161" t="s">
        <v>174</v>
      </c>
      <c r="BW161" t="s">
        <v>10</v>
      </c>
      <c r="BX161" t="s">
        <v>11</v>
      </c>
      <c r="BY161">
        <v>151</v>
      </c>
      <c r="CA161" t="s">
        <v>26</v>
      </c>
      <c r="CB161" t="s">
        <v>341</v>
      </c>
      <c r="CC161" t="s">
        <v>342</v>
      </c>
      <c r="CD161" t="s">
        <v>16</v>
      </c>
      <c r="CE161" t="s">
        <v>8</v>
      </c>
      <c r="CF161">
        <v>186</v>
      </c>
      <c r="CH161" t="s">
        <v>13</v>
      </c>
      <c r="CI161" t="s">
        <v>242</v>
      </c>
      <c r="CJ161" t="s">
        <v>243</v>
      </c>
      <c r="CK161" t="s">
        <v>22</v>
      </c>
      <c r="CL161" t="s">
        <v>11</v>
      </c>
      <c r="CM161">
        <v>179</v>
      </c>
      <c r="CO161" t="s">
        <v>13</v>
      </c>
      <c r="CP161" t="s">
        <v>183</v>
      </c>
      <c r="CQ161" t="s">
        <v>246</v>
      </c>
      <c r="CR161" t="s">
        <v>12</v>
      </c>
      <c r="CS161" t="s">
        <v>11</v>
      </c>
      <c r="CT161">
        <v>187</v>
      </c>
      <c r="FS161" t="s">
        <v>13</v>
      </c>
      <c r="FT161" t="s">
        <v>183</v>
      </c>
      <c r="FU161" t="s">
        <v>246</v>
      </c>
      <c r="FV161" t="s">
        <v>12</v>
      </c>
      <c r="FW161" t="s">
        <v>14</v>
      </c>
      <c r="FX161">
        <v>175</v>
      </c>
    </row>
    <row r="162" spans="1:180" ht="12.75" customHeight="1">
      <c r="B162"/>
      <c r="C162"/>
      <c r="D162"/>
      <c r="G162"/>
      <c r="H162" s="39"/>
      <c r="I162" s="39"/>
      <c r="J162" s="39"/>
      <c r="K162" s="344"/>
      <c r="L162" s="344"/>
      <c r="M162" s="39"/>
      <c r="N162" s="39"/>
      <c r="O162" s="39"/>
      <c r="W162" s="198"/>
      <c r="X162" s="199"/>
      <c r="Y162" s="198"/>
      <c r="Z162" s="147"/>
      <c r="AA162" s="74"/>
      <c r="AB162" s="74"/>
      <c r="AD162" s="198" t="s">
        <v>20</v>
      </c>
      <c r="AE162" s="198" t="s">
        <v>451</v>
      </c>
      <c r="AF162" s="198" t="s">
        <v>174</v>
      </c>
      <c r="AG162" s="147" t="s">
        <v>10</v>
      </c>
      <c r="AH162" s="198" t="s">
        <v>11</v>
      </c>
      <c r="AI162" s="198">
        <v>163</v>
      </c>
      <c r="AK162" s="257" t="s">
        <v>13</v>
      </c>
      <c r="AL162" s="257" t="s">
        <v>196</v>
      </c>
      <c r="AM162" s="257" t="s">
        <v>303</v>
      </c>
      <c r="AN162" s="257" t="s">
        <v>10</v>
      </c>
      <c r="AO162" s="257" t="s">
        <v>11</v>
      </c>
      <c r="AP162" s="257">
        <v>182</v>
      </c>
      <c r="AR162" s="22" t="s">
        <v>20</v>
      </c>
      <c r="AS162" s="22" t="s">
        <v>451</v>
      </c>
      <c r="AT162" s="22" t="s">
        <v>174</v>
      </c>
      <c r="AU162" s="22" t="s">
        <v>10</v>
      </c>
      <c r="AV162" s="203" t="s">
        <v>11</v>
      </c>
      <c r="AW162" s="22">
        <v>137</v>
      </c>
      <c r="AY162" s="198" t="s">
        <v>15</v>
      </c>
      <c r="AZ162" s="198" t="s">
        <v>208</v>
      </c>
      <c r="BA162" s="198" t="s">
        <v>209</v>
      </c>
      <c r="BB162" s="147" t="s">
        <v>210</v>
      </c>
      <c r="BC162" s="198" t="s">
        <v>14</v>
      </c>
      <c r="BD162" s="198">
        <v>174</v>
      </c>
      <c r="BF162" s="198" t="s">
        <v>20</v>
      </c>
      <c r="BG162" s="198" t="s">
        <v>182</v>
      </c>
      <c r="BH162" s="198" t="s">
        <v>179</v>
      </c>
      <c r="BI162" s="147" t="s">
        <v>16</v>
      </c>
      <c r="BJ162" s="198" t="s">
        <v>8</v>
      </c>
      <c r="BK162" s="198">
        <v>189</v>
      </c>
      <c r="BM162" t="s">
        <v>20</v>
      </c>
      <c r="BN162" t="s">
        <v>382</v>
      </c>
      <c r="BO162" t="s">
        <v>295</v>
      </c>
      <c r="BP162" t="s">
        <v>27</v>
      </c>
      <c r="BQ162" t="s">
        <v>8</v>
      </c>
      <c r="BR162">
        <v>179</v>
      </c>
      <c r="BT162" t="s">
        <v>20</v>
      </c>
      <c r="BU162" t="s">
        <v>571</v>
      </c>
      <c r="BV162" t="s">
        <v>587</v>
      </c>
      <c r="BW162" t="s">
        <v>25</v>
      </c>
      <c r="BX162" t="s">
        <v>14</v>
      </c>
      <c r="BY162">
        <v>131</v>
      </c>
      <c r="CA162" t="s">
        <v>26</v>
      </c>
      <c r="CB162" t="s">
        <v>284</v>
      </c>
      <c r="CC162" t="s">
        <v>413</v>
      </c>
      <c r="CD162" t="s">
        <v>10</v>
      </c>
      <c r="CE162" t="s">
        <v>11</v>
      </c>
      <c r="CF162">
        <v>186</v>
      </c>
      <c r="CH162" t="s">
        <v>13</v>
      </c>
      <c r="CI162" t="s">
        <v>205</v>
      </c>
      <c r="CJ162" t="s">
        <v>234</v>
      </c>
      <c r="CK162" t="s">
        <v>25</v>
      </c>
      <c r="CL162" t="s">
        <v>11</v>
      </c>
      <c r="CM162">
        <v>177</v>
      </c>
      <c r="CO162" t="s">
        <v>13</v>
      </c>
      <c r="CP162" t="s">
        <v>196</v>
      </c>
      <c r="CQ162" t="s">
        <v>303</v>
      </c>
      <c r="CR162" t="s">
        <v>10</v>
      </c>
      <c r="CS162" t="s">
        <v>14</v>
      </c>
      <c r="CT162">
        <v>184</v>
      </c>
      <c r="FS162" t="s">
        <v>13</v>
      </c>
      <c r="FT162" t="s">
        <v>499</v>
      </c>
      <c r="FU162" t="s">
        <v>500</v>
      </c>
      <c r="FV162" t="s">
        <v>22</v>
      </c>
      <c r="FW162" t="s">
        <v>11</v>
      </c>
      <c r="FX162">
        <v>173</v>
      </c>
    </row>
    <row r="163" spans="1:180" ht="12.75" customHeight="1">
      <c r="B163"/>
      <c r="C163"/>
      <c r="D163"/>
      <c r="G163"/>
      <c r="H163" s="39"/>
      <c r="I163" s="39"/>
      <c r="J163" s="39"/>
      <c r="K163" s="49"/>
      <c r="L163" s="49"/>
      <c r="M163" s="39"/>
      <c r="N163" s="39"/>
      <c r="O163" s="39"/>
      <c r="W163" s="198"/>
      <c r="X163" s="198"/>
      <c r="Y163" s="198"/>
      <c r="Z163" s="147"/>
      <c r="AA163" s="74"/>
      <c r="AB163" s="74"/>
      <c r="AD163" s="198" t="s">
        <v>20</v>
      </c>
      <c r="AE163" s="198" t="s">
        <v>273</v>
      </c>
      <c r="AF163" s="198" t="s">
        <v>179</v>
      </c>
      <c r="AG163" s="147" t="s">
        <v>12</v>
      </c>
      <c r="AH163" s="198" t="s">
        <v>11</v>
      </c>
      <c r="AI163" s="198">
        <v>163</v>
      </c>
      <c r="AK163" s="257" t="s">
        <v>13</v>
      </c>
      <c r="AL163" s="257" t="s">
        <v>196</v>
      </c>
      <c r="AM163" s="257" t="s">
        <v>303</v>
      </c>
      <c r="AN163" s="257" t="s">
        <v>10</v>
      </c>
      <c r="AO163" s="257" t="s">
        <v>14</v>
      </c>
      <c r="AP163" s="257">
        <v>181</v>
      </c>
      <c r="AR163" s="74" t="s">
        <v>26</v>
      </c>
      <c r="AS163" s="74" t="s">
        <v>216</v>
      </c>
      <c r="AT163" s="74" t="s">
        <v>332</v>
      </c>
      <c r="AU163" s="74" t="s">
        <v>16</v>
      </c>
      <c r="AV163" s="74" t="s">
        <v>8</v>
      </c>
      <c r="AW163" s="74">
        <v>199</v>
      </c>
      <c r="AY163" s="198" t="s">
        <v>15</v>
      </c>
      <c r="AZ163" s="198" t="s">
        <v>203</v>
      </c>
      <c r="BA163" s="198" t="s">
        <v>315</v>
      </c>
      <c r="BB163" s="147" t="s">
        <v>210</v>
      </c>
      <c r="BC163" s="198" t="s">
        <v>14</v>
      </c>
      <c r="BD163" s="198">
        <v>69</v>
      </c>
      <c r="BF163" s="198" t="s">
        <v>20</v>
      </c>
      <c r="BG163" s="198" t="s">
        <v>571</v>
      </c>
      <c r="BH163" s="198" t="s">
        <v>587</v>
      </c>
      <c r="BI163" s="147" t="s">
        <v>25</v>
      </c>
      <c r="BJ163" s="198" t="s">
        <v>14</v>
      </c>
      <c r="BK163" s="198">
        <v>113</v>
      </c>
      <c r="BM163" t="s">
        <v>20</v>
      </c>
      <c r="BN163" t="s">
        <v>273</v>
      </c>
      <c r="BO163" t="s">
        <v>179</v>
      </c>
      <c r="BP163" t="s">
        <v>12</v>
      </c>
      <c r="BQ163" t="s">
        <v>14</v>
      </c>
      <c r="BR163">
        <v>180</v>
      </c>
      <c r="BT163" t="s">
        <v>20</v>
      </c>
      <c r="BU163" t="s">
        <v>175</v>
      </c>
      <c r="BV163" t="s">
        <v>584</v>
      </c>
      <c r="BW163" t="s">
        <v>10</v>
      </c>
      <c r="BX163" t="s">
        <v>11</v>
      </c>
      <c r="BY163">
        <v>128</v>
      </c>
      <c r="CA163" t="s">
        <v>26</v>
      </c>
      <c r="CB163" t="s">
        <v>211</v>
      </c>
      <c r="CC163" t="s">
        <v>263</v>
      </c>
      <c r="CD163" t="s">
        <v>12</v>
      </c>
      <c r="CE163" t="s">
        <v>14</v>
      </c>
      <c r="CF163">
        <v>181</v>
      </c>
      <c r="CH163" t="s">
        <v>13</v>
      </c>
      <c r="CI163" t="s">
        <v>499</v>
      </c>
      <c r="CJ163" t="s">
        <v>500</v>
      </c>
      <c r="CK163" t="s">
        <v>22</v>
      </c>
      <c r="CL163" t="s">
        <v>11</v>
      </c>
      <c r="CM163">
        <v>175</v>
      </c>
      <c r="CO163" t="s">
        <v>13</v>
      </c>
      <c r="CP163" t="s">
        <v>196</v>
      </c>
      <c r="CQ163" t="s">
        <v>303</v>
      </c>
      <c r="CR163" t="s">
        <v>10</v>
      </c>
      <c r="CS163" t="s">
        <v>11</v>
      </c>
      <c r="CT163">
        <v>183</v>
      </c>
      <c r="FS163" t="s">
        <v>13</v>
      </c>
      <c r="FT163" t="s">
        <v>553</v>
      </c>
      <c r="FU163" t="s">
        <v>238</v>
      </c>
      <c r="FV163" t="s">
        <v>12</v>
      </c>
      <c r="FW163" t="s">
        <v>11</v>
      </c>
      <c r="FX163">
        <v>173</v>
      </c>
    </row>
    <row r="164" spans="1:180" ht="12.75" customHeight="1">
      <c r="B164"/>
      <c r="C164"/>
      <c r="D164"/>
      <c r="G164"/>
      <c r="W164" s="198"/>
      <c r="X164" s="198"/>
      <c r="Y164" s="198"/>
      <c r="Z164" s="147"/>
      <c r="AA164" s="133"/>
      <c r="AD164" s="198" t="s">
        <v>20</v>
      </c>
      <c r="AE164" s="198" t="s">
        <v>172</v>
      </c>
      <c r="AF164" s="198" t="s">
        <v>173</v>
      </c>
      <c r="AG164" s="147" t="s">
        <v>12</v>
      </c>
      <c r="AH164" s="198" t="s">
        <v>14</v>
      </c>
      <c r="AI164" s="198">
        <v>163</v>
      </c>
      <c r="AK164" s="257" t="s">
        <v>13</v>
      </c>
      <c r="AL164" s="257" t="s">
        <v>242</v>
      </c>
      <c r="AM164" s="257" t="s">
        <v>243</v>
      </c>
      <c r="AN164" s="257" t="s">
        <v>22</v>
      </c>
      <c r="AO164" s="257" t="s">
        <v>11</v>
      </c>
      <c r="AP164" s="257">
        <v>182</v>
      </c>
      <c r="AR164" s="22" t="s">
        <v>26</v>
      </c>
      <c r="AS164" s="22" t="s">
        <v>224</v>
      </c>
      <c r="AT164" s="22" t="s">
        <v>340</v>
      </c>
      <c r="AU164" s="22" t="s">
        <v>16</v>
      </c>
      <c r="AV164" s="203" t="s">
        <v>8</v>
      </c>
      <c r="AW164" s="22">
        <v>196</v>
      </c>
      <c r="AY164" s="198" t="s">
        <v>15</v>
      </c>
      <c r="AZ164" s="198" t="s">
        <v>205</v>
      </c>
      <c r="BA164" s="198" t="s">
        <v>204</v>
      </c>
      <c r="BB164" s="147" t="s">
        <v>25</v>
      </c>
      <c r="BC164" s="198" t="s">
        <v>14</v>
      </c>
      <c r="BD164" s="198">
        <v>127</v>
      </c>
      <c r="BF164" s="198" t="s">
        <v>26</v>
      </c>
      <c r="BG164" s="198" t="s">
        <v>284</v>
      </c>
      <c r="BH164" s="198" t="s">
        <v>413</v>
      </c>
      <c r="BI164" s="147" t="s">
        <v>10</v>
      </c>
      <c r="BJ164" s="198" t="s">
        <v>14</v>
      </c>
      <c r="BK164" s="198">
        <v>156</v>
      </c>
      <c r="BM164" t="s">
        <v>20</v>
      </c>
      <c r="BN164" t="s">
        <v>585</v>
      </c>
      <c r="BO164" t="s">
        <v>586</v>
      </c>
      <c r="BP164" t="s">
        <v>38</v>
      </c>
      <c r="BQ164" t="s">
        <v>11</v>
      </c>
      <c r="BR164">
        <v>153</v>
      </c>
      <c r="BT164" t="s">
        <v>20</v>
      </c>
      <c r="BU164" t="s">
        <v>571</v>
      </c>
      <c r="BV164" t="s">
        <v>587</v>
      </c>
      <c r="BW164" t="s">
        <v>25</v>
      </c>
      <c r="BX164" t="s">
        <v>11</v>
      </c>
      <c r="BY164">
        <v>65</v>
      </c>
      <c r="CA164" t="s">
        <v>26</v>
      </c>
      <c r="CB164" t="s">
        <v>412</v>
      </c>
      <c r="CC164" t="s">
        <v>413</v>
      </c>
      <c r="CD164" t="s">
        <v>10</v>
      </c>
      <c r="CE164" t="s">
        <v>11</v>
      </c>
      <c r="CF164">
        <v>181</v>
      </c>
      <c r="CH164" t="s">
        <v>13</v>
      </c>
      <c r="CI164" t="s">
        <v>235</v>
      </c>
      <c r="CJ164" t="s">
        <v>234</v>
      </c>
      <c r="CK164" t="s">
        <v>23</v>
      </c>
      <c r="CL164" t="s">
        <v>14</v>
      </c>
      <c r="CM164">
        <v>174</v>
      </c>
      <c r="CO164" t="s">
        <v>13</v>
      </c>
      <c r="CP164" t="s">
        <v>239</v>
      </c>
      <c r="CQ164" t="s">
        <v>240</v>
      </c>
      <c r="CR164" t="s">
        <v>27</v>
      </c>
      <c r="CS164" t="s">
        <v>11</v>
      </c>
      <c r="CT164">
        <v>180</v>
      </c>
      <c r="FS164" t="s">
        <v>13</v>
      </c>
      <c r="FT164" t="s">
        <v>244</v>
      </c>
      <c r="FU164" t="s">
        <v>245</v>
      </c>
      <c r="FV164" t="s">
        <v>24</v>
      </c>
      <c r="FW164" t="s">
        <v>11</v>
      </c>
      <c r="FX164">
        <v>171</v>
      </c>
    </row>
    <row r="165" spans="1:180" ht="12.75" customHeight="1">
      <c r="B165"/>
      <c r="C165"/>
      <c r="D165"/>
      <c r="G165"/>
      <c r="W165" s="84"/>
      <c r="X165" s="84"/>
      <c r="Y165" s="84"/>
      <c r="Z165" s="194"/>
      <c r="AA165" s="189"/>
      <c r="AB165" s="189"/>
      <c r="AD165" s="198" t="s">
        <v>20</v>
      </c>
      <c r="AE165" s="198" t="s">
        <v>273</v>
      </c>
      <c r="AF165" s="198" t="s">
        <v>179</v>
      </c>
      <c r="AG165" s="147" t="s">
        <v>12</v>
      </c>
      <c r="AH165" s="198" t="s">
        <v>14</v>
      </c>
      <c r="AI165" s="198">
        <v>179</v>
      </c>
      <c r="AK165" s="257" t="s">
        <v>13</v>
      </c>
      <c r="AL165" s="258" t="s">
        <v>178</v>
      </c>
      <c r="AM165" s="258" t="s">
        <v>243</v>
      </c>
      <c r="AN165" s="257" t="s">
        <v>23</v>
      </c>
      <c r="AO165" s="258" t="s">
        <v>11</v>
      </c>
      <c r="AP165" s="258">
        <v>167</v>
      </c>
      <c r="AR165" s="74" t="s">
        <v>26</v>
      </c>
      <c r="AS165" s="74" t="s">
        <v>262</v>
      </c>
      <c r="AT165" s="74" t="s">
        <v>204</v>
      </c>
      <c r="AU165" s="74" t="s">
        <v>16</v>
      </c>
      <c r="AV165" s="74" t="s">
        <v>8</v>
      </c>
      <c r="AW165" s="74">
        <v>196</v>
      </c>
      <c r="AY165" s="198" t="s">
        <v>15</v>
      </c>
      <c r="AZ165" s="198" t="s">
        <v>190</v>
      </c>
      <c r="BA165" s="198" t="s">
        <v>582</v>
      </c>
      <c r="BB165" s="147" t="s">
        <v>25</v>
      </c>
      <c r="BC165" s="198" t="s">
        <v>14</v>
      </c>
      <c r="BD165" s="198">
        <v>100</v>
      </c>
      <c r="BF165" s="198" t="s">
        <v>26</v>
      </c>
      <c r="BG165" s="198" t="s">
        <v>191</v>
      </c>
      <c r="BH165" s="198" t="s">
        <v>344</v>
      </c>
      <c r="BI165" s="147" t="s">
        <v>10</v>
      </c>
      <c r="BJ165" s="198" t="s">
        <v>11</v>
      </c>
      <c r="BK165" s="198">
        <v>177</v>
      </c>
      <c r="BM165" t="s">
        <v>20</v>
      </c>
      <c r="BN165" t="s">
        <v>172</v>
      </c>
      <c r="BO165" t="s">
        <v>173</v>
      </c>
      <c r="BP165" t="s">
        <v>12</v>
      </c>
      <c r="BQ165" t="s">
        <v>14</v>
      </c>
      <c r="BR165">
        <v>178</v>
      </c>
      <c r="BT165" t="s">
        <v>26</v>
      </c>
      <c r="BU165" t="s">
        <v>285</v>
      </c>
      <c r="BV165" t="s">
        <v>267</v>
      </c>
      <c r="BW165" t="s">
        <v>16</v>
      </c>
      <c r="BX165" t="s">
        <v>8</v>
      </c>
      <c r="BY165">
        <v>197</v>
      </c>
      <c r="CA165" t="s">
        <v>26</v>
      </c>
      <c r="CB165" t="s">
        <v>266</v>
      </c>
      <c r="CC165" t="s">
        <v>267</v>
      </c>
      <c r="CD165" t="s">
        <v>10</v>
      </c>
      <c r="CE165" t="s">
        <v>11</v>
      </c>
      <c r="CF165">
        <v>179</v>
      </c>
      <c r="CH165" t="s">
        <v>13</v>
      </c>
      <c r="CI165" t="s">
        <v>553</v>
      </c>
      <c r="CJ165" t="s">
        <v>238</v>
      </c>
      <c r="CK165" t="s">
        <v>12</v>
      </c>
      <c r="CL165" t="s">
        <v>11</v>
      </c>
      <c r="CM165">
        <v>171</v>
      </c>
      <c r="CO165" t="s">
        <v>13</v>
      </c>
      <c r="CP165" t="s">
        <v>235</v>
      </c>
      <c r="CQ165" t="s">
        <v>234</v>
      </c>
      <c r="CR165" t="s">
        <v>23</v>
      </c>
      <c r="CS165" t="s">
        <v>14</v>
      </c>
      <c r="CT165">
        <v>178</v>
      </c>
      <c r="FS165" t="s">
        <v>13</v>
      </c>
      <c r="FT165" t="s">
        <v>239</v>
      </c>
      <c r="FU165" t="s">
        <v>248</v>
      </c>
      <c r="FV165" t="s">
        <v>27</v>
      </c>
      <c r="FW165" t="s">
        <v>14</v>
      </c>
      <c r="FX165">
        <v>171</v>
      </c>
    </row>
    <row r="166" spans="1:180" ht="12.75" customHeight="1">
      <c r="B166"/>
      <c r="C166"/>
      <c r="D166"/>
      <c r="G166"/>
      <c r="W166" s="84"/>
      <c r="X166" s="84"/>
      <c r="Y166" s="84"/>
      <c r="Z166" s="194"/>
      <c r="AA166" s="133"/>
      <c r="AB166" s="74"/>
      <c r="AD166" s="198" t="s">
        <v>20</v>
      </c>
      <c r="AE166" s="198" t="s">
        <v>382</v>
      </c>
      <c r="AF166" s="198" t="s">
        <v>295</v>
      </c>
      <c r="AG166" s="147" t="s">
        <v>27</v>
      </c>
      <c r="AH166" s="198" t="s">
        <v>8</v>
      </c>
      <c r="AI166" s="198">
        <v>180</v>
      </c>
      <c r="AK166" s="259" t="s">
        <v>13</v>
      </c>
      <c r="AL166" s="259" t="s">
        <v>250</v>
      </c>
      <c r="AM166" s="259" t="s">
        <v>243</v>
      </c>
      <c r="AN166" s="260" t="s">
        <v>25</v>
      </c>
      <c r="AO166" s="259" t="s">
        <v>14</v>
      </c>
      <c r="AP166" s="259">
        <v>139</v>
      </c>
      <c r="AR166" s="74" t="s">
        <v>26</v>
      </c>
      <c r="AS166" s="74" t="s">
        <v>285</v>
      </c>
      <c r="AT166" s="74" t="s">
        <v>267</v>
      </c>
      <c r="AU166" s="74" t="s">
        <v>16</v>
      </c>
      <c r="AV166" s="74" t="s">
        <v>8</v>
      </c>
      <c r="AW166" s="74">
        <v>195</v>
      </c>
      <c r="AY166" s="198" t="s">
        <v>13</v>
      </c>
      <c r="AZ166" s="198" t="s">
        <v>235</v>
      </c>
      <c r="BA166" s="198" t="s">
        <v>236</v>
      </c>
      <c r="BB166" s="147" t="s">
        <v>16</v>
      </c>
      <c r="BC166" s="198" t="s">
        <v>8</v>
      </c>
      <c r="BD166" s="198">
        <v>194</v>
      </c>
      <c r="BF166" s="198" t="s">
        <v>26</v>
      </c>
      <c r="BG166" s="198" t="s">
        <v>284</v>
      </c>
      <c r="BH166" s="198" t="s">
        <v>413</v>
      </c>
      <c r="BI166" s="147" t="s">
        <v>10</v>
      </c>
      <c r="BJ166" s="198" t="s">
        <v>11</v>
      </c>
      <c r="BK166" s="198">
        <v>189</v>
      </c>
      <c r="BM166" t="s">
        <v>20</v>
      </c>
      <c r="BN166" t="s">
        <v>182</v>
      </c>
      <c r="BO166" t="s">
        <v>179</v>
      </c>
      <c r="BP166" t="s">
        <v>16</v>
      </c>
      <c r="BQ166" t="s">
        <v>8</v>
      </c>
      <c r="BR166">
        <v>192</v>
      </c>
      <c r="BT166" t="s">
        <v>26</v>
      </c>
      <c r="BU166" t="s">
        <v>262</v>
      </c>
      <c r="BV166" t="s">
        <v>204</v>
      </c>
      <c r="BW166" t="s">
        <v>16</v>
      </c>
      <c r="BX166" t="s">
        <v>8</v>
      </c>
      <c r="BY166">
        <v>196</v>
      </c>
      <c r="CA166" t="s">
        <v>26</v>
      </c>
      <c r="CB166" t="s">
        <v>345</v>
      </c>
      <c r="CC166" t="s">
        <v>267</v>
      </c>
      <c r="CD166" t="s">
        <v>12</v>
      </c>
      <c r="CE166" t="s">
        <v>14</v>
      </c>
      <c r="CF166">
        <v>179</v>
      </c>
      <c r="CH166" t="s">
        <v>13</v>
      </c>
      <c r="CI166" t="s">
        <v>178</v>
      </c>
      <c r="CJ166" t="s">
        <v>243</v>
      </c>
      <c r="CK166" t="s">
        <v>23</v>
      </c>
      <c r="CL166" t="s">
        <v>11</v>
      </c>
      <c r="CM166">
        <v>170</v>
      </c>
      <c r="CO166" t="s">
        <v>13</v>
      </c>
      <c r="CP166" t="s">
        <v>553</v>
      </c>
      <c r="CQ166" t="s">
        <v>238</v>
      </c>
      <c r="CR166" t="s">
        <v>12</v>
      </c>
      <c r="CS166" t="s">
        <v>11</v>
      </c>
      <c r="CT166">
        <v>178</v>
      </c>
      <c r="FS166" t="s">
        <v>13</v>
      </c>
      <c r="FT166" t="s">
        <v>196</v>
      </c>
      <c r="FU166" t="s">
        <v>303</v>
      </c>
      <c r="FV166" t="s">
        <v>10</v>
      </c>
      <c r="FW166" t="s">
        <v>11</v>
      </c>
      <c r="FX166">
        <v>171</v>
      </c>
    </row>
    <row r="167" spans="1:180" ht="12.75" customHeight="1">
      <c r="B167"/>
      <c r="C167"/>
      <c r="D167"/>
      <c r="G167"/>
      <c r="W167" s="84"/>
      <c r="X167" s="84"/>
      <c r="Y167" s="84"/>
      <c r="Z167" s="194"/>
      <c r="AA167" s="74"/>
      <c r="AB167" s="74"/>
      <c r="AD167" s="198" t="s">
        <v>20</v>
      </c>
      <c r="AE167" s="198" t="s">
        <v>172</v>
      </c>
      <c r="AF167" s="198" t="s">
        <v>173</v>
      </c>
      <c r="AG167" s="147" t="s">
        <v>12</v>
      </c>
      <c r="AH167" s="198" t="s">
        <v>11</v>
      </c>
      <c r="AI167" s="198">
        <v>182</v>
      </c>
      <c r="AK167" s="259" t="s">
        <v>13</v>
      </c>
      <c r="AL167" s="259" t="s">
        <v>252</v>
      </c>
      <c r="AM167" s="259" t="s">
        <v>253</v>
      </c>
      <c r="AN167" s="260" t="s">
        <v>25</v>
      </c>
      <c r="AO167" s="259" t="s">
        <v>11</v>
      </c>
      <c r="AP167" s="259">
        <v>135</v>
      </c>
      <c r="AR167" s="203" t="s">
        <v>26</v>
      </c>
      <c r="AS167" s="74" t="s">
        <v>270</v>
      </c>
      <c r="AT167" s="74" t="s">
        <v>263</v>
      </c>
      <c r="AU167" s="22" t="s">
        <v>10</v>
      </c>
      <c r="AV167" s="203" t="s">
        <v>11</v>
      </c>
      <c r="AW167" s="74">
        <v>195</v>
      </c>
      <c r="AY167" s="198" t="s">
        <v>13</v>
      </c>
      <c r="AZ167" s="198" t="s">
        <v>233</v>
      </c>
      <c r="BA167" s="198" t="s">
        <v>234</v>
      </c>
      <c r="BB167" s="147" t="s">
        <v>210</v>
      </c>
      <c r="BC167" s="198" t="s">
        <v>11</v>
      </c>
      <c r="BD167" s="198">
        <v>191</v>
      </c>
      <c r="BF167" s="198" t="s">
        <v>26</v>
      </c>
      <c r="BG167" s="198" t="s">
        <v>270</v>
      </c>
      <c r="BH167" s="198" t="s">
        <v>263</v>
      </c>
      <c r="BI167" s="147" t="s">
        <v>10</v>
      </c>
      <c r="BJ167" s="198" t="s">
        <v>11</v>
      </c>
      <c r="BK167" s="198">
        <v>194</v>
      </c>
      <c r="BM167" t="s">
        <v>20</v>
      </c>
      <c r="BN167" t="s">
        <v>172</v>
      </c>
      <c r="BO167" t="s">
        <v>173</v>
      </c>
      <c r="BP167" t="s">
        <v>12</v>
      </c>
      <c r="BQ167" t="s">
        <v>11</v>
      </c>
      <c r="BR167">
        <v>193</v>
      </c>
      <c r="BT167" t="s">
        <v>26</v>
      </c>
      <c r="BU167" t="s">
        <v>333</v>
      </c>
      <c r="BV167" t="s">
        <v>332</v>
      </c>
      <c r="BW167" t="s">
        <v>38</v>
      </c>
      <c r="BX167" t="s">
        <v>8</v>
      </c>
      <c r="BY167">
        <v>196</v>
      </c>
      <c r="CA167" t="s">
        <v>26</v>
      </c>
      <c r="CB167" t="s">
        <v>278</v>
      </c>
      <c r="CC167" t="s">
        <v>279</v>
      </c>
      <c r="CD167" t="s">
        <v>10</v>
      </c>
      <c r="CE167" t="s">
        <v>11</v>
      </c>
      <c r="CF167">
        <v>179</v>
      </c>
      <c r="CH167" t="s">
        <v>13</v>
      </c>
      <c r="CI167" t="s">
        <v>183</v>
      </c>
      <c r="CJ167" t="s">
        <v>246</v>
      </c>
      <c r="CK167" t="s">
        <v>12</v>
      </c>
      <c r="CL167" t="s">
        <v>14</v>
      </c>
      <c r="CM167">
        <v>169</v>
      </c>
      <c r="CO167" t="s">
        <v>13</v>
      </c>
      <c r="CP167" t="s">
        <v>566</v>
      </c>
      <c r="CQ167" t="s">
        <v>241</v>
      </c>
      <c r="CR167" t="s">
        <v>10</v>
      </c>
      <c r="CS167" t="s">
        <v>11</v>
      </c>
      <c r="CT167">
        <v>176</v>
      </c>
      <c r="FS167" t="s">
        <v>13</v>
      </c>
      <c r="FT167" t="s">
        <v>235</v>
      </c>
      <c r="FU167" t="s">
        <v>236</v>
      </c>
      <c r="FV167" t="s">
        <v>16</v>
      </c>
      <c r="FW167" t="s">
        <v>11</v>
      </c>
      <c r="FX167">
        <v>169</v>
      </c>
    </row>
    <row r="168" spans="1:180" ht="12.75" customHeight="1">
      <c r="A168" s="178"/>
      <c r="B168" s="178"/>
      <c r="C168" s="178"/>
      <c r="D168" s="178"/>
      <c r="E168" s="178"/>
      <c r="F168" s="178"/>
      <c r="G168"/>
      <c r="W168" s="84"/>
      <c r="X168" s="84"/>
      <c r="Y168" s="84"/>
      <c r="Z168" s="194"/>
      <c r="AA168" s="74"/>
      <c r="AB168" s="74"/>
      <c r="AD168" s="198" t="s">
        <v>20</v>
      </c>
      <c r="AE168" s="198" t="s">
        <v>180</v>
      </c>
      <c r="AF168" s="213" t="s">
        <v>181</v>
      </c>
      <c r="AG168" s="147" t="s">
        <v>16</v>
      </c>
      <c r="AH168" s="198" t="s">
        <v>8</v>
      </c>
      <c r="AI168" s="198">
        <v>182</v>
      </c>
      <c r="AK168" s="257" t="s">
        <v>13</v>
      </c>
      <c r="AL168" s="257" t="s">
        <v>235</v>
      </c>
      <c r="AM168" s="257" t="s">
        <v>236</v>
      </c>
      <c r="AN168" s="257" t="s">
        <v>16</v>
      </c>
      <c r="AO168" s="257" t="s">
        <v>8</v>
      </c>
      <c r="AP168" s="257">
        <v>195</v>
      </c>
      <c r="AR168" s="74" t="s">
        <v>26</v>
      </c>
      <c r="AS168" s="74" t="s">
        <v>284</v>
      </c>
      <c r="AT168" s="74" t="s">
        <v>413</v>
      </c>
      <c r="AU168" s="74" t="s">
        <v>10</v>
      </c>
      <c r="AV168" s="74" t="s">
        <v>11</v>
      </c>
      <c r="AW168" s="74">
        <v>194</v>
      </c>
      <c r="AY168" s="198" t="s">
        <v>13</v>
      </c>
      <c r="AZ168" s="198" t="s">
        <v>566</v>
      </c>
      <c r="BA168" s="198" t="s">
        <v>241</v>
      </c>
      <c r="BB168" s="147" t="s">
        <v>10</v>
      </c>
      <c r="BC168" s="198" t="s">
        <v>11</v>
      </c>
      <c r="BD168" s="198">
        <v>190</v>
      </c>
      <c r="BF168" s="198" t="s">
        <v>26</v>
      </c>
      <c r="BG168" s="198" t="s">
        <v>278</v>
      </c>
      <c r="BH168" s="198" t="s">
        <v>279</v>
      </c>
      <c r="BI168" s="147" t="s">
        <v>10</v>
      </c>
      <c r="BJ168" s="198" t="s">
        <v>11</v>
      </c>
      <c r="BK168" s="198">
        <v>168</v>
      </c>
      <c r="BM168" t="s">
        <v>20</v>
      </c>
      <c r="BN168" t="s">
        <v>176</v>
      </c>
      <c r="BO168" t="s">
        <v>177</v>
      </c>
      <c r="BP168" t="s">
        <v>16</v>
      </c>
      <c r="BQ168" t="s">
        <v>8</v>
      </c>
      <c r="BR168">
        <v>187</v>
      </c>
      <c r="BT168" t="s">
        <v>26</v>
      </c>
      <c r="BU168" t="s">
        <v>224</v>
      </c>
      <c r="BV168" t="s">
        <v>340</v>
      </c>
      <c r="BW168" t="s">
        <v>16</v>
      </c>
      <c r="BX168" t="s">
        <v>8</v>
      </c>
      <c r="BY168">
        <v>195</v>
      </c>
      <c r="CA168" t="s">
        <v>26</v>
      </c>
      <c r="CB168" t="s">
        <v>575</v>
      </c>
      <c r="CC168" t="s">
        <v>335</v>
      </c>
      <c r="CD168" t="s">
        <v>12</v>
      </c>
      <c r="CE168" t="s">
        <v>14</v>
      </c>
      <c r="CF168">
        <v>175</v>
      </c>
      <c r="CH168" t="s">
        <v>13</v>
      </c>
      <c r="CI168" t="s">
        <v>244</v>
      </c>
      <c r="CJ168" t="s">
        <v>245</v>
      </c>
      <c r="CK168" t="s">
        <v>24</v>
      </c>
      <c r="CL168" t="s">
        <v>11</v>
      </c>
      <c r="CM168">
        <v>168</v>
      </c>
      <c r="CO168" t="s">
        <v>13</v>
      </c>
      <c r="CP168" t="s">
        <v>175</v>
      </c>
      <c r="CQ168" t="s">
        <v>237</v>
      </c>
      <c r="CR168" t="s">
        <v>27</v>
      </c>
      <c r="CS168" t="s">
        <v>8</v>
      </c>
      <c r="CT168">
        <v>174</v>
      </c>
      <c r="FS168" t="s">
        <v>13</v>
      </c>
      <c r="FT168" t="s">
        <v>178</v>
      </c>
      <c r="FU168" t="s">
        <v>243</v>
      </c>
      <c r="FV168" t="s">
        <v>23</v>
      </c>
      <c r="FW168" t="s">
        <v>11</v>
      </c>
      <c r="FX168">
        <v>168</v>
      </c>
    </row>
    <row r="169" spans="1:180" ht="12.75" customHeight="1">
      <c r="A169" s="178"/>
      <c r="B169" s="178"/>
      <c r="C169" s="178"/>
      <c r="D169" s="178"/>
      <c r="E169" s="178"/>
      <c r="F169" s="178"/>
      <c r="G169"/>
      <c r="W169" s="84"/>
      <c r="X169" s="84"/>
      <c r="Y169" s="84"/>
      <c r="Z169" s="194"/>
      <c r="AA169" s="74"/>
      <c r="AB169" s="74"/>
      <c r="AD169" s="198" t="s">
        <v>20</v>
      </c>
      <c r="AE169" s="198" t="s">
        <v>182</v>
      </c>
      <c r="AF169" s="198" t="s">
        <v>179</v>
      </c>
      <c r="AG169" s="147" t="s">
        <v>16</v>
      </c>
      <c r="AH169" s="198" t="s">
        <v>8</v>
      </c>
      <c r="AI169" s="198">
        <v>186</v>
      </c>
      <c r="AK169" s="257" t="s">
        <v>13</v>
      </c>
      <c r="AL169" s="258" t="s">
        <v>235</v>
      </c>
      <c r="AM169" s="258" t="s">
        <v>236</v>
      </c>
      <c r="AN169" s="257" t="s">
        <v>16</v>
      </c>
      <c r="AO169" s="258" t="s">
        <v>14</v>
      </c>
      <c r="AP169" s="258">
        <v>152</v>
      </c>
      <c r="AR169" s="74" t="s">
        <v>26</v>
      </c>
      <c r="AS169" s="74" t="s">
        <v>334</v>
      </c>
      <c r="AT169" s="74" t="s">
        <v>335</v>
      </c>
      <c r="AU169" s="74" t="s">
        <v>16</v>
      </c>
      <c r="AV169" s="203" t="s">
        <v>8</v>
      </c>
      <c r="AW169" s="74">
        <v>194</v>
      </c>
      <c r="AY169" s="198" t="s">
        <v>13</v>
      </c>
      <c r="AZ169" s="198" t="s">
        <v>183</v>
      </c>
      <c r="BA169" s="198" t="s">
        <v>238</v>
      </c>
      <c r="BB169" s="147" t="s">
        <v>19</v>
      </c>
      <c r="BC169" s="198" t="s">
        <v>8</v>
      </c>
      <c r="BD169" s="198">
        <v>190</v>
      </c>
      <c r="BF169" s="198" t="s">
        <v>26</v>
      </c>
      <c r="BG169" s="198" t="s">
        <v>383</v>
      </c>
      <c r="BH169" s="198" t="s">
        <v>601</v>
      </c>
      <c r="BI169" s="147" t="s">
        <v>10</v>
      </c>
      <c r="BJ169" s="198" t="s">
        <v>11</v>
      </c>
      <c r="BK169" s="198">
        <v>136</v>
      </c>
      <c r="BM169" t="s">
        <v>20</v>
      </c>
      <c r="BN169" t="s">
        <v>180</v>
      </c>
      <c r="BO169" t="s">
        <v>181</v>
      </c>
      <c r="BP169" t="s">
        <v>16</v>
      </c>
      <c r="BQ169" t="s">
        <v>8</v>
      </c>
      <c r="BR169">
        <v>187</v>
      </c>
      <c r="BT169" t="s">
        <v>26</v>
      </c>
      <c r="BU169" t="s">
        <v>216</v>
      </c>
      <c r="BV169" t="s">
        <v>332</v>
      </c>
      <c r="BW169" t="s">
        <v>16</v>
      </c>
      <c r="BX169" t="s">
        <v>8</v>
      </c>
      <c r="BY169">
        <v>195</v>
      </c>
      <c r="CA169" t="s">
        <v>26</v>
      </c>
      <c r="CB169" t="s">
        <v>276</v>
      </c>
      <c r="CC169" t="s">
        <v>277</v>
      </c>
      <c r="CD169" t="s">
        <v>12</v>
      </c>
      <c r="CE169" t="s">
        <v>14</v>
      </c>
      <c r="CF169">
        <v>175</v>
      </c>
      <c r="CH169" t="s">
        <v>13</v>
      </c>
      <c r="CI169" t="s">
        <v>252</v>
      </c>
      <c r="CJ169" t="s">
        <v>253</v>
      </c>
      <c r="CK169" t="s">
        <v>25</v>
      </c>
      <c r="CL169" t="s">
        <v>11</v>
      </c>
      <c r="CM169">
        <v>163</v>
      </c>
      <c r="CO169" t="s">
        <v>13</v>
      </c>
      <c r="CP169" t="s">
        <v>247</v>
      </c>
      <c r="CQ169" t="s">
        <v>234</v>
      </c>
      <c r="CR169" t="s">
        <v>23</v>
      </c>
      <c r="CS169" t="s">
        <v>11</v>
      </c>
      <c r="CT169">
        <v>173</v>
      </c>
      <c r="FS169" t="s">
        <v>13</v>
      </c>
      <c r="FT169" t="s">
        <v>196</v>
      </c>
      <c r="FU169" t="s">
        <v>303</v>
      </c>
      <c r="FV169" t="s">
        <v>10</v>
      </c>
      <c r="FW169" t="s">
        <v>14</v>
      </c>
      <c r="FX169">
        <v>165</v>
      </c>
    </row>
    <row r="170" spans="1:180" ht="12.75" customHeight="1">
      <c r="A170" s="178"/>
      <c r="B170" s="178"/>
      <c r="C170" s="178"/>
      <c r="D170" s="178"/>
      <c r="E170" s="178"/>
      <c r="F170" s="178"/>
      <c r="G170"/>
      <c r="W170" s="84"/>
      <c r="X170" s="84"/>
      <c r="Y170" s="84"/>
      <c r="Z170" s="194"/>
      <c r="AA170" s="133"/>
      <c r="AD170" s="198" t="s">
        <v>20</v>
      </c>
      <c r="AE170" s="199" t="s">
        <v>176</v>
      </c>
      <c r="AF170" s="198" t="s">
        <v>177</v>
      </c>
      <c r="AG170" s="147" t="s">
        <v>16</v>
      </c>
      <c r="AH170" s="198" t="s">
        <v>8</v>
      </c>
      <c r="AI170" s="198">
        <v>187</v>
      </c>
      <c r="AK170" s="257" t="s">
        <v>13</v>
      </c>
      <c r="AL170" s="257" t="s">
        <v>551</v>
      </c>
      <c r="AM170" s="257" t="s">
        <v>552</v>
      </c>
      <c r="AN170" s="257" t="s">
        <v>16</v>
      </c>
      <c r="AO170" s="257" t="s">
        <v>8</v>
      </c>
      <c r="AP170" s="257">
        <v>188</v>
      </c>
      <c r="AR170" s="74" t="s">
        <v>26</v>
      </c>
      <c r="AS170" s="74" t="s">
        <v>268</v>
      </c>
      <c r="AT170" s="74" t="s">
        <v>269</v>
      </c>
      <c r="AU170" s="74" t="s">
        <v>10</v>
      </c>
      <c r="AV170" s="74" t="s">
        <v>11</v>
      </c>
      <c r="AW170" s="74">
        <v>193</v>
      </c>
      <c r="AY170" s="198" t="s">
        <v>13</v>
      </c>
      <c r="AZ170" s="198" t="s">
        <v>226</v>
      </c>
      <c r="BA170" s="198" t="s">
        <v>234</v>
      </c>
      <c r="BB170" s="147" t="s">
        <v>16</v>
      </c>
      <c r="BC170" s="198" t="s">
        <v>8</v>
      </c>
      <c r="BD170" s="198">
        <v>189</v>
      </c>
      <c r="BF170" s="198" t="s">
        <v>26</v>
      </c>
      <c r="BG170" s="198" t="s">
        <v>268</v>
      </c>
      <c r="BH170" s="198" t="s">
        <v>269</v>
      </c>
      <c r="BI170" s="147" t="s">
        <v>10</v>
      </c>
      <c r="BJ170" s="198" t="s">
        <v>11</v>
      </c>
      <c r="BK170" s="198">
        <v>192</v>
      </c>
      <c r="BM170" t="s">
        <v>26</v>
      </c>
      <c r="BN170" t="s">
        <v>211</v>
      </c>
      <c r="BO170" t="s">
        <v>295</v>
      </c>
      <c r="BP170" t="s">
        <v>25</v>
      </c>
      <c r="BQ170" t="s">
        <v>11</v>
      </c>
      <c r="BR170">
        <v>99</v>
      </c>
      <c r="BT170" t="s">
        <v>26</v>
      </c>
      <c r="BU170" t="s">
        <v>284</v>
      </c>
      <c r="BV170" t="s">
        <v>413</v>
      </c>
      <c r="BW170" t="s">
        <v>10</v>
      </c>
      <c r="BX170" t="s">
        <v>11</v>
      </c>
      <c r="BY170">
        <v>194</v>
      </c>
      <c r="CA170" t="s">
        <v>26</v>
      </c>
      <c r="CB170" t="s">
        <v>338</v>
      </c>
      <c r="CC170" t="s">
        <v>339</v>
      </c>
      <c r="CD170" t="s">
        <v>23</v>
      </c>
      <c r="CE170" t="s">
        <v>11</v>
      </c>
      <c r="CF170">
        <v>174</v>
      </c>
      <c r="CH170" t="s">
        <v>13</v>
      </c>
      <c r="CI170" t="s">
        <v>239</v>
      </c>
      <c r="CJ170" t="s">
        <v>248</v>
      </c>
      <c r="CK170" t="s">
        <v>27</v>
      </c>
      <c r="CL170" t="s">
        <v>14</v>
      </c>
      <c r="CM170">
        <v>162</v>
      </c>
      <c r="CO170" t="s">
        <v>13</v>
      </c>
      <c r="CP170" t="s">
        <v>244</v>
      </c>
      <c r="CQ170" t="s">
        <v>245</v>
      </c>
      <c r="CR170" t="s">
        <v>24</v>
      </c>
      <c r="CS170" t="s">
        <v>11</v>
      </c>
      <c r="CT170">
        <v>168</v>
      </c>
      <c r="FS170" t="s">
        <v>13</v>
      </c>
      <c r="FT170" t="s">
        <v>205</v>
      </c>
      <c r="FU170" t="s">
        <v>234</v>
      </c>
      <c r="FV170" t="s">
        <v>25</v>
      </c>
      <c r="FW170" t="s">
        <v>11</v>
      </c>
      <c r="FX170">
        <v>164</v>
      </c>
    </row>
    <row r="171" spans="1:180" ht="12.75" customHeight="1">
      <c r="A171" s="178"/>
      <c r="B171" s="178"/>
      <c r="C171" s="178"/>
      <c r="D171" s="178"/>
      <c r="E171" s="178"/>
      <c r="F171" s="178"/>
      <c r="G171"/>
      <c r="W171" s="84"/>
      <c r="X171" s="84"/>
      <c r="Y171" s="84"/>
      <c r="Z171" s="194"/>
      <c r="AA171" s="74"/>
      <c r="AB171" s="74"/>
      <c r="AD171" s="198" t="s">
        <v>26</v>
      </c>
      <c r="AE171" s="198" t="s">
        <v>472</v>
      </c>
      <c r="AF171" s="198" t="s">
        <v>485</v>
      </c>
      <c r="AG171" s="147" t="s">
        <v>12</v>
      </c>
      <c r="AH171" s="198" t="s">
        <v>11</v>
      </c>
      <c r="AI171" s="198">
        <v>78</v>
      </c>
      <c r="AK171" s="257" t="s">
        <v>13</v>
      </c>
      <c r="AL171" s="258" t="s">
        <v>244</v>
      </c>
      <c r="AM171" s="258" t="s">
        <v>245</v>
      </c>
      <c r="AN171" s="257" t="s">
        <v>24</v>
      </c>
      <c r="AO171" s="258" t="s">
        <v>11</v>
      </c>
      <c r="AP171" s="258">
        <v>171</v>
      </c>
      <c r="AR171" s="74" t="s">
        <v>26</v>
      </c>
      <c r="AS171" s="74" t="s">
        <v>333</v>
      </c>
      <c r="AT171" s="74" t="s">
        <v>332</v>
      </c>
      <c r="AU171" s="74" t="s">
        <v>38</v>
      </c>
      <c r="AV171" s="74" t="s">
        <v>8</v>
      </c>
      <c r="AW171" s="74">
        <v>191</v>
      </c>
      <c r="AY171" s="198" t="s">
        <v>13</v>
      </c>
      <c r="AZ171" s="198" t="s">
        <v>175</v>
      </c>
      <c r="BA171" s="198" t="s">
        <v>237</v>
      </c>
      <c r="BB171" s="147" t="s">
        <v>27</v>
      </c>
      <c r="BC171" s="198" t="s">
        <v>8</v>
      </c>
      <c r="BD171" s="198">
        <v>188</v>
      </c>
      <c r="BF171" s="198" t="s">
        <v>26</v>
      </c>
      <c r="BG171" s="198" t="s">
        <v>271</v>
      </c>
      <c r="BH171" s="198" t="s">
        <v>272</v>
      </c>
      <c r="BI171" s="147" t="s">
        <v>10</v>
      </c>
      <c r="BJ171" s="198" t="s">
        <v>11</v>
      </c>
      <c r="BK171" s="198">
        <v>182</v>
      </c>
      <c r="BM171" t="s">
        <v>26</v>
      </c>
      <c r="BN171" t="s">
        <v>341</v>
      </c>
      <c r="BO171" t="s">
        <v>342</v>
      </c>
      <c r="BP171" t="s">
        <v>16</v>
      </c>
      <c r="BQ171" t="s">
        <v>11</v>
      </c>
      <c r="BR171">
        <v>115</v>
      </c>
      <c r="BT171" t="s">
        <v>26</v>
      </c>
      <c r="BU171" t="s">
        <v>334</v>
      </c>
      <c r="BV171" t="s">
        <v>335</v>
      </c>
      <c r="BW171" t="s">
        <v>16</v>
      </c>
      <c r="BX171" t="s">
        <v>8</v>
      </c>
      <c r="BY171">
        <v>191</v>
      </c>
      <c r="CA171" t="s">
        <v>26</v>
      </c>
      <c r="CB171" t="s">
        <v>211</v>
      </c>
      <c r="CC171" t="s">
        <v>263</v>
      </c>
      <c r="CD171" t="s">
        <v>12</v>
      </c>
      <c r="CE171" t="s">
        <v>11</v>
      </c>
      <c r="CF171">
        <v>174</v>
      </c>
      <c r="CH171" t="s">
        <v>13</v>
      </c>
      <c r="CI171" t="s">
        <v>235</v>
      </c>
      <c r="CJ171" t="s">
        <v>236</v>
      </c>
      <c r="CK171" t="s">
        <v>16</v>
      </c>
      <c r="CL171" t="s">
        <v>11</v>
      </c>
      <c r="CM171">
        <v>160</v>
      </c>
      <c r="CO171" t="s">
        <v>13</v>
      </c>
      <c r="CP171" t="s">
        <v>239</v>
      </c>
      <c r="CQ171" t="s">
        <v>248</v>
      </c>
      <c r="CR171" t="s">
        <v>27</v>
      </c>
      <c r="CS171" t="s">
        <v>14</v>
      </c>
      <c r="CT171">
        <v>168</v>
      </c>
      <c r="FS171" t="s">
        <v>13</v>
      </c>
      <c r="FT171" t="s">
        <v>250</v>
      </c>
      <c r="FU171" t="s">
        <v>243</v>
      </c>
      <c r="FV171" t="s">
        <v>25</v>
      </c>
      <c r="FW171" t="s">
        <v>14</v>
      </c>
      <c r="FX171">
        <v>149</v>
      </c>
    </row>
    <row r="172" spans="1:180" ht="12.75" customHeight="1">
      <c r="A172" s="178"/>
      <c r="B172" s="178"/>
      <c r="C172" s="178"/>
      <c r="D172" s="178"/>
      <c r="E172" s="178"/>
      <c r="F172" s="178"/>
      <c r="G172"/>
      <c r="W172" s="84"/>
      <c r="X172" s="84"/>
      <c r="Y172" s="84"/>
      <c r="Z172" s="194"/>
      <c r="AA172" s="74"/>
      <c r="AB172" s="74"/>
      <c r="AD172" s="198" t="s">
        <v>26</v>
      </c>
      <c r="AE172" s="198" t="s">
        <v>211</v>
      </c>
      <c r="AF172" s="198" t="s">
        <v>295</v>
      </c>
      <c r="AG172" s="147" t="s">
        <v>25</v>
      </c>
      <c r="AH172" s="198" t="s">
        <v>11</v>
      </c>
      <c r="AI172" s="198">
        <v>99</v>
      </c>
      <c r="AK172" s="257" t="s">
        <v>13</v>
      </c>
      <c r="AL172" s="257" t="s">
        <v>499</v>
      </c>
      <c r="AM172" s="257" t="s">
        <v>500</v>
      </c>
      <c r="AN172" s="257" t="s">
        <v>22</v>
      </c>
      <c r="AO172" s="257" t="s">
        <v>11</v>
      </c>
      <c r="AP172" s="257">
        <v>175</v>
      </c>
      <c r="AR172" s="74" t="s">
        <v>26</v>
      </c>
      <c r="AS172" s="74" t="s">
        <v>191</v>
      </c>
      <c r="AT172" s="74" t="s">
        <v>275</v>
      </c>
      <c r="AU172" s="74" t="s">
        <v>10</v>
      </c>
      <c r="AV172" s="74" t="s">
        <v>11</v>
      </c>
      <c r="AW172" s="74">
        <v>190</v>
      </c>
      <c r="AY172" s="198" t="s">
        <v>13</v>
      </c>
      <c r="AZ172" s="198" t="s">
        <v>239</v>
      </c>
      <c r="BA172" s="198" t="s">
        <v>240</v>
      </c>
      <c r="BB172" s="147" t="s">
        <v>27</v>
      </c>
      <c r="BC172" s="198" t="s">
        <v>11</v>
      </c>
      <c r="BD172" s="198">
        <v>188</v>
      </c>
      <c r="BF172" s="198" t="s">
        <v>26</v>
      </c>
      <c r="BG172" s="198" t="s">
        <v>266</v>
      </c>
      <c r="BH172" s="198" t="s">
        <v>267</v>
      </c>
      <c r="BI172" s="147" t="s">
        <v>10</v>
      </c>
      <c r="BJ172" s="198" t="s">
        <v>14</v>
      </c>
      <c r="BK172" s="198">
        <v>159</v>
      </c>
      <c r="BM172" t="s">
        <v>26</v>
      </c>
      <c r="BN172" t="s">
        <v>334</v>
      </c>
      <c r="BO172" t="s">
        <v>335</v>
      </c>
      <c r="BP172" t="s">
        <v>16</v>
      </c>
      <c r="BQ172" t="s">
        <v>14</v>
      </c>
      <c r="BR172">
        <v>140</v>
      </c>
      <c r="BT172" t="s">
        <v>26</v>
      </c>
      <c r="BU172" t="s">
        <v>268</v>
      </c>
      <c r="BV172" t="s">
        <v>269</v>
      </c>
      <c r="BW172" t="s">
        <v>10</v>
      </c>
      <c r="BX172" t="s">
        <v>11</v>
      </c>
      <c r="BY172">
        <v>190</v>
      </c>
      <c r="CA172" t="s">
        <v>26</v>
      </c>
      <c r="CB172" t="s">
        <v>346</v>
      </c>
      <c r="CC172" t="s">
        <v>347</v>
      </c>
      <c r="CD172" t="s">
        <v>25</v>
      </c>
      <c r="CE172" t="s">
        <v>11</v>
      </c>
      <c r="CF172">
        <v>173</v>
      </c>
      <c r="CH172" t="s">
        <v>13</v>
      </c>
      <c r="CI172" t="s">
        <v>222</v>
      </c>
      <c r="CJ172" t="s">
        <v>251</v>
      </c>
      <c r="CK172" t="s">
        <v>25</v>
      </c>
      <c r="CL172" t="s">
        <v>11</v>
      </c>
      <c r="CM172">
        <v>154</v>
      </c>
      <c r="CO172" t="s">
        <v>13</v>
      </c>
      <c r="CP172" t="s">
        <v>183</v>
      </c>
      <c r="CQ172" t="s">
        <v>246</v>
      </c>
      <c r="CR172" t="s">
        <v>12</v>
      </c>
      <c r="CS172" t="s">
        <v>14</v>
      </c>
      <c r="CT172">
        <v>166</v>
      </c>
      <c r="FS172" t="s">
        <v>13</v>
      </c>
      <c r="FT172" t="s">
        <v>183</v>
      </c>
      <c r="FU172" t="s">
        <v>238</v>
      </c>
      <c r="FV172" t="s">
        <v>19</v>
      </c>
      <c r="FW172" t="s">
        <v>11</v>
      </c>
      <c r="FX172">
        <v>146</v>
      </c>
    </row>
    <row r="173" spans="1:180" ht="12.75" customHeight="1">
      <c r="A173" s="178"/>
      <c r="B173" s="178"/>
      <c r="C173" s="178"/>
      <c r="D173" s="178"/>
      <c r="E173" s="178"/>
      <c r="F173" s="186"/>
      <c r="G173"/>
      <c r="W173" s="84"/>
      <c r="X173" s="84"/>
      <c r="Y173" s="84"/>
      <c r="Z173" s="194"/>
      <c r="AA173" s="74"/>
      <c r="AB173" s="74"/>
      <c r="AD173" s="198" t="s">
        <v>26</v>
      </c>
      <c r="AE173" s="198" t="s">
        <v>186</v>
      </c>
      <c r="AF173" s="198" t="s">
        <v>481</v>
      </c>
      <c r="AG173" s="147" t="s">
        <v>12</v>
      </c>
      <c r="AH173" s="198" t="s">
        <v>14</v>
      </c>
      <c r="AI173" s="198">
        <v>104</v>
      </c>
      <c r="AK173" s="257" t="s">
        <v>13</v>
      </c>
      <c r="AL173" s="257" t="s">
        <v>239</v>
      </c>
      <c r="AM173" s="257" t="s">
        <v>240</v>
      </c>
      <c r="AN173" s="257" t="s">
        <v>27</v>
      </c>
      <c r="AO173" s="257" t="s">
        <v>11</v>
      </c>
      <c r="AP173" s="257">
        <v>181</v>
      </c>
      <c r="AR173" s="22" t="s">
        <v>26</v>
      </c>
      <c r="AS173" s="22" t="s">
        <v>224</v>
      </c>
      <c r="AT173" s="22" t="s">
        <v>343</v>
      </c>
      <c r="AU173" s="22" t="s">
        <v>19</v>
      </c>
      <c r="AV173" s="203" t="s">
        <v>8</v>
      </c>
      <c r="AW173" s="22">
        <v>189</v>
      </c>
      <c r="AY173" s="198" t="s">
        <v>13</v>
      </c>
      <c r="AZ173" s="198" t="s">
        <v>242</v>
      </c>
      <c r="BA173" s="198" t="s">
        <v>243</v>
      </c>
      <c r="BB173" s="147" t="s">
        <v>22</v>
      </c>
      <c r="BC173" s="198" t="s">
        <v>11</v>
      </c>
      <c r="BD173" s="198">
        <v>187</v>
      </c>
      <c r="BF173" s="198" t="s">
        <v>26</v>
      </c>
      <c r="BG173" s="198" t="s">
        <v>268</v>
      </c>
      <c r="BH173" s="198" t="s">
        <v>269</v>
      </c>
      <c r="BI173" s="147" t="s">
        <v>10</v>
      </c>
      <c r="BJ173" s="198" t="s">
        <v>14</v>
      </c>
      <c r="BK173" s="198">
        <v>135</v>
      </c>
      <c r="BM173" t="s">
        <v>26</v>
      </c>
      <c r="BN173" t="s">
        <v>472</v>
      </c>
      <c r="BO173" t="s">
        <v>485</v>
      </c>
      <c r="BP173" t="s">
        <v>12</v>
      </c>
      <c r="BQ173" t="s">
        <v>14</v>
      </c>
      <c r="BR173">
        <v>141</v>
      </c>
      <c r="BT173" t="s">
        <v>26</v>
      </c>
      <c r="BU173" t="s">
        <v>270</v>
      </c>
      <c r="BV173" t="s">
        <v>263</v>
      </c>
      <c r="BW173" t="s">
        <v>10</v>
      </c>
      <c r="BX173" t="s">
        <v>11</v>
      </c>
      <c r="BY173">
        <v>190</v>
      </c>
      <c r="CA173" t="s">
        <v>26</v>
      </c>
      <c r="CB173" t="s">
        <v>292</v>
      </c>
      <c r="CC173" t="s">
        <v>417</v>
      </c>
      <c r="CD173" t="s">
        <v>12</v>
      </c>
      <c r="CE173" t="s">
        <v>11</v>
      </c>
      <c r="CF173">
        <v>168</v>
      </c>
      <c r="CH173" t="s">
        <v>13</v>
      </c>
      <c r="CI173" t="s">
        <v>250</v>
      </c>
      <c r="CJ173" t="s">
        <v>243</v>
      </c>
      <c r="CK173" t="s">
        <v>25</v>
      </c>
      <c r="CL173" t="s">
        <v>14</v>
      </c>
      <c r="CM173">
        <v>146</v>
      </c>
      <c r="CO173" t="s">
        <v>13</v>
      </c>
      <c r="CP173" t="s">
        <v>222</v>
      </c>
      <c r="CQ173" t="s">
        <v>251</v>
      </c>
      <c r="CR173" t="s">
        <v>25</v>
      </c>
      <c r="CS173" t="s">
        <v>11</v>
      </c>
      <c r="CT173">
        <v>164</v>
      </c>
      <c r="FS173" t="s">
        <v>13</v>
      </c>
      <c r="FT173" t="s">
        <v>252</v>
      </c>
      <c r="FU173" t="s">
        <v>253</v>
      </c>
      <c r="FV173" t="s">
        <v>25</v>
      </c>
      <c r="FW173" t="s">
        <v>11</v>
      </c>
      <c r="FX173">
        <v>144</v>
      </c>
    </row>
    <row r="174" spans="1:180" ht="12.75" customHeight="1">
      <c r="A174" s="178"/>
      <c r="B174" s="178"/>
      <c r="C174" s="178"/>
      <c r="D174" s="178"/>
      <c r="E174" s="178"/>
      <c r="F174" s="186"/>
      <c r="G174"/>
      <c r="W174" s="84"/>
      <c r="X174" s="84"/>
      <c r="Y174" s="84"/>
      <c r="Z174" s="194"/>
      <c r="AA174" s="132"/>
      <c r="AB174" s="75"/>
      <c r="AD174" s="198" t="s">
        <v>26</v>
      </c>
      <c r="AE174" s="198" t="s">
        <v>472</v>
      </c>
      <c r="AF174" s="198" t="s">
        <v>485</v>
      </c>
      <c r="AG174" s="147" t="s">
        <v>12</v>
      </c>
      <c r="AH174" s="198" t="s">
        <v>14</v>
      </c>
      <c r="AI174" s="198">
        <v>107</v>
      </c>
      <c r="AK174" s="257" t="s">
        <v>13</v>
      </c>
      <c r="AL174" s="258" t="s">
        <v>239</v>
      </c>
      <c r="AM174" s="258" t="s">
        <v>240</v>
      </c>
      <c r="AN174" s="257" t="s">
        <v>27</v>
      </c>
      <c r="AO174" s="258" t="s">
        <v>14</v>
      </c>
      <c r="AP174" s="258">
        <v>149</v>
      </c>
      <c r="AR174" s="74" t="s">
        <v>26</v>
      </c>
      <c r="AS174" s="74" t="s">
        <v>278</v>
      </c>
      <c r="AT174" s="74" t="s">
        <v>279</v>
      </c>
      <c r="AU174" s="74" t="s">
        <v>10</v>
      </c>
      <c r="AV174" s="74" t="s">
        <v>11</v>
      </c>
      <c r="AW174" s="74">
        <v>187</v>
      </c>
      <c r="AY174" s="198" t="s">
        <v>13</v>
      </c>
      <c r="AZ174" s="198" t="s">
        <v>183</v>
      </c>
      <c r="BA174" s="198" t="s">
        <v>246</v>
      </c>
      <c r="BB174" s="147" t="s">
        <v>12</v>
      </c>
      <c r="BC174" s="198" t="s">
        <v>11</v>
      </c>
      <c r="BD174" s="198">
        <v>187</v>
      </c>
      <c r="BF174" s="198" t="s">
        <v>26</v>
      </c>
      <c r="BG174" s="198" t="s">
        <v>191</v>
      </c>
      <c r="BH174" s="198" t="s">
        <v>275</v>
      </c>
      <c r="BI174" s="147" t="s">
        <v>10</v>
      </c>
      <c r="BJ174" s="198" t="s">
        <v>11</v>
      </c>
      <c r="BK174" s="198">
        <v>187</v>
      </c>
      <c r="BM174" t="s">
        <v>26</v>
      </c>
      <c r="BN174" t="s">
        <v>334</v>
      </c>
      <c r="BO174" t="s">
        <v>335</v>
      </c>
      <c r="BP174" t="s">
        <v>16</v>
      </c>
      <c r="BQ174" t="s">
        <v>11</v>
      </c>
      <c r="BR174">
        <v>149</v>
      </c>
      <c r="BT174" t="s">
        <v>26</v>
      </c>
      <c r="BU174" t="s">
        <v>191</v>
      </c>
      <c r="BV174" t="s">
        <v>275</v>
      </c>
      <c r="BW174" t="s">
        <v>10</v>
      </c>
      <c r="BX174" t="s">
        <v>11</v>
      </c>
      <c r="BY174">
        <v>186</v>
      </c>
      <c r="CA174" t="s">
        <v>26</v>
      </c>
      <c r="CB174" t="s">
        <v>292</v>
      </c>
      <c r="CC174" t="s">
        <v>417</v>
      </c>
      <c r="CD174" t="s">
        <v>12</v>
      </c>
      <c r="CE174" t="s">
        <v>14</v>
      </c>
      <c r="CF174">
        <v>167</v>
      </c>
      <c r="CH174" t="s">
        <v>13</v>
      </c>
      <c r="CI174" t="s">
        <v>183</v>
      </c>
      <c r="CJ174" t="s">
        <v>238</v>
      </c>
      <c r="CK174" t="s">
        <v>19</v>
      </c>
      <c r="CL174" t="s">
        <v>11</v>
      </c>
      <c r="CM174">
        <v>126</v>
      </c>
      <c r="CO174" t="s">
        <v>13</v>
      </c>
      <c r="CP174" t="s">
        <v>205</v>
      </c>
      <c r="CQ174" t="s">
        <v>234</v>
      </c>
      <c r="CR174" t="s">
        <v>25</v>
      </c>
      <c r="CS174" t="s">
        <v>11</v>
      </c>
      <c r="CT174">
        <v>163</v>
      </c>
      <c r="FS174" t="s">
        <v>13</v>
      </c>
      <c r="FT174" t="s">
        <v>222</v>
      </c>
      <c r="FU174" t="s">
        <v>251</v>
      </c>
      <c r="FV174" t="s">
        <v>25</v>
      </c>
      <c r="FW174" t="s">
        <v>11</v>
      </c>
      <c r="FX174">
        <v>127</v>
      </c>
    </row>
    <row r="175" spans="1:180" ht="12.75" customHeight="1">
      <c r="A175" s="178"/>
      <c r="B175" s="178"/>
      <c r="C175" s="178"/>
      <c r="D175" s="178"/>
      <c r="E175" s="178"/>
      <c r="F175" s="186"/>
      <c r="G175"/>
      <c r="W175" s="84"/>
      <c r="X175" s="84"/>
      <c r="Y175" s="84"/>
      <c r="Z175" s="194"/>
      <c r="AA175" s="189"/>
      <c r="AB175" s="189"/>
      <c r="AD175" s="198" t="s">
        <v>26</v>
      </c>
      <c r="AE175" s="199" t="s">
        <v>292</v>
      </c>
      <c r="AF175" s="198" t="s">
        <v>417</v>
      </c>
      <c r="AG175" s="147" t="s">
        <v>12</v>
      </c>
      <c r="AH175" s="198" t="s">
        <v>14</v>
      </c>
      <c r="AI175" s="198">
        <v>133</v>
      </c>
      <c r="AK175" s="257" t="s">
        <v>13</v>
      </c>
      <c r="AL175" s="257" t="s">
        <v>175</v>
      </c>
      <c r="AM175" s="257" t="s">
        <v>237</v>
      </c>
      <c r="AN175" s="257" t="s">
        <v>27</v>
      </c>
      <c r="AO175" s="257" t="s">
        <v>8</v>
      </c>
      <c r="AP175" s="257">
        <v>186</v>
      </c>
      <c r="AR175" s="74" t="s">
        <v>26</v>
      </c>
      <c r="AS175" s="74" t="s">
        <v>341</v>
      </c>
      <c r="AT175" s="74" t="s">
        <v>342</v>
      </c>
      <c r="AU175" s="74" t="s">
        <v>16</v>
      </c>
      <c r="AV175" s="74" t="s">
        <v>8</v>
      </c>
      <c r="AW175" s="74">
        <v>187</v>
      </c>
      <c r="AY175" s="198" t="s">
        <v>13</v>
      </c>
      <c r="AZ175" s="198" t="s">
        <v>196</v>
      </c>
      <c r="BA175" s="198" t="s">
        <v>303</v>
      </c>
      <c r="BB175" s="147" t="s">
        <v>10</v>
      </c>
      <c r="BC175" s="198" t="s">
        <v>11</v>
      </c>
      <c r="BD175" s="198">
        <v>186</v>
      </c>
      <c r="BF175" s="198" t="s">
        <v>26</v>
      </c>
      <c r="BG175" s="198" t="s">
        <v>266</v>
      </c>
      <c r="BH175" s="198" t="s">
        <v>267</v>
      </c>
      <c r="BI175" s="147" t="s">
        <v>10</v>
      </c>
      <c r="BJ175" s="198" t="s">
        <v>11</v>
      </c>
      <c r="BK175" s="198">
        <v>189</v>
      </c>
      <c r="BM175" t="s">
        <v>26</v>
      </c>
      <c r="BN175" t="s">
        <v>224</v>
      </c>
      <c r="BO175" t="s">
        <v>340</v>
      </c>
      <c r="BP175" t="s">
        <v>16</v>
      </c>
      <c r="BQ175" t="s">
        <v>11</v>
      </c>
      <c r="BR175">
        <v>151</v>
      </c>
      <c r="BT175" t="s">
        <v>26</v>
      </c>
      <c r="BU175" t="s">
        <v>211</v>
      </c>
      <c r="BV175" t="s">
        <v>263</v>
      </c>
      <c r="BW175" t="s">
        <v>12</v>
      </c>
      <c r="BX175" t="s">
        <v>11</v>
      </c>
      <c r="BY175">
        <v>185</v>
      </c>
      <c r="CA175" t="s">
        <v>26</v>
      </c>
      <c r="CB175" t="s">
        <v>494</v>
      </c>
      <c r="CC175" t="s">
        <v>495</v>
      </c>
      <c r="CD175" t="s">
        <v>24</v>
      </c>
      <c r="CE175" t="s">
        <v>11</v>
      </c>
      <c r="CF175">
        <v>166</v>
      </c>
      <c r="CH175" t="s">
        <v>20</v>
      </c>
      <c r="CI175" t="s">
        <v>182</v>
      </c>
      <c r="CJ175" t="s">
        <v>179</v>
      </c>
      <c r="CK175" t="s">
        <v>16</v>
      </c>
      <c r="CL175" t="s">
        <v>8</v>
      </c>
      <c r="CM175">
        <v>194</v>
      </c>
      <c r="CO175" t="s">
        <v>13</v>
      </c>
      <c r="CP175" t="s">
        <v>499</v>
      </c>
      <c r="CQ175" t="s">
        <v>500</v>
      </c>
      <c r="CR175" t="s">
        <v>22</v>
      </c>
      <c r="CS175" t="s">
        <v>11</v>
      </c>
      <c r="CT175">
        <v>162</v>
      </c>
      <c r="FS175" t="s">
        <v>26</v>
      </c>
      <c r="FT175" t="s">
        <v>224</v>
      </c>
      <c r="FU175" t="s">
        <v>340</v>
      </c>
      <c r="FV175" t="s">
        <v>16</v>
      </c>
      <c r="FW175" t="s">
        <v>8</v>
      </c>
      <c r="FX175">
        <v>199</v>
      </c>
    </row>
    <row r="176" spans="1:180" ht="12.75" customHeight="1">
      <c r="A176" s="178"/>
      <c r="B176" s="178"/>
      <c r="C176" s="178"/>
      <c r="D176" s="178"/>
      <c r="E176" s="178"/>
      <c r="F176" s="178"/>
      <c r="G176"/>
      <c r="W176" s="84"/>
      <c r="X176" s="84"/>
      <c r="Y176" s="84"/>
      <c r="Z176" s="194"/>
      <c r="AA176" s="189"/>
      <c r="AB176" s="189"/>
      <c r="AD176" s="198" t="s">
        <v>26</v>
      </c>
      <c r="AE176" s="198" t="s">
        <v>224</v>
      </c>
      <c r="AF176" s="198" t="s">
        <v>343</v>
      </c>
      <c r="AG176" s="147" t="s">
        <v>19</v>
      </c>
      <c r="AH176" s="198" t="s">
        <v>11</v>
      </c>
      <c r="AI176" s="198">
        <v>134</v>
      </c>
      <c r="AK176" s="257" t="s">
        <v>13</v>
      </c>
      <c r="AL176" s="257" t="s">
        <v>233</v>
      </c>
      <c r="AM176" s="257" t="s">
        <v>234</v>
      </c>
      <c r="AN176" s="257" t="s">
        <v>210</v>
      </c>
      <c r="AO176" s="257" t="s">
        <v>11</v>
      </c>
      <c r="AP176" s="257">
        <v>192</v>
      </c>
      <c r="AR176" s="74" t="s">
        <v>26</v>
      </c>
      <c r="AS176" s="74" t="s">
        <v>266</v>
      </c>
      <c r="AT176" s="74" t="s">
        <v>267</v>
      </c>
      <c r="AU176" s="74" t="s">
        <v>10</v>
      </c>
      <c r="AV176" s="74" t="s">
        <v>11</v>
      </c>
      <c r="AW176" s="74">
        <v>186</v>
      </c>
      <c r="AY176" s="198" t="s">
        <v>13</v>
      </c>
      <c r="AZ176" s="198" t="s">
        <v>247</v>
      </c>
      <c r="BA176" s="198" t="s">
        <v>234</v>
      </c>
      <c r="BB176" s="147" t="s">
        <v>23</v>
      </c>
      <c r="BC176" s="198" t="s">
        <v>11</v>
      </c>
      <c r="BD176" s="198">
        <v>179</v>
      </c>
      <c r="BF176" s="198" t="s">
        <v>26</v>
      </c>
      <c r="BG176" s="198" t="s">
        <v>494</v>
      </c>
      <c r="BH176" s="198" t="s">
        <v>495</v>
      </c>
      <c r="BI176" s="147" t="s">
        <v>24</v>
      </c>
      <c r="BJ176" s="198" t="s">
        <v>11</v>
      </c>
      <c r="BK176" s="198">
        <v>172</v>
      </c>
      <c r="BM176" t="s">
        <v>26</v>
      </c>
      <c r="BN176" t="s">
        <v>284</v>
      </c>
      <c r="BO176" t="s">
        <v>413</v>
      </c>
      <c r="BP176" t="s">
        <v>10</v>
      </c>
      <c r="BQ176" t="s">
        <v>14</v>
      </c>
      <c r="BR176">
        <v>159</v>
      </c>
      <c r="BT176" t="s">
        <v>26</v>
      </c>
      <c r="BU176" t="s">
        <v>336</v>
      </c>
      <c r="BV176" t="s">
        <v>337</v>
      </c>
      <c r="BW176" t="s">
        <v>12</v>
      </c>
      <c r="BX176" t="s">
        <v>11</v>
      </c>
      <c r="BY176">
        <v>185</v>
      </c>
      <c r="CA176" t="s">
        <v>26</v>
      </c>
      <c r="CB176" t="s">
        <v>341</v>
      </c>
      <c r="CC176" t="s">
        <v>342</v>
      </c>
      <c r="CD176" t="s">
        <v>16</v>
      </c>
      <c r="CE176" t="s">
        <v>14</v>
      </c>
      <c r="CF176">
        <v>165</v>
      </c>
      <c r="CH176" t="s">
        <v>20</v>
      </c>
      <c r="CI176" t="s">
        <v>172</v>
      </c>
      <c r="CJ176" t="s">
        <v>173</v>
      </c>
      <c r="CK176" t="s">
        <v>12</v>
      </c>
      <c r="CL176" t="s">
        <v>11</v>
      </c>
      <c r="CM176">
        <v>189</v>
      </c>
      <c r="CO176" t="s">
        <v>13</v>
      </c>
      <c r="CP176" t="s">
        <v>183</v>
      </c>
      <c r="CQ176" t="s">
        <v>238</v>
      </c>
      <c r="CR176" t="s">
        <v>19</v>
      </c>
      <c r="CS176" t="s">
        <v>11</v>
      </c>
      <c r="CT176">
        <v>160</v>
      </c>
      <c r="FS176" t="s">
        <v>26</v>
      </c>
      <c r="FT176" t="s">
        <v>262</v>
      </c>
      <c r="FU176" t="s">
        <v>204</v>
      </c>
      <c r="FV176" t="s">
        <v>16</v>
      </c>
      <c r="FW176" t="s">
        <v>8</v>
      </c>
      <c r="FX176">
        <v>198</v>
      </c>
    </row>
    <row r="177" spans="1:180" ht="12.75" customHeight="1">
      <c r="A177" s="178"/>
      <c r="B177" s="178"/>
      <c r="C177" s="178"/>
      <c r="D177" s="178"/>
      <c r="E177" s="178"/>
      <c r="F177" s="178"/>
      <c r="G177"/>
      <c r="W177" s="84"/>
      <c r="X177" s="84"/>
      <c r="Y177" s="84"/>
      <c r="Z177" s="194"/>
      <c r="AA177" s="189"/>
      <c r="AB177" s="189"/>
      <c r="AD177" s="198" t="s">
        <v>26</v>
      </c>
      <c r="AE177" s="199" t="s">
        <v>473</v>
      </c>
      <c r="AF177" s="198" t="s">
        <v>471</v>
      </c>
      <c r="AG177" s="147" t="s">
        <v>210</v>
      </c>
      <c r="AH177" s="198" t="s">
        <v>11</v>
      </c>
      <c r="AI177" s="198">
        <v>141</v>
      </c>
      <c r="AK177" s="257" t="s">
        <v>13</v>
      </c>
      <c r="AL177" s="257" t="s">
        <v>226</v>
      </c>
      <c r="AM177" s="257" t="s">
        <v>234</v>
      </c>
      <c r="AN177" s="257" t="s">
        <v>16</v>
      </c>
      <c r="AO177" s="257" t="s">
        <v>8</v>
      </c>
      <c r="AP177" s="257">
        <v>190</v>
      </c>
      <c r="AR177" s="74" t="s">
        <v>26</v>
      </c>
      <c r="AS177" s="74" t="s">
        <v>411</v>
      </c>
      <c r="AT177" s="74" t="s">
        <v>275</v>
      </c>
      <c r="AU177" s="74" t="s">
        <v>210</v>
      </c>
      <c r="AV177" s="74" t="s">
        <v>11</v>
      </c>
      <c r="AW177" s="74">
        <v>185</v>
      </c>
      <c r="AY177" s="198" t="s">
        <v>13</v>
      </c>
      <c r="AZ177" s="198" t="s">
        <v>205</v>
      </c>
      <c r="BA177" s="198" t="s">
        <v>234</v>
      </c>
      <c r="BB177" s="147" t="s">
        <v>25</v>
      </c>
      <c r="BC177" s="198" t="s">
        <v>11</v>
      </c>
      <c r="BD177" s="198">
        <v>173</v>
      </c>
      <c r="BF177" s="198" t="s">
        <v>26</v>
      </c>
      <c r="BG177" s="198" t="s">
        <v>333</v>
      </c>
      <c r="BH177" s="198" t="s">
        <v>332</v>
      </c>
      <c r="BI177" s="147" t="s">
        <v>38</v>
      </c>
      <c r="BJ177" s="198" t="s">
        <v>8</v>
      </c>
      <c r="BK177" s="198">
        <v>194</v>
      </c>
      <c r="BM177" t="s">
        <v>26</v>
      </c>
      <c r="BN177" t="s">
        <v>292</v>
      </c>
      <c r="BO177" t="s">
        <v>417</v>
      </c>
      <c r="BP177" t="s">
        <v>12</v>
      </c>
      <c r="BQ177" t="s">
        <v>14</v>
      </c>
      <c r="BR177">
        <v>163</v>
      </c>
      <c r="BT177" t="s">
        <v>26</v>
      </c>
      <c r="BU177" t="s">
        <v>271</v>
      </c>
      <c r="BV177" t="s">
        <v>272</v>
      </c>
      <c r="BW177" t="s">
        <v>10</v>
      </c>
      <c r="BX177" t="s">
        <v>11</v>
      </c>
      <c r="BY177">
        <v>183</v>
      </c>
      <c r="CA177" t="s">
        <v>26</v>
      </c>
      <c r="CB177" t="s">
        <v>224</v>
      </c>
      <c r="CC177" t="s">
        <v>340</v>
      </c>
      <c r="CD177" t="s">
        <v>16</v>
      </c>
      <c r="CE177" t="s">
        <v>11</v>
      </c>
      <c r="CF177">
        <v>165</v>
      </c>
      <c r="CH177" t="s">
        <v>20</v>
      </c>
      <c r="CI177" t="s">
        <v>183</v>
      </c>
      <c r="CJ177" t="s">
        <v>179</v>
      </c>
      <c r="CK177" t="s">
        <v>23</v>
      </c>
      <c r="CL177" t="s">
        <v>11</v>
      </c>
      <c r="CM177">
        <v>188</v>
      </c>
      <c r="CO177" t="s">
        <v>13</v>
      </c>
      <c r="CP177" t="s">
        <v>178</v>
      </c>
      <c r="CQ177" t="s">
        <v>243</v>
      </c>
      <c r="CR177" t="s">
        <v>23</v>
      </c>
      <c r="CS177" t="s">
        <v>11</v>
      </c>
      <c r="CT177">
        <v>158</v>
      </c>
      <c r="FS177" t="s">
        <v>26</v>
      </c>
      <c r="FT177" t="s">
        <v>216</v>
      </c>
      <c r="FU177" t="s">
        <v>332</v>
      </c>
      <c r="FV177" t="s">
        <v>16</v>
      </c>
      <c r="FW177" t="s">
        <v>8</v>
      </c>
      <c r="FX177">
        <v>197</v>
      </c>
    </row>
    <row r="178" spans="1:180" ht="12.75" customHeight="1">
      <c r="A178" s="178"/>
      <c r="B178" s="178"/>
      <c r="C178" s="178"/>
      <c r="D178" s="178"/>
      <c r="E178" s="178"/>
      <c r="F178" s="178"/>
      <c r="G178"/>
      <c r="W178" s="84"/>
      <c r="X178" s="84"/>
      <c r="Y178" s="84"/>
      <c r="Z178" s="194"/>
      <c r="AA178" s="189"/>
      <c r="AB178" s="189"/>
      <c r="AD178" s="198" t="s">
        <v>26</v>
      </c>
      <c r="AE178" s="198" t="s">
        <v>224</v>
      </c>
      <c r="AF178" s="198" t="s">
        <v>340</v>
      </c>
      <c r="AG178" s="147" t="s">
        <v>16</v>
      </c>
      <c r="AH178" s="198" t="s">
        <v>11</v>
      </c>
      <c r="AI178" s="198">
        <v>143</v>
      </c>
      <c r="AK178" s="257" t="s">
        <v>13</v>
      </c>
      <c r="AL178" s="257" t="s">
        <v>247</v>
      </c>
      <c r="AM178" s="257" t="s">
        <v>234</v>
      </c>
      <c r="AN178" s="257" t="s">
        <v>23</v>
      </c>
      <c r="AO178" s="257" t="s">
        <v>11</v>
      </c>
      <c r="AP178" s="257">
        <v>177</v>
      </c>
      <c r="AR178" s="74" t="s">
        <v>26</v>
      </c>
      <c r="AS178" s="74" t="s">
        <v>336</v>
      </c>
      <c r="AT178" s="74" t="s">
        <v>337</v>
      </c>
      <c r="AU178" s="74" t="s">
        <v>12</v>
      </c>
      <c r="AV178" s="203" t="s">
        <v>11</v>
      </c>
      <c r="AW178" s="75">
        <v>185</v>
      </c>
      <c r="AY178" s="198" t="s">
        <v>13</v>
      </c>
      <c r="AZ178" s="198" t="s">
        <v>183</v>
      </c>
      <c r="BA178" s="198" t="s">
        <v>246</v>
      </c>
      <c r="BB178" s="147" t="s">
        <v>12</v>
      </c>
      <c r="BC178" s="198" t="s">
        <v>14</v>
      </c>
      <c r="BD178" s="198">
        <v>172</v>
      </c>
      <c r="BF178" s="198" t="s">
        <v>26</v>
      </c>
      <c r="BG178" s="198" t="s">
        <v>186</v>
      </c>
      <c r="BH178" s="198" t="s">
        <v>481</v>
      </c>
      <c r="BI178" s="147" t="s">
        <v>12</v>
      </c>
      <c r="BJ178" s="198" t="s">
        <v>14</v>
      </c>
      <c r="BK178" s="198">
        <v>141</v>
      </c>
      <c r="BM178" t="s">
        <v>26</v>
      </c>
      <c r="BN178" t="s">
        <v>191</v>
      </c>
      <c r="BO178" t="s">
        <v>344</v>
      </c>
      <c r="BP178" t="s">
        <v>10</v>
      </c>
      <c r="BQ178" t="s">
        <v>11</v>
      </c>
      <c r="BR178">
        <v>163</v>
      </c>
      <c r="BT178" t="s">
        <v>26</v>
      </c>
      <c r="BU178" t="s">
        <v>266</v>
      </c>
      <c r="BV178" t="s">
        <v>267</v>
      </c>
      <c r="BW178" t="s">
        <v>10</v>
      </c>
      <c r="BX178" t="s">
        <v>11</v>
      </c>
      <c r="BY178">
        <v>182</v>
      </c>
      <c r="CA178" t="s">
        <v>26</v>
      </c>
      <c r="CB178" t="s">
        <v>178</v>
      </c>
      <c r="CC178" t="s">
        <v>347</v>
      </c>
      <c r="CD178" t="s">
        <v>23</v>
      </c>
      <c r="CE178" t="s">
        <v>11</v>
      </c>
      <c r="CF178">
        <v>164</v>
      </c>
      <c r="CH178" t="s">
        <v>20</v>
      </c>
      <c r="CI178" t="s">
        <v>180</v>
      </c>
      <c r="CJ178" t="s">
        <v>181</v>
      </c>
      <c r="CK178" t="s">
        <v>16</v>
      </c>
      <c r="CL178" t="s">
        <v>8</v>
      </c>
      <c r="CM178">
        <v>186</v>
      </c>
      <c r="CO178" t="s">
        <v>13</v>
      </c>
      <c r="CP178" t="s">
        <v>235</v>
      </c>
      <c r="CQ178" t="s">
        <v>236</v>
      </c>
      <c r="CR178" t="s">
        <v>16</v>
      </c>
      <c r="CS178" t="s">
        <v>11</v>
      </c>
      <c r="CT178">
        <v>157</v>
      </c>
      <c r="FS178" t="s">
        <v>26</v>
      </c>
      <c r="FT178" t="s">
        <v>333</v>
      </c>
      <c r="FU178" t="s">
        <v>332</v>
      </c>
      <c r="FV178" t="s">
        <v>38</v>
      </c>
      <c r="FW178" t="s">
        <v>8</v>
      </c>
      <c r="FX178">
        <v>195</v>
      </c>
    </row>
    <row r="179" spans="1:180" ht="12.75" customHeight="1">
      <c r="A179" s="178"/>
      <c r="B179" s="178"/>
      <c r="C179" s="178"/>
      <c r="D179" s="178"/>
      <c r="E179" s="178"/>
      <c r="F179" s="186"/>
      <c r="G179"/>
      <c r="W179" s="84"/>
      <c r="X179" s="84"/>
      <c r="Y179" s="84"/>
      <c r="Z179" s="194"/>
      <c r="AA179" s="189"/>
      <c r="AB179" s="189"/>
      <c r="AD179" s="198" t="s">
        <v>26</v>
      </c>
      <c r="AE179" s="198" t="s">
        <v>494</v>
      </c>
      <c r="AF179" s="198" t="s">
        <v>495</v>
      </c>
      <c r="AG179" s="216" t="s">
        <v>24</v>
      </c>
      <c r="AH179" s="198" t="s">
        <v>11</v>
      </c>
      <c r="AI179" s="198">
        <v>145</v>
      </c>
      <c r="AK179" s="257" t="s">
        <v>13</v>
      </c>
      <c r="AL179" s="257" t="s">
        <v>235</v>
      </c>
      <c r="AM179" s="257" t="s">
        <v>234</v>
      </c>
      <c r="AN179" s="257" t="s">
        <v>23</v>
      </c>
      <c r="AO179" s="257" t="s">
        <v>14</v>
      </c>
      <c r="AP179" s="257">
        <v>176</v>
      </c>
      <c r="AR179" s="74" t="s">
        <v>26</v>
      </c>
      <c r="AS179" s="74" t="s">
        <v>276</v>
      </c>
      <c r="AT179" s="74" t="s">
        <v>277</v>
      </c>
      <c r="AU179" s="74" t="s">
        <v>12</v>
      </c>
      <c r="AV179" s="74" t="s">
        <v>14</v>
      </c>
      <c r="AW179" s="74">
        <v>183</v>
      </c>
      <c r="AY179" s="198" t="s">
        <v>13</v>
      </c>
      <c r="AZ179" s="198" t="s">
        <v>553</v>
      </c>
      <c r="BA179" s="198" t="s">
        <v>238</v>
      </c>
      <c r="BB179" s="147" t="s">
        <v>12</v>
      </c>
      <c r="BC179" s="198" t="s">
        <v>11</v>
      </c>
      <c r="BD179" s="198">
        <v>172</v>
      </c>
      <c r="BF179" s="198" t="s">
        <v>26</v>
      </c>
      <c r="BG179" s="198" t="s">
        <v>472</v>
      </c>
      <c r="BH179" s="198" t="s">
        <v>485</v>
      </c>
      <c r="BI179" s="147" t="s">
        <v>12</v>
      </c>
      <c r="BJ179" s="198" t="s">
        <v>14</v>
      </c>
      <c r="BK179" s="198">
        <v>155</v>
      </c>
      <c r="BM179" t="s">
        <v>26</v>
      </c>
      <c r="BN179" t="s">
        <v>183</v>
      </c>
      <c r="BO179" t="s">
        <v>410</v>
      </c>
      <c r="BP179" t="s">
        <v>22</v>
      </c>
      <c r="BQ179" t="s">
        <v>11</v>
      </c>
      <c r="BR179">
        <v>164</v>
      </c>
      <c r="BT179" t="s">
        <v>26</v>
      </c>
      <c r="BU179" t="s">
        <v>341</v>
      </c>
      <c r="BV179" t="s">
        <v>342</v>
      </c>
      <c r="BW179" t="s">
        <v>16</v>
      </c>
      <c r="BX179" t="s">
        <v>8</v>
      </c>
      <c r="BY179">
        <v>181</v>
      </c>
      <c r="CA179" t="s">
        <v>26</v>
      </c>
      <c r="CB179" t="s">
        <v>183</v>
      </c>
      <c r="CC179" t="s">
        <v>410</v>
      </c>
      <c r="CD179" t="s">
        <v>22</v>
      </c>
      <c r="CE179" t="s">
        <v>11</v>
      </c>
      <c r="CF179">
        <v>163</v>
      </c>
      <c r="CH179" t="s">
        <v>20</v>
      </c>
      <c r="CI179" t="s">
        <v>382</v>
      </c>
      <c r="CJ179" t="s">
        <v>295</v>
      </c>
      <c r="CK179" t="s">
        <v>27</v>
      </c>
      <c r="CL179" t="s">
        <v>8</v>
      </c>
      <c r="CM179">
        <v>185</v>
      </c>
      <c r="CO179" t="s">
        <v>13</v>
      </c>
      <c r="CP179" t="s">
        <v>249</v>
      </c>
      <c r="CQ179" t="s">
        <v>237</v>
      </c>
      <c r="CR179" t="s">
        <v>210</v>
      </c>
      <c r="CS179" t="s">
        <v>11</v>
      </c>
      <c r="CT179">
        <v>156</v>
      </c>
      <c r="FS179" t="s">
        <v>26</v>
      </c>
      <c r="FT179" t="s">
        <v>285</v>
      </c>
      <c r="FU179" t="s">
        <v>267</v>
      </c>
      <c r="FV179" t="s">
        <v>16</v>
      </c>
      <c r="FW179" t="s">
        <v>8</v>
      </c>
      <c r="FX179">
        <v>194</v>
      </c>
    </row>
    <row r="180" spans="1:180" ht="12.75" customHeight="1">
      <c r="A180" s="178"/>
      <c r="B180" s="178"/>
      <c r="C180" s="178"/>
      <c r="D180" s="178"/>
      <c r="E180" s="178"/>
      <c r="F180" s="186"/>
      <c r="G180"/>
      <c r="W180" s="84"/>
      <c r="X180" s="84"/>
      <c r="Y180" s="84"/>
      <c r="Z180" s="194"/>
      <c r="AA180" s="189"/>
      <c r="AB180" s="189"/>
      <c r="AD180" s="198" t="s">
        <v>26</v>
      </c>
      <c r="AE180" s="199" t="s">
        <v>341</v>
      </c>
      <c r="AF180" s="198" t="s">
        <v>342</v>
      </c>
      <c r="AG180" s="147" t="s">
        <v>16</v>
      </c>
      <c r="AH180" s="198" t="s">
        <v>11</v>
      </c>
      <c r="AI180" s="198">
        <v>146</v>
      </c>
      <c r="AK180" s="257" t="s">
        <v>13</v>
      </c>
      <c r="AL180" s="258" t="s">
        <v>205</v>
      </c>
      <c r="AM180" s="258" t="s">
        <v>234</v>
      </c>
      <c r="AN180" s="257" t="s">
        <v>25</v>
      </c>
      <c r="AO180" s="258" t="s">
        <v>11</v>
      </c>
      <c r="AP180" s="258">
        <v>161</v>
      </c>
      <c r="AR180" s="203" t="s">
        <v>26</v>
      </c>
      <c r="AS180" s="74" t="s">
        <v>211</v>
      </c>
      <c r="AT180" s="74" t="s">
        <v>263</v>
      </c>
      <c r="AU180" s="203" t="s">
        <v>12</v>
      </c>
      <c r="AV180" s="203" t="s">
        <v>11</v>
      </c>
      <c r="AW180" s="74">
        <v>183</v>
      </c>
      <c r="AY180" s="198" t="s">
        <v>13</v>
      </c>
      <c r="AZ180" s="199" t="s">
        <v>499</v>
      </c>
      <c r="BA180" s="198" t="s">
        <v>500</v>
      </c>
      <c r="BB180" s="147" t="s">
        <v>22</v>
      </c>
      <c r="BC180" s="198" t="s">
        <v>11</v>
      </c>
      <c r="BD180" s="198">
        <v>171</v>
      </c>
      <c r="BF180" s="198" t="s">
        <v>26</v>
      </c>
      <c r="BG180" s="198" t="s">
        <v>276</v>
      </c>
      <c r="BH180" s="198" t="s">
        <v>277</v>
      </c>
      <c r="BI180" s="147" t="s">
        <v>12</v>
      </c>
      <c r="BJ180" s="198" t="s">
        <v>14</v>
      </c>
      <c r="BK180" s="198">
        <v>186</v>
      </c>
      <c r="BM180" t="s">
        <v>26</v>
      </c>
      <c r="BN180" t="s">
        <v>292</v>
      </c>
      <c r="BO180" t="s">
        <v>417</v>
      </c>
      <c r="BP180" t="s">
        <v>12</v>
      </c>
      <c r="BQ180" t="s">
        <v>11</v>
      </c>
      <c r="BR180">
        <v>168</v>
      </c>
      <c r="BT180" t="s">
        <v>26</v>
      </c>
      <c r="BU180" t="s">
        <v>412</v>
      </c>
      <c r="BV180" t="s">
        <v>413</v>
      </c>
      <c r="BW180" t="s">
        <v>10</v>
      </c>
      <c r="BX180" t="s">
        <v>11</v>
      </c>
      <c r="BY180">
        <v>181</v>
      </c>
      <c r="CA180" t="s">
        <v>26</v>
      </c>
      <c r="CB180" t="s">
        <v>186</v>
      </c>
      <c r="CC180" t="s">
        <v>413</v>
      </c>
      <c r="CD180" t="s">
        <v>23</v>
      </c>
      <c r="CE180" t="s">
        <v>14</v>
      </c>
      <c r="CF180">
        <v>162</v>
      </c>
      <c r="CH180" t="s">
        <v>20</v>
      </c>
      <c r="CI180" t="s">
        <v>176</v>
      </c>
      <c r="CJ180" t="s">
        <v>177</v>
      </c>
      <c r="CK180" t="s">
        <v>16</v>
      </c>
      <c r="CL180" t="s">
        <v>8</v>
      </c>
      <c r="CM180">
        <v>181</v>
      </c>
      <c r="CO180" t="s">
        <v>13</v>
      </c>
      <c r="CP180" t="s">
        <v>252</v>
      </c>
      <c r="CQ180" t="s">
        <v>253</v>
      </c>
      <c r="CR180" t="s">
        <v>25</v>
      </c>
      <c r="CS180" t="s">
        <v>11</v>
      </c>
      <c r="CT180">
        <v>154</v>
      </c>
      <c r="FS180" t="s">
        <v>26</v>
      </c>
      <c r="FT180" t="s">
        <v>268</v>
      </c>
      <c r="FU180" t="s">
        <v>269</v>
      </c>
      <c r="FV180" t="s">
        <v>10</v>
      </c>
      <c r="FW180" t="s">
        <v>11</v>
      </c>
      <c r="FX180">
        <v>192</v>
      </c>
    </row>
    <row r="181" spans="1:180" ht="12.75" customHeight="1">
      <c r="A181" s="178"/>
      <c r="B181" s="178"/>
      <c r="C181" s="178"/>
      <c r="D181" s="178"/>
      <c r="E181" s="178"/>
      <c r="F181" s="178"/>
      <c r="G181"/>
      <c r="W181" s="84"/>
      <c r="X181" s="84"/>
      <c r="Y181" s="84"/>
      <c r="Z181" s="194"/>
      <c r="AA181" s="189"/>
      <c r="AB181" s="189"/>
      <c r="AD181" s="198" t="s">
        <v>26</v>
      </c>
      <c r="AE181" s="198" t="s">
        <v>266</v>
      </c>
      <c r="AF181" s="198" t="s">
        <v>267</v>
      </c>
      <c r="AG181" s="147" t="s">
        <v>10</v>
      </c>
      <c r="AH181" s="198" t="s">
        <v>14</v>
      </c>
      <c r="AI181" s="198">
        <v>149</v>
      </c>
      <c r="AK181" s="259" t="s">
        <v>13</v>
      </c>
      <c r="AL181" s="259" t="s">
        <v>222</v>
      </c>
      <c r="AM181" s="259" t="s">
        <v>251</v>
      </c>
      <c r="AN181" s="260" t="s">
        <v>25</v>
      </c>
      <c r="AO181" s="259" t="s">
        <v>11</v>
      </c>
      <c r="AP181" s="259">
        <v>119</v>
      </c>
      <c r="AR181" s="74" t="s">
        <v>26</v>
      </c>
      <c r="AS181" s="74" t="s">
        <v>271</v>
      </c>
      <c r="AT181" s="74" t="s">
        <v>272</v>
      </c>
      <c r="AU181" s="74" t="s">
        <v>10</v>
      </c>
      <c r="AV181" s="74" t="s">
        <v>11</v>
      </c>
      <c r="AW181" s="74">
        <v>182</v>
      </c>
      <c r="AY181" s="198" t="s">
        <v>13</v>
      </c>
      <c r="AZ181" s="198" t="s">
        <v>178</v>
      </c>
      <c r="BA181" s="198" t="s">
        <v>243</v>
      </c>
      <c r="BB181" s="147" t="s">
        <v>23</v>
      </c>
      <c r="BC181" s="198" t="s">
        <v>11</v>
      </c>
      <c r="BD181" s="198">
        <v>170</v>
      </c>
      <c r="BF181" s="198" t="s">
        <v>26</v>
      </c>
      <c r="BG181" s="198" t="s">
        <v>211</v>
      </c>
      <c r="BH181" s="198" t="s">
        <v>263</v>
      </c>
      <c r="BI181" s="147" t="s">
        <v>12</v>
      </c>
      <c r="BJ181" s="198" t="s">
        <v>14</v>
      </c>
      <c r="BK181" s="198">
        <v>189</v>
      </c>
      <c r="BM181" t="s">
        <v>26</v>
      </c>
      <c r="BN181" t="s">
        <v>336</v>
      </c>
      <c r="BO181" t="s">
        <v>337</v>
      </c>
      <c r="BP181" t="s">
        <v>12</v>
      </c>
      <c r="BQ181" t="s">
        <v>14</v>
      </c>
      <c r="BR181">
        <v>169</v>
      </c>
      <c r="BT181" t="s">
        <v>26</v>
      </c>
      <c r="BU181" t="s">
        <v>211</v>
      </c>
      <c r="BV181" t="s">
        <v>263</v>
      </c>
      <c r="BW181" t="s">
        <v>12</v>
      </c>
      <c r="BX181" t="s">
        <v>14</v>
      </c>
      <c r="BY181">
        <v>180</v>
      </c>
      <c r="CA181" t="s">
        <v>26</v>
      </c>
      <c r="CB181" t="s">
        <v>287</v>
      </c>
      <c r="CC181" t="s">
        <v>288</v>
      </c>
      <c r="CD181" t="s">
        <v>12</v>
      </c>
      <c r="CE181" t="s">
        <v>14</v>
      </c>
      <c r="CF181">
        <v>161</v>
      </c>
      <c r="CH181" t="s">
        <v>20</v>
      </c>
      <c r="CI181" t="s">
        <v>183</v>
      </c>
      <c r="CJ181" t="s">
        <v>179</v>
      </c>
      <c r="CK181" t="s">
        <v>23</v>
      </c>
      <c r="CL181" t="s">
        <v>14</v>
      </c>
      <c r="CM181">
        <v>181</v>
      </c>
      <c r="CO181" t="s">
        <v>13</v>
      </c>
      <c r="CP181" t="s">
        <v>250</v>
      </c>
      <c r="CQ181" t="s">
        <v>243</v>
      </c>
      <c r="CR181" t="s">
        <v>25</v>
      </c>
      <c r="CS181" t="s">
        <v>14</v>
      </c>
      <c r="CT181">
        <v>137</v>
      </c>
      <c r="FS181" t="s">
        <v>26</v>
      </c>
      <c r="FT181" t="s">
        <v>334</v>
      </c>
      <c r="FU181" t="s">
        <v>335</v>
      </c>
      <c r="FV181" t="s">
        <v>16</v>
      </c>
      <c r="FW181" t="s">
        <v>8</v>
      </c>
      <c r="FX181">
        <v>192</v>
      </c>
    </row>
    <row r="182" spans="1:180" ht="12.75" customHeight="1">
      <c r="A182" s="178"/>
      <c r="B182" s="178"/>
      <c r="C182" s="178"/>
      <c r="D182" s="178"/>
      <c r="E182" s="178"/>
      <c r="F182" s="178"/>
      <c r="G182"/>
      <c r="W182" s="84"/>
      <c r="X182" s="84"/>
      <c r="Y182" s="84"/>
      <c r="Z182" s="194"/>
      <c r="AA182" s="189"/>
      <c r="AB182" s="189"/>
      <c r="AD182" s="198" t="s">
        <v>26</v>
      </c>
      <c r="AE182" s="198" t="s">
        <v>348</v>
      </c>
      <c r="AF182" s="198" t="s">
        <v>349</v>
      </c>
      <c r="AG182" s="147" t="s">
        <v>22</v>
      </c>
      <c r="AH182" s="198" t="s">
        <v>11</v>
      </c>
      <c r="AI182" s="198">
        <v>150</v>
      </c>
      <c r="AK182" s="257" t="s">
        <v>13</v>
      </c>
      <c r="AL182" s="257" t="s">
        <v>183</v>
      </c>
      <c r="AM182" s="257" t="s">
        <v>246</v>
      </c>
      <c r="AN182" s="257" t="s">
        <v>12</v>
      </c>
      <c r="AO182" s="257" t="s">
        <v>11</v>
      </c>
      <c r="AP182" s="257">
        <v>194</v>
      </c>
      <c r="AR182" s="74" t="s">
        <v>26</v>
      </c>
      <c r="AS182" s="74" t="s">
        <v>211</v>
      </c>
      <c r="AT182" s="74" t="s">
        <v>263</v>
      </c>
      <c r="AU182" s="74" t="s">
        <v>12</v>
      </c>
      <c r="AV182" s="74" t="s">
        <v>14</v>
      </c>
      <c r="AW182" s="74">
        <v>181</v>
      </c>
      <c r="AY182" s="198" t="s">
        <v>13</v>
      </c>
      <c r="AZ182" s="198" t="s">
        <v>244</v>
      </c>
      <c r="BA182" s="198" t="s">
        <v>245</v>
      </c>
      <c r="BB182" s="147" t="s">
        <v>24</v>
      </c>
      <c r="BC182" s="198" t="s">
        <v>11</v>
      </c>
      <c r="BD182" s="198">
        <v>169</v>
      </c>
      <c r="BF182" s="198" t="s">
        <v>26</v>
      </c>
      <c r="BG182" s="198" t="s">
        <v>292</v>
      </c>
      <c r="BH182" s="198" t="s">
        <v>417</v>
      </c>
      <c r="BI182" s="147" t="s">
        <v>12</v>
      </c>
      <c r="BJ182" s="198" t="s">
        <v>11</v>
      </c>
      <c r="BK182" s="198">
        <v>152</v>
      </c>
      <c r="BM182" t="s">
        <v>26</v>
      </c>
      <c r="BN182" t="s">
        <v>278</v>
      </c>
      <c r="BO182" t="s">
        <v>279</v>
      </c>
      <c r="BP182" t="s">
        <v>10</v>
      </c>
      <c r="BQ182" t="s">
        <v>11</v>
      </c>
      <c r="BR182">
        <v>172</v>
      </c>
      <c r="BT182" t="s">
        <v>26</v>
      </c>
      <c r="BU182" t="s">
        <v>338</v>
      </c>
      <c r="BV182" t="s">
        <v>339</v>
      </c>
      <c r="BW182" t="s">
        <v>23</v>
      </c>
      <c r="BX182" t="s">
        <v>11</v>
      </c>
      <c r="BY182">
        <v>179</v>
      </c>
      <c r="CA182" t="s">
        <v>26</v>
      </c>
      <c r="CB182" t="s">
        <v>186</v>
      </c>
      <c r="CC182" t="s">
        <v>413</v>
      </c>
      <c r="CD182" t="s">
        <v>23</v>
      </c>
      <c r="CE182" t="s">
        <v>11</v>
      </c>
      <c r="CF182">
        <v>160</v>
      </c>
      <c r="CH182" t="s">
        <v>20</v>
      </c>
      <c r="CI182" t="s">
        <v>273</v>
      </c>
      <c r="CJ182" t="s">
        <v>179</v>
      </c>
      <c r="CK182" t="s">
        <v>12</v>
      </c>
      <c r="CL182" t="s">
        <v>14</v>
      </c>
      <c r="CM182">
        <v>180</v>
      </c>
      <c r="CO182" t="s">
        <v>20</v>
      </c>
      <c r="CP182" t="s">
        <v>172</v>
      </c>
      <c r="CQ182" t="s">
        <v>173</v>
      </c>
      <c r="CR182" t="s">
        <v>12</v>
      </c>
      <c r="CS182" t="s">
        <v>11</v>
      </c>
      <c r="CT182">
        <v>189</v>
      </c>
      <c r="FS182" t="s">
        <v>26</v>
      </c>
      <c r="FT182" t="s">
        <v>284</v>
      </c>
      <c r="FU182" t="s">
        <v>413</v>
      </c>
      <c r="FV182" t="s">
        <v>10</v>
      </c>
      <c r="FW182" t="s">
        <v>11</v>
      </c>
      <c r="FX182">
        <v>191</v>
      </c>
    </row>
    <row r="183" spans="1:180" ht="12.75" customHeight="1">
      <c r="A183" s="178"/>
      <c r="B183" s="178"/>
      <c r="C183" s="178"/>
      <c r="D183" s="178"/>
      <c r="E183" s="178"/>
      <c r="F183" s="178"/>
      <c r="G183"/>
      <c r="W183" s="84"/>
      <c r="X183" s="84"/>
      <c r="Y183" s="84"/>
      <c r="Z183" s="194"/>
      <c r="AA183" s="189"/>
      <c r="AB183" s="189"/>
      <c r="AD183" s="198" t="s">
        <v>26</v>
      </c>
      <c r="AE183" s="198" t="s">
        <v>341</v>
      </c>
      <c r="AF183" s="198" t="s">
        <v>342</v>
      </c>
      <c r="AG183" s="147" t="s">
        <v>16</v>
      </c>
      <c r="AH183" s="198" t="s">
        <v>14</v>
      </c>
      <c r="AI183" s="198">
        <v>150</v>
      </c>
      <c r="AK183" s="257" t="s">
        <v>13</v>
      </c>
      <c r="AL183" s="258" t="s">
        <v>183</v>
      </c>
      <c r="AM183" s="258" t="s">
        <v>246</v>
      </c>
      <c r="AN183" s="257" t="s">
        <v>12</v>
      </c>
      <c r="AO183" s="258" t="s">
        <v>14</v>
      </c>
      <c r="AP183" s="258">
        <v>172</v>
      </c>
      <c r="AR183" s="203" t="s">
        <v>26</v>
      </c>
      <c r="AS183" s="74" t="s">
        <v>191</v>
      </c>
      <c r="AT183" s="74" t="s">
        <v>344</v>
      </c>
      <c r="AU183" s="203" t="s">
        <v>10</v>
      </c>
      <c r="AV183" s="203" t="s">
        <v>11</v>
      </c>
      <c r="AW183" s="74">
        <v>180</v>
      </c>
      <c r="AY183" s="198" t="s">
        <v>13</v>
      </c>
      <c r="AZ183" s="198" t="s">
        <v>196</v>
      </c>
      <c r="BA183" s="198" t="s">
        <v>303</v>
      </c>
      <c r="BB183" s="147" t="s">
        <v>10</v>
      </c>
      <c r="BC183" s="198" t="s">
        <v>14</v>
      </c>
      <c r="BD183" s="198">
        <v>168</v>
      </c>
      <c r="BF183" s="198" t="s">
        <v>26</v>
      </c>
      <c r="BG183" s="198" t="s">
        <v>336</v>
      </c>
      <c r="BH183" s="198" t="s">
        <v>337</v>
      </c>
      <c r="BI183" s="147" t="s">
        <v>12</v>
      </c>
      <c r="BJ183" s="198" t="s">
        <v>14</v>
      </c>
      <c r="BK183" s="198">
        <v>164</v>
      </c>
      <c r="BM183" t="s">
        <v>26</v>
      </c>
      <c r="BN183" t="s">
        <v>287</v>
      </c>
      <c r="BO183" t="s">
        <v>288</v>
      </c>
      <c r="BP183" t="s">
        <v>12</v>
      </c>
      <c r="BQ183" t="s">
        <v>14</v>
      </c>
      <c r="BR183">
        <v>173</v>
      </c>
      <c r="BT183" t="s">
        <v>26</v>
      </c>
      <c r="BU183" t="s">
        <v>292</v>
      </c>
      <c r="BV183" t="s">
        <v>417</v>
      </c>
      <c r="BW183" t="s">
        <v>12</v>
      </c>
      <c r="BX183" t="s">
        <v>11</v>
      </c>
      <c r="BY183">
        <v>176</v>
      </c>
      <c r="CA183" t="s">
        <v>26</v>
      </c>
      <c r="CB183" t="s">
        <v>268</v>
      </c>
      <c r="CC183" t="s">
        <v>269</v>
      </c>
      <c r="CD183" t="s">
        <v>10</v>
      </c>
      <c r="CE183" t="s">
        <v>14</v>
      </c>
      <c r="CF183">
        <v>160</v>
      </c>
      <c r="CH183" t="s">
        <v>20</v>
      </c>
      <c r="CI183" t="s">
        <v>172</v>
      </c>
      <c r="CJ183" t="s">
        <v>173</v>
      </c>
      <c r="CK183" t="s">
        <v>12</v>
      </c>
      <c r="CL183" t="s">
        <v>14</v>
      </c>
      <c r="CM183">
        <v>170</v>
      </c>
      <c r="CO183" t="s">
        <v>20</v>
      </c>
      <c r="CP183" t="s">
        <v>273</v>
      </c>
      <c r="CQ183" t="s">
        <v>179</v>
      </c>
      <c r="CR183" t="s">
        <v>12</v>
      </c>
      <c r="CS183" t="s">
        <v>11</v>
      </c>
      <c r="CT183">
        <v>170</v>
      </c>
      <c r="FS183" t="s">
        <v>26</v>
      </c>
      <c r="FT183" t="s">
        <v>270</v>
      </c>
      <c r="FU183" t="s">
        <v>263</v>
      </c>
      <c r="FV183" t="s">
        <v>10</v>
      </c>
      <c r="FW183" t="s">
        <v>11</v>
      </c>
      <c r="FX183">
        <v>189</v>
      </c>
    </row>
    <row r="184" spans="1:180" ht="12.75" customHeight="1">
      <c r="A184" s="178"/>
      <c r="B184" s="178"/>
      <c r="C184" s="178"/>
      <c r="D184" s="178"/>
      <c r="E184" s="178"/>
      <c r="F184" s="178"/>
      <c r="G184"/>
      <c r="W184" s="84"/>
      <c r="X184" s="84"/>
      <c r="Y184" s="84"/>
      <c r="Z184" s="194"/>
      <c r="AA184" s="189"/>
      <c r="AB184" s="189"/>
      <c r="AD184" s="198" t="s">
        <v>26</v>
      </c>
      <c r="AE184" s="198" t="s">
        <v>334</v>
      </c>
      <c r="AF184" s="198" t="s">
        <v>335</v>
      </c>
      <c r="AG184" s="147" t="s">
        <v>16</v>
      </c>
      <c r="AH184" s="198" t="s">
        <v>11</v>
      </c>
      <c r="AI184" s="198">
        <v>151</v>
      </c>
      <c r="AK184" s="257" t="s">
        <v>13</v>
      </c>
      <c r="AL184" s="257" t="s">
        <v>183</v>
      </c>
      <c r="AM184" s="257" t="s">
        <v>238</v>
      </c>
      <c r="AN184" s="257" t="s">
        <v>19</v>
      </c>
      <c r="AO184" s="257" t="s">
        <v>8</v>
      </c>
      <c r="AP184" s="257">
        <v>190</v>
      </c>
      <c r="AR184" s="74" t="s">
        <v>26</v>
      </c>
      <c r="AS184" s="74" t="s">
        <v>186</v>
      </c>
      <c r="AT184" s="74" t="s">
        <v>413</v>
      </c>
      <c r="AU184" s="74" t="s">
        <v>23</v>
      </c>
      <c r="AV184" s="74" t="s">
        <v>14</v>
      </c>
      <c r="AW184" s="74">
        <v>179</v>
      </c>
      <c r="AY184" s="198" t="s">
        <v>13</v>
      </c>
      <c r="AZ184" s="198" t="s">
        <v>235</v>
      </c>
      <c r="BA184" s="198" t="s">
        <v>234</v>
      </c>
      <c r="BB184" s="147" t="s">
        <v>23</v>
      </c>
      <c r="BC184" s="198" t="s">
        <v>14</v>
      </c>
      <c r="BD184" s="198">
        <v>166</v>
      </c>
      <c r="BF184" s="198" t="s">
        <v>26</v>
      </c>
      <c r="BG184" s="198" t="s">
        <v>472</v>
      </c>
      <c r="BH184" s="198" t="s">
        <v>485</v>
      </c>
      <c r="BI184" s="147" t="s">
        <v>12</v>
      </c>
      <c r="BJ184" s="198" t="s">
        <v>11</v>
      </c>
      <c r="BK184" s="198">
        <v>98</v>
      </c>
      <c r="BM184" t="s">
        <v>26</v>
      </c>
      <c r="BN184" t="s">
        <v>341</v>
      </c>
      <c r="BO184" t="s">
        <v>342</v>
      </c>
      <c r="BP184" t="s">
        <v>16</v>
      </c>
      <c r="BQ184" t="s">
        <v>14</v>
      </c>
      <c r="BR184">
        <v>174</v>
      </c>
      <c r="BT184" t="s">
        <v>26</v>
      </c>
      <c r="BU184" t="s">
        <v>183</v>
      </c>
      <c r="BV184" t="s">
        <v>410</v>
      </c>
      <c r="BW184" t="s">
        <v>22</v>
      </c>
      <c r="BX184" t="s">
        <v>11</v>
      </c>
      <c r="BY184">
        <v>175</v>
      </c>
      <c r="CA184" t="s">
        <v>26</v>
      </c>
      <c r="CB184" t="s">
        <v>284</v>
      </c>
      <c r="CC184" t="s">
        <v>413</v>
      </c>
      <c r="CD184" t="s">
        <v>10</v>
      </c>
      <c r="CE184" t="s">
        <v>14</v>
      </c>
      <c r="CF184">
        <v>159</v>
      </c>
      <c r="CH184" t="s">
        <v>20</v>
      </c>
      <c r="CI184" t="s">
        <v>273</v>
      </c>
      <c r="CJ184" t="s">
        <v>179</v>
      </c>
      <c r="CK184" t="s">
        <v>12</v>
      </c>
      <c r="CL184" t="s">
        <v>11</v>
      </c>
      <c r="CM184">
        <v>167</v>
      </c>
      <c r="CO184" t="s">
        <v>20</v>
      </c>
      <c r="CP184" t="s">
        <v>571</v>
      </c>
      <c r="CQ184" t="s">
        <v>587</v>
      </c>
      <c r="CR184" t="s">
        <v>25</v>
      </c>
      <c r="CS184" t="s">
        <v>11</v>
      </c>
      <c r="CT184">
        <v>89</v>
      </c>
      <c r="FS184" t="s">
        <v>26</v>
      </c>
      <c r="FT184" t="s">
        <v>341</v>
      </c>
      <c r="FU184" t="s">
        <v>342</v>
      </c>
      <c r="FV184" t="s">
        <v>16</v>
      </c>
      <c r="FW184" t="s">
        <v>8</v>
      </c>
      <c r="FX184">
        <v>187</v>
      </c>
    </row>
    <row r="185" spans="1:180" ht="12.75" customHeight="1">
      <c r="A185" s="178"/>
      <c r="B185" s="178"/>
      <c r="C185" s="178"/>
      <c r="D185" s="178"/>
      <c r="E185" s="178"/>
      <c r="F185" s="178"/>
      <c r="G185"/>
      <c r="W185" s="84"/>
      <c r="X185" s="84"/>
      <c r="Y185" s="84"/>
      <c r="Z185" s="194"/>
      <c r="AA185" s="189"/>
      <c r="AB185" s="189"/>
      <c r="AD185" s="198" t="s">
        <v>26</v>
      </c>
      <c r="AE185" s="198" t="s">
        <v>496</v>
      </c>
      <c r="AF185" s="198" t="s">
        <v>497</v>
      </c>
      <c r="AG185" s="147" t="s">
        <v>12</v>
      </c>
      <c r="AH185" s="198" t="s">
        <v>14</v>
      </c>
      <c r="AI185" s="198">
        <v>152</v>
      </c>
      <c r="AK185" s="257" t="s">
        <v>13</v>
      </c>
      <c r="AL185" s="257" t="s">
        <v>553</v>
      </c>
      <c r="AM185" s="257" t="s">
        <v>238</v>
      </c>
      <c r="AN185" s="257" t="s">
        <v>12</v>
      </c>
      <c r="AO185" s="257" t="s">
        <v>11</v>
      </c>
      <c r="AP185" s="257">
        <v>178</v>
      </c>
      <c r="AR185" s="22" t="s">
        <v>26</v>
      </c>
      <c r="AS185" s="22" t="s">
        <v>338</v>
      </c>
      <c r="AT185" s="22" t="s">
        <v>339</v>
      </c>
      <c r="AU185" s="22" t="s">
        <v>23</v>
      </c>
      <c r="AV185" s="203" t="s">
        <v>11</v>
      </c>
      <c r="AW185" s="22">
        <v>179</v>
      </c>
      <c r="AY185" s="198" t="s">
        <v>13</v>
      </c>
      <c r="AZ185" s="198" t="s">
        <v>239</v>
      </c>
      <c r="BA185" s="198" t="s">
        <v>248</v>
      </c>
      <c r="BB185" s="147" t="s">
        <v>27</v>
      </c>
      <c r="BC185" s="198" t="s">
        <v>14</v>
      </c>
      <c r="BD185" s="198">
        <v>163</v>
      </c>
      <c r="BF185" s="198" t="s">
        <v>26</v>
      </c>
      <c r="BG185" s="198" t="s">
        <v>345</v>
      </c>
      <c r="BH185" s="198" t="s">
        <v>267</v>
      </c>
      <c r="BI185" s="147" t="s">
        <v>12</v>
      </c>
      <c r="BJ185" s="198" t="s">
        <v>14</v>
      </c>
      <c r="BK185" s="198">
        <v>170</v>
      </c>
      <c r="BM185" t="s">
        <v>26</v>
      </c>
      <c r="BN185" t="s">
        <v>338</v>
      </c>
      <c r="BO185" t="s">
        <v>339</v>
      </c>
      <c r="BP185" t="s">
        <v>23</v>
      </c>
      <c r="BQ185" t="s">
        <v>11</v>
      </c>
      <c r="BR185">
        <v>174</v>
      </c>
      <c r="BT185" t="s">
        <v>26</v>
      </c>
      <c r="BU185" t="s">
        <v>411</v>
      </c>
      <c r="BV185" t="s">
        <v>275</v>
      </c>
      <c r="BW185" t="s">
        <v>210</v>
      </c>
      <c r="BX185" t="s">
        <v>11</v>
      </c>
      <c r="BY185">
        <v>173</v>
      </c>
      <c r="CA185" t="s">
        <v>26</v>
      </c>
      <c r="CB185" t="s">
        <v>191</v>
      </c>
      <c r="CC185" t="s">
        <v>344</v>
      </c>
      <c r="CD185" t="s">
        <v>10</v>
      </c>
      <c r="CE185" t="s">
        <v>11</v>
      </c>
      <c r="CF185">
        <v>159</v>
      </c>
      <c r="CH185" t="s">
        <v>20</v>
      </c>
      <c r="CI185" t="s">
        <v>178</v>
      </c>
      <c r="CJ185" t="s">
        <v>179</v>
      </c>
      <c r="CK185" t="s">
        <v>19</v>
      </c>
      <c r="CL185" t="s">
        <v>11</v>
      </c>
      <c r="CM185">
        <v>165</v>
      </c>
      <c r="CO185" t="s">
        <v>20</v>
      </c>
      <c r="CP185" t="s">
        <v>273</v>
      </c>
      <c r="CQ185" t="s">
        <v>179</v>
      </c>
      <c r="CR185" t="s">
        <v>12</v>
      </c>
      <c r="CS185" t="s">
        <v>14</v>
      </c>
      <c r="CT185">
        <v>176</v>
      </c>
      <c r="FS185" t="s">
        <v>26</v>
      </c>
      <c r="FT185" t="s">
        <v>266</v>
      </c>
      <c r="FU185" t="s">
        <v>267</v>
      </c>
      <c r="FV185" t="s">
        <v>10</v>
      </c>
      <c r="FW185" t="s">
        <v>11</v>
      </c>
      <c r="FX185">
        <v>185</v>
      </c>
    </row>
    <row r="186" spans="1:180" ht="12.75" customHeight="1">
      <c r="A186" s="178"/>
      <c r="B186" s="178"/>
      <c r="C186" s="178"/>
      <c r="D186" s="178"/>
      <c r="E186" s="178"/>
      <c r="F186" s="178"/>
      <c r="G186"/>
      <c r="W186" s="84"/>
      <c r="X186" s="84"/>
      <c r="Y186" s="84"/>
      <c r="Z186" s="194"/>
      <c r="AA186" s="189"/>
      <c r="AB186" s="189"/>
      <c r="AD186" s="198" t="s">
        <v>26</v>
      </c>
      <c r="AE186" s="198" t="s">
        <v>278</v>
      </c>
      <c r="AF186" s="198" t="s">
        <v>279</v>
      </c>
      <c r="AG186" s="147" t="s">
        <v>10</v>
      </c>
      <c r="AH186" s="198" t="s">
        <v>11</v>
      </c>
      <c r="AI186" s="198">
        <v>154</v>
      </c>
      <c r="AK186" s="257" t="s">
        <v>13</v>
      </c>
      <c r="AL186" s="258" t="s">
        <v>183</v>
      </c>
      <c r="AM186" s="258" t="s">
        <v>238</v>
      </c>
      <c r="AN186" s="257" t="s">
        <v>19</v>
      </c>
      <c r="AO186" s="258" t="s">
        <v>11</v>
      </c>
      <c r="AP186" s="258">
        <v>165</v>
      </c>
      <c r="AR186" s="203" t="s">
        <v>26</v>
      </c>
      <c r="AS186" s="22" t="s">
        <v>345</v>
      </c>
      <c r="AT186" s="22" t="s">
        <v>267</v>
      </c>
      <c r="AU186" s="22" t="s">
        <v>12</v>
      </c>
      <c r="AV186" s="203" t="s">
        <v>14</v>
      </c>
      <c r="AW186" s="22">
        <v>179</v>
      </c>
      <c r="AY186" s="198" t="s">
        <v>13</v>
      </c>
      <c r="AZ186" s="198" t="s">
        <v>239</v>
      </c>
      <c r="BA186" s="198" t="s">
        <v>240</v>
      </c>
      <c r="BB186" s="147" t="s">
        <v>27</v>
      </c>
      <c r="BC186" s="198" t="s">
        <v>14</v>
      </c>
      <c r="BD186" s="198">
        <v>162</v>
      </c>
      <c r="BF186" s="198" t="s">
        <v>26</v>
      </c>
      <c r="BG186" s="198" t="s">
        <v>249</v>
      </c>
      <c r="BH186" s="198" t="s">
        <v>340</v>
      </c>
      <c r="BI186" s="147" t="s">
        <v>12</v>
      </c>
      <c r="BJ186" s="198" t="s">
        <v>11</v>
      </c>
      <c r="BK186" s="198">
        <v>170</v>
      </c>
      <c r="BM186" t="s">
        <v>26</v>
      </c>
      <c r="BN186" t="s">
        <v>411</v>
      </c>
      <c r="BO186" t="s">
        <v>275</v>
      </c>
      <c r="BP186" t="s">
        <v>210</v>
      </c>
      <c r="BQ186" t="s">
        <v>11</v>
      </c>
      <c r="BR186">
        <v>176</v>
      </c>
      <c r="BT186" t="s">
        <v>26</v>
      </c>
      <c r="BU186" t="s">
        <v>276</v>
      </c>
      <c r="BV186" t="s">
        <v>277</v>
      </c>
      <c r="BW186" t="s">
        <v>12</v>
      </c>
      <c r="BX186" t="s">
        <v>14</v>
      </c>
      <c r="BY186">
        <v>173</v>
      </c>
      <c r="CA186" t="s">
        <v>26</v>
      </c>
      <c r="CB186" t="s">
        <v>334</v>
      </c>
      <c r="CC186" t="s">
        <v>335</v>
      </c>
      <c r="CD186" t="s">
        <v>16</v>
      </c>
      <c r="CE186" t="s">
        <v>14</v>
      </c>
      <c r="CF186">
        <v>158</v>
      </c>
      <c r="CH186" t="s">
        <v>20</v>
      </c>
      <c r="CI186" t="s">
        <v>382</v>
      </c>
      <c r="CJ186" t="s">
        <v>295</v>
      </c>
      <c r="CK186" t="s">
        <v>27</v>
      </c>
      <c r="CL186" t="s">
        <v>11</v>
      </c>
      <c r="CM186">
        <v>160</v>
      </c>
      <c r="CO186" t="s">
        <v>20</v>
      </c>
      <c r="CP186" t="s">
        <v>172</v>
      </c>
      <c r="CQ186" t="s">
        <v>173</v>
      </c>
      <c r="CR186" t="s">
        <v>12</v>
      </c>
      <c r="CS186" t="s">
        <v>14</v>
      </c>
      <c r="CT186">
        <v>174</v>
      </c>
      <c r="FS186" t="s">
        <v>26</v>
      </c>
      <c r="FT186" t="s">
        <v>211</v>
      </c>
      <c r="FU186" t="s">
        <v>263</v>
      </c>
      <c r="FV186" t="s">
        <v>12</v>
      </c>
      <c r="FW186" t="s">
        <v>14</v>
      </c>
      <c r="FX186">
        <v>182</v>
      </c>
    </row>
    <row r="187" spans="1:180" ht="12.75" customHeight="1">
      <c r="A187" s="178"/>
      <c r="B187" s="178"/>
      <c r="C187" s="178"/>
      <c r="D187" s="178"/>
      <c r="E187" s="178"/>
      <c r="F187" s="178"/>
      <c r="G187"/>
      <c r="W187" s="84"/>
      <c r="X187" s="84"/>
      <c r="Y187" s="84"/>
      <c r="Z187" s="194"/>
      <c r="AA187" s="133"/>
      <c r="AD187" s="198" t="s">
        <v>26</v>
      </c>
      <c r="AE187" s="198" t="s">
        <v>334</v>
      </c>
      <c r="AF187" s="198" t="s">
        <v>335</v>
      </c>
      <c r="AG187" s="147" t="s">
        <v>16</v>
      </c>
      <c r="AH187" s="198" t="s">
        <v>14</v>
      </c>
      <c r="AI187" s="198">
        <v>155</v>
      </c>
      <c r="AK187" s="257" t="s">
        <v>13</v>
      </c>
      <c r="AL187" s="258" t="s">
        <v>239</v>
      </c>
      <c r="AM187" s="258" t="s">
        <v>248</v>
      </c>
      <c r="AN187" s="257" t="s">
        <v>27</v>
      </c>
      <c r="AO187" s="258" t="s">
        <v>14</v>
      </c>
      <c r="AP187" s="258">
        <v>173</v>
      </c>
      <c r="AR187" s="74" t="s">
        <v>26</v>
      </c>
      <c r="AS187" s="74" t="s">
        <v>178</v>
      </c>
      <c r="AT187" s="74" t="s">
        <v>332</v>
      </c>
      <c r="AU187" s="74" t="s">
        <v>23</v>
      </c>
      <c r="AV187" s="74" t="s">
        <v>14</v>
      </c>
      <c r="AW187" s="74">
        <v>177</v>
      </c>
      <c r="AY187" s="198" t="s">
        <v>13</v>
      </c>
      <c r="AZ187" s="84" t="s">
        <v>183</v>
      </c>
      <c r="BA187" s="198" t="s">
        <v>238</v>
      </c>
      <c r="BB187" s="147" t="s">
        <v>19</v>
      </c>
      <c r="BC187" s="198" t="s">
        <v>11</v>
      </c>
      <c r="BD187" s="198">
        <v>157</v>
      </c>
      <c r="BF187" s="198" t="s">
        <v>26</v>
      </c>
      <c r="BG187" s="198" t="s">
        <v>211</v>
      </c>
      <c r="BH187" s="198" t="s">
        <v>263</v>
      </c>
      <c r="BI187" s="147" t="s">
        <v>12</v>
      </c>
      <c r="BJ187" s="198" t="s">
        <v>11</v>
      </c>
      <c r="BK187" s="198">
        <v>184</v>
      </c>
      <c r="BM187" t="s">
        <v>26</v>
      </c>
      <c r="BN187" t="s">
        <v>249</v>
      </c>
      <c r="BO187" t="s">
        <v>340</v>
      </c>
      <c r="BP187" t="s">
        <v>12</v>
      </c>
      <c r="BQ187" t="s">
        <v>11</v>
      </c>
      <c r="BR187">
        <v>180</v>
      </c>
      <c r="BT187" t="s">
        <v>26</v>
      </c>
      <c r="BU187" t="s">
        <v>345</v>
      </c>
      <c r="BV187" t="s">
        <v>267</v>
      </c>
      <c r="BW187" t="s">
        <v>12</v>
      </c>
      <c r="BX187" t="s">
        <v>14</v>
      </c>
      <c r="BY187">
        <v>173</v>
      </c>
      <c r="CA187" t="s">
        <v>26</v>
      </c>
      <c r="CB187" t="s">
        <v>348</v>
      </c>
      <c r="CC187" t="s">
        <v>349</v>
      </c>
      <c r="CD187" t="s">
        <v>22</v>
      </c>
      <c r="CE187" t="s">
        <v>11</v>
      </c>
      <c r="CF187">
        <v>158</v>
      </c>
      <c r="CH187" t="s">
        <v>20</v>
      </c>
      <c r="CI187" t="s">
        <v>585</v>
      </c>
      <c r="CJ187" t="s">
        <v>586</v>
      </c>
      <c r="CK187" t="s">
        <v>38</v>
      </c>
      <c r="CL187" t="s">
        <v>11</v>
      </c>
      <c r="CM187">
        <v>150</v>
      </c>
      <c r="CO187" t="s">
        <v>20</v>
      </c>
      <c r="CP187" t="s">
        <v>571</v>
      </c>
      <c r="CQ187" t="s">
        <v>587</v>
      </c>
      <c r="CR187" t="s">
        <v>25</v>
      </c>
      <c r="CS187" t="s">
        <v>14</v>
      </c>
      <c r="CT187">
        <v>128</v>
      </c>
      <c r="FS187" t="s">
        <v>26</v>
      </c>
      <c r="FT187" t="s">
        <v>191</v>
      </c>
      <c r="FU187" t="s">
        <v>275</v>
      </c>
      <c r="FV187" t="s">
        <v>10</v>
      </c>
      <c r="FW187" t="s">
        <v>11</v>
      </c>
      <c r="FX187">
        <v>182</v>
      </c>
    </row>
    <row r="188" spans="1:180" ht="12.75" customHeight="1">
      <c r="A188" s="178"/>
      <c r="B188" s="178"/>
      <c r="C188" s="178"/>
      <c r="D188" s="178"/>
      <c r="E188" s="178"/>
      <c r="F188" s="178"/>
      <c r="G188"/>
      <c r="W188" s="84"/>
      <c r="X188" s="84"/>
      <c r="Y188" s="84"/>
      <c r="Z188" s="194"/>
      <c r="AA188" s="189"/>
      <c r="AB188" s="189"/>
      <c r="AD188" s="198" t="s">
        <v>26</v>
      </c>
      <c r="AE188" s="198" t="s">
        <v>292</v>
      </c>
      <c r="AF188" s="198" t="s">
        <v>417</v>
      </c>
      <c r="AG188" s="147" t="s">
        <v>12</v>
      </c>
      <c r="AH188" s="198" t="s">
        <v>11</v>
      </c>
      <c r="AI188" s="198">
        <v>155</v>
      </c>
      <c r="AK188" s="257" t="s">
        <v>20</v>
      </c>
      <c r="AL188" s="258" t="s">
        <v>422</v>
      </c>
      <c r="AM188" s="258" t="s">
        <v>423</v>
      </c>
      <c r="AN188" s="257" t="s">
        <v>10</v>
      </c>
      <c r="AO188" s="258" t="s">
        <v>11</v>
      </c>
      <c r="AP188" s="258">
        <v>171</v>
      </c>
      <c r="AR188" s="74" t="s">
        <v>26</v>
      </c>
      <c r="AS188" s="74" t="s">
        <v>249</v>
      </c>
      <c r="AT188" s="74" t="s">
        <v>340</v>
      </c>
      <c r="AU188" s="74" t="s">
        <v>12</v>
      </c>
      <c r="AV188" s="74" t="s">
        <v>11</v>
      </c>
      <c r="AW188" s="74">
        <v>175</v>
      </c>
      <c r="AY188" s="198" t="s">
        <v>13</v>
      </c>
      <c r="AZ188" s="199" t="s">
        <v>252</v>
      </c>
      <c r="BA188" s="198" t="s">
        <v>253</v>
      </c>
      <c r="BB188" s="147" t="s">
        <v>25</v>
      </c>
      <c r="BC188" s="198" t="s">
        <v>11</v>
      </c>
      <c r="BD188" s="198">
        <v>156</v>
      </c>
      <c r="BF188" s="198" t="s">
        <v>26</v>
      </c>
      <c r="BG188" s="198" t="s">
        <v>287</v>
      </c>
      <c r="BH188" s="198" t="s">
        <v>288</v>
      </c>
      <c r="BI188" s="147" t="s">
        <v>12</v>
      </c>
      <c r="BJ188" s="198" t="s">
        <v>14</v>
      </c>
      <c r="BK188" s="198">
        <v>182</v>
      </c>
      <c r="BM188" t="s">
        <v>26</v>
      </c>
      <c r="BN188" t="s">
        <v>211</v>
      </c>
      <c r="BO188" t="s">
        <v>263</v>
      </c>
      <c r="BP188" t="s">
        <v>12</v>
      </c>
      <c r="BQ188" t="s">
        <v>11</v>
      </c>
      <c r="BR188">
        <v>180</v>
      </c>
      <c r="BT188" t="s">
        <v>26</v>
      </c>
      <c r="BU188" t="s">
        <v>278</v>
      </c>
      <c r="BV188" t="s">
        <v>279</v>
      </c>
      <c r="BW188" t="s">
        <v>10</v>
      </c>
      <c r="BX188" t="s">
        <v>11</v>
      </c>
      <c r="BY188">
        <v>172</v>
      </c>
      <c r="CA188" t="s">
        <v>26</v>
      </c>
      <c r="CB188" t="s">
        <v>266</v>
      </c>
      <c r="CC188" t="s">
        <v>267</v>
      </c>
      <c r="CD188" t="s">
        <v>10</v>
      </c>
      <c r="CE188" t="s">
        <v>14</v>
      </c>
      <c r="CF188">
        <v>156</v>
      </c>
      <c r="CH188" t="s">
        <v>20</v>
      </c>
      <c r="CI188" t="s">
        <v>571</v>
      </c>
      <c r="CJ188" t="s">
        <v>587</v>
      </c>
      <c r="CK188" t="s">
        <v>25</v>
      </c>
      <c r="CL188" t="s">
        <v>14</v>
      </c>
      <c r="CM188">
        <v>150</v>
      </c>
      <c r="CO188" t="s">
        <v>20</v>
      </c>
      <c r="CP188" t="s">
        <v>422</v>
      </c>
      <c r="CQ188" t="s">
        <v>423</v>
      </c>
      <c r="CR188" t="s">
        <v>10</v>
      </c>
      <c r="CS188" t="s">
        <v>11</v>
      </c>
      <c r="CT188">
        <v>166</v>
      </c>
      <c r="FS188" t="s">
        <v>26</v>
      </c>
      <c r="FT188" t="s">
        <v>336</v>
      </c>
      <c r="FU188" t="s">
        <v>337</v>
      </c>
      <c r="FV188" t="s">
        <v>12</v>
      </c>
      <c r="FW188" t="s">
        <v>11</v>
      </c>
      <c r="FX188">
        <v>182</v>
      </c>
    </row>
    <row r="189" spans="1:180" ht="12.75" customHeight="1">
      <c r="A189" s="178"/>
      <c r="B189" s="178"/>
      <c r="C189" s="178"/>
      <c r="D189" s="178"/>
      <c r="E189" s="178"/>
      <c r="F189" s="178"/>
      <c r="G189"/>
      <c r="W189" s="84"/>
      <c r="X189" s="84"/>
      <c r="Y189" s="84"/>
      <c r="Z189" s="194"/>
      <c r="AA189" s="189"/>
      <c r="AB189" s="189"/>
      <c r="AD189" s="198" t="s">
        <v>26</v>
      </c>
      <c r="AE189" s="198" t="s">
        <v>287</v>
      </c>
      <c r="AF189" s="198" t="s">
        <v>288</v>
      </c>
      <c r="AG189" s="147" t="s">
        <v>12</v>
      </c>
      <c r="AH189" s="198" t="s">
        <v>14</v>
      </c>
      <c r="AI189" s="198">
        <v>161</v>
      </c>
      <c r="AK189" s="257" t="s">
        <v>20</v>
      </c>
      <c r="AL189" s="257" t="s">
        <v>176</v>
      </c>
      <c r="AM189" s="257" t="s">
        <v>177</v>
      </c>
      <c r="AN189" s="257" t="s">
        <v>16</v>
      </c>
      <c r="AO189" s="257" t="s">
        <v>8</v>
      </c>
      <c r="AP189" s="257">
        <v>185</v>
      </c>
      <c r="AR189" s="22" t="s">
        <v>26</v>
      </c>
      <c r="AS189" s="22" t="s">
        <v>178</v>
      </c>
      <c r="AT189" s="22" t="s">
        <v>347</v>
      </c>
      <c r="AU189" s="22" t="s">
        <v>23</v>
      </c>
      <c r="AV189" s="203" t="s">
        <v>11</v>
      </c>
      <c r="AW189" s="22">
        <v>174</v>
      </c>
      <c r="AY189" s="198" t="s">
        <v>13</v>
      </c>
      <c r="AZ189" s="198" t="s">
        <v>222</v>
      </c>
      <c r="BA189" s="198" t="s">
        <v>251</v>
      </c>
      <c r="BB189" s="147" t="s">
        <v>25</v>
      </c>
      <c r="BC189" s="198" t="s">
        <v>11</v>
      </c>
      <c r="BD189" s="198">
        <v>151</v>
      </c>
      <c r="BF189" s="198" t="s">
        <v>26</v>
      </c>
      <c r="BG189" s="198" t="s">
        <v>336</v>
      </c>
      <c r="BH189" s="198" t="s">
        <v>337</v>
      </c>
      <c r="BI189" s="147" t="s">
        <v>12</v>
      </c>
      <c r="BJ189" s="198" t="s">
        <v>11</v>
      </c>
      <c r="BK189" s="198">
        <v>187</v>
      </c>
      <c r="BM189" t="s">
        <v>26</v>
      </c>
      <c r="BN189" t="s">
        <v>276</v>
      </c>
      <c r="BO189" t="s">
        <v>277</v>
      </c>
      <c r="BP189" t="s">
        <v>12</v>
      </c>
      <c r="BQ189" t="s">
        <v>11</v>
      </c>
      <c r="BR189">
        <v>180</v>
      </c>
      <c r="BT189" t="s">
        <v>26</v>
      </c>
      <c r="BU189" t="s">
        <v>336</v>
      </c>
      <c r="BV189" t="s">
        <v>337</v>
      </c>
      <c r="BW189" t="s">
        <v>12</v>
      </c>
      <c r="BX189" t="s">
        <v>14</v>
      </c>
      <c r="BY189">
        <v>171</v>
      </c>
      <c r="CA189" t="s">
        <v>26</v>
      </c>
      <c r="CB189" t="s">
        <v>334</v>
      </c>
      <c r="CC189" t="s">
        <v>335</v>
      </c>
      <c r="CD189" t="s">
        <v>16</v>
      </c>
      <c r="CE189" t="s">
        <v>11</v>
      </c>
      <c r="CF189">
        <v>156</v>
      </c>
      <c r="CH189" t="s">
        <v>20</v>
      </c>
      <c r="CI189" t="s">
        <v>175</v>
      </c>
      <c r="CJ189" t="s">
        <v>584</v>
      </c>
      <c r="CK189" t="s">
        <v>10</v>
      </c>
      <c r="CL189" t="s">
        <v>11</v>
      </c>
      <c r="CM189">
        <v>148</v>
      </c>
      <c r="CO189" t="s">
        <v>20</v>
      </c>
      <c r="CP189" t="s">
        <v>451</v>
      </c>
      <c r="CQ189" t="s">
        <v>174</v>
      </c>
      <c r="CR189" t="s">
        <v>10</v>
      </c>
      <c r="CS189" t="s">
        <v>11</v>
      </c>
      <c r="CT189">
        <v>152</v>
      </c>
      <c r="FS189" t="s">
        <v>26</v>
      </c>
      <c r="FT189" t="s">
        <v>278</v>
      </c>
      <c r="FU189" t="s">
        <v>279</v>
      </c>
      <c r="FV189" t="s">
        <v>10</v>
      </c>
      <c r="FW189" t="s">
        <v>11</v>
      </c>
      <c r="FX189">
        <v>179</v>
      </c>
    </row>
    <row r="190" spans="1:180" ht="12.75" customHeight="1">
      <c r="A190" s="178"/>
      <c r="B190" s="178"/>
      <c r="C190" s="178"/>
      <c r="D190" s="178"/>
      <c r="E190" s="178"/>
      <c r="F190" s="178"/>
      <c r="G190"/>
      <c r="W190" s="84"/>
      <c r="X190" s="84"/>
      <c r="Y190" s="84"/>
      <c r="Z190" s="194"/>
      <c r="AA190" s="133"/>
      <c r="AB190" s="74"/>
      <c r="AD190" s="198" t="s">
        <v>26</v>
      </c>
      <c r="AE190" s="198" t="s">
        <v>346</v>
      </c>
      <c r="AF190" s="198" t="s">
        <v>347</v>
      </c>
      <c r="AG190" s="147" t="s">
        <v>25</v>
      </c>
      <c r="AH190" s="198" t="s">
        <v>11</v>
      </c>
      <c r="AI190" s="198">
        <v>162</v>
      </c>
      <c r="AK190" s="257" t="s">
        <v>20</v>
      </c>
      <c r="AL190" s="258" t="s">
        <v>451</v>
      </c>
      <c r="AM190" s="258" t="s">
        <v>174</v>
      </c>
      <c r="AN190" s="257" t="s">
        <v>10</v>
      </c>
      <c r="AO190" s="258" t="s">
        <v>11</v>
      </c>
      <c r="AP190" s="258">
        <v>164</v>
      </c>
      <c r="AR190" s="74" t="s">
        <v>26</v>
      </c>
      <c r="AS190" s="74" t="s">
        <v>287</v>
      </c>
      <c r="AT190" s="74" t="s">
        <v>288</v>
      </c>
      <c r="AU190" s="74" t="s">
        <v>12</v>
      </c>
      <c r="AV190" s="74" t="s">
        <v>14</v>
      </c>
      <c r="AW190" s="74">
        <v>173</v>
      </c>
      <c r="AY190" s="198" t="s">
        <v>13</v>
      </c>
      <c r="AZ190" s="199" t="s">
        <v>235</v>
      </c>
      <c r="BA190" s="198" t="s">
        <v>236</v>
      </c>
      <c r="BB190" s="147" t="s">
        <v>16</v>
      </c>
      <c r="BC190" s="198" t="s">
        <v>11</v>
      </c>
      <c r="BD190" s="198">
        <v>143</v>
      </c>
      <c r="BF190" s="198" t="s">
        <v>26</v>
      </c>
      <c r="BG190" s="198" t="s">
        <v>186</v>
      </c>
      <c r="BH190" s="198" t="s">
        <v>413</v>
      </c>
      <c r="BI190" s="147" t="s">
        <v>23</v>
      </c>
      <c r="BJ190" s="198" t="s">
        <v>14</v>
      </c>
      <c r="BK190" s="198">
        <v>171</v>
      </c>
      <c r="BM190" t="s">
        <v>26</v>
      </c>
      <c r="BN190" t="s">
        <v>341</v>
      </c>
      <c r="BO190" t="s">
        <v>342</v>
      </c>
      <c r="BP190" t="s">
        <v>16</v>
      </c>
      <c r="BQ190" t="s">
        <v>8</v>
      </c>
      <c r="BR190">
        <v>181</v>
      </c>
      <c r="BT190" t="s">
        <v>26</v>
      </c>
      <c r="BU190" t="s">
        <v>341</v>
      </c>
      <c r="BV190" t="s">
        <v>342</v>
      </c>
      <c r="BW190" t="s">
        <v>16</v>
      </c>
      <c r="BX190" t="s">
        <v>14</v>
      </c>
      <c r="BY190">
        <v>169</v>
      </c>
      <c r="CA190" t="s">
        <v>26</v>
      </c>
      <c r="CB190" t="s">
        <v>472</v>
      </c>
      <c r="CC190" t="s">
        <v>485</v>
      </c>
      <c r="CD190" t="s">
        <v>12</v>
      </c>
      <c r="CE190" t="s">
        <v>14</v>
      </c>
      <c r="CF190">
        <v>151</v>
      </c>
      <c r="CH190" t="s">
        <v>20</v>
      </c>
      <c r="CI190" t="s">
        <v>571</v>
      </c>
      <c r="CJ190" t="s">
        <v>587</v>
      </c>
      <c r="CK190" t="s">
        <v>25</v>
      </c>
      <c r="CL190" t="s">
        <v>11</v>
      </c>
      <c r="CM190">
        <v>102</v>
      </c>
      <c r="CO190" t="s">
        <v>20</v>
      </c>
      <c r="CP190" t="s">
        <v>175</v>
      </c>
      <c r="CQ190" t="s">
        <v>584</v>
      </c>
      <c r="CR190" t="s">
        <v>10</v>
      </c>
      <c r="CS190" t="s">
        <v>11</v>
      </c>
      <c r="CT190">
        <v>144</v>
      </c>
      <c r="FS190" t="s">
        <v>26</v>
      </c>
      <c r="FT190" t="s">
        <v>338</v>
      </c>
      <c r="FU190" t="s">
        <v>588</v>
      </c>
      <c r="FV190" t="s">
        <v>210</v>
      </c>
      <c r="FW190" t="s">
        <v>11</v>
      </c>
      <c r="FX190">
        <v>177</v>
      </c>
    </row>
    <row r="191" spans="1:180" ht="12.75" customHeight="1">
      <c r="A191" s="178"/>
      <c r="E191" s="178"/>
      <c r="F191" s="22"/>
      <c r="G191"/>
      <c r="W191" s="84"/>
      <c r="X191" s="84"/>
      <c r="Y191" s="84"/>
      <c r="Z191" s="194"/>
      <c r="AA191" s="189"/>
      <c r="AB191" s="189"/>
      <c r="AD191" s="198" t="s">
        <v>26</v>
      </c>
      <c r="AE191" s="198" t="s">
        <v>284</v>
      </c>
      <c r="AF191" s="198" t="s">
        <v>413</v>
      </c>
      <c r="AG191" s="147" t="s">
        <v>10</v>
      </c>
      <c r="AH191" s="198" t="s">
        <v>14</v>
      </c>
      <c r="AI191" s="198">
        <v>163</v>
      </c>
      <c r="AK191" s="260" t="s">
        <v>20</v>
      </c>
      <c r="AL191" s="260" t="s">
        <v>571</v>
      </c>
      <c r="AM191" s="260" t="s">
        <v>587</v>
      </c>
      <c r="AN191" s="260" t="s">
        <v>25</v>
      </c>
      <c r="AO191" s="260" t="s">
        <v>11</v>
      </c>
      <c r="AP191" s="260">
        <v>77</v>
      </c>
      <c r="AR191" s="74" t="s">
        <v>26</v>
      </c>
      <c r="AS191" s="74" t="s">
        <v>292</v>
      </c>
      <c r="AT191" s="74" t="s">
        <v>417</v>
      </c>
      <c r="AU191" s="74" t="s">
        <v>12</v>
      </c>
      <c r="AV191" s="74" t="s">
        <v>11</v>
      </c>
      <c r="AW191" s="74">
        <v>167</v>
      </c>
      <c r="AY191" s="198" t="s">
        <v>13</v>
      </c>
      <c r="AZ191" s="198" t="s">
        <v>250</v>
      </c>
      <c r="BA191" s="198" t="s">
        <v>243</v>
      </c>
      <c r="BB191" s="147" t="s">
        <v>25</v>
      </c>
      <c r="BC191" s="198" t="s">
        <v>14</v>
      </c>
      <c r="BD191" s="198">
        <v>127</v>
      </c>
      <c r="BF191" s="198" t="s">
        <v>26</v>
      </c>
      <c r="BG191" s="198" t="s">
        <v>338</v>
      </c>
      <c r="BH191" s="198" t="s">
        <v>339</v>
      </c>
      <c r="BI191" s="147" t="s">
        <v>23</v>
      </c>
      <c r="BJ191" s="198" t="s">
        <v>11</v>
      </c>
      <c r="BK191" s="198">
        <v>179</v>
      </c>
      <c r="BM191" t="s">
        <v>26</v>
      </c>
      <c r="BN191" t="s">
        <v>211</v>
      </c>
      <c r="BO191" t="s">
        <v>263</v>
      </c>
      <c r="BP191" t="s">
        <v>12</v>
      </c>
      <c r="BQ191" t="s">
        <v>14</v>
      </c>
      <c r="BR191">
        <v>182</v>
      </c>
      <c r="BT191" t="s">
        <v>26</v>
      </c>
      <c r="BU191" t="s">
        <v>575</v>
      </c>
      <c r="BV191" t="s">
        <v>335</v>
      </c>
      <c r="BW191" t="s">
        <v>12</v>
      </c>
      <c r="BX191" t="s">
        <v>14</v>
      </c>
      <c r="BY191">
        <v>169</v>
      </c>
      <c r="CA191" t="s">
        <v>26</v>
      </c>
      <c r="CB191" t="s">
        <v>341</v>
      </c>
      <c r="CC191" t="s">
        <v>342</v>
      </c>
      <c r="CD191" t="s">
        <v>16</v>
      </c>
      <c r="CE191" t="s">
        <v>11</v>
      </c>
      <c r="CF191">
        <v>140</v>
      </c>
      <c r="CH191" t="s">
        <v>26</v>
      </c>
      <c r="CI191" t="s">
        <v>216</v>
      </c>
      <c r="CJ191" t="s">
        <v>332</v>
      </c>
      <c r="CK191" t="s">
        <v>16</v>
      </c>
      <c r="CL191" t="s">
        <v>8</v>
      </c>
      <c r="CM191">
        <v>198</v>
      </c>
      <c r="CO191" t="s">
        <v>20</v>
      </c>
      <c r="CP191" t="s">
        <v>182</v>
      </c>
      <c r="CQ191" t="s">
        <v>179</v>
      </c>
      <c r="CR191" t="s">
        <v>16</v>
      </c>
      <c r="CS191" t="s">
        <v>8</v>
      </c>
      <c r="CT191">
        <v>191</v>
      </c>
      <c r="FS191" t="s">
        <v>26</v>
      </c>
      <c r="FT191" t="s">
        <v>211</v>
      </c>
      <c r="FU191" t="s">
        <v>263</v>
      </c>
      <c r="FV191" t="s">
        <v>12</v>
      </c>
      <c r="FW191" t="s">
        <v>11</v>
      </c>
      <c r="FX191">
        <v>177</v>
      </c>
    </row>
    <row r="192" spans="1:180" ht="12.75" customHeight="1">
      <c r="A192" s="178"/>
      <c r="B192" s="178"/>
      <c r="C192" s="178"/>
      <c r="D192" s="178"/>
      <c r="E192" s="178"/>
      <c r="F192" s="178"/>
      <c r="G192"/>
      <c r="W192" s="84"/>
      <c r="X192" s="84"/>
      <c r="Y192" s="84"/>
      <c r="Z192" s="194"/>
      <c r="AA192" s="189"/>
      <c r="AB192" s="189"/>
      <c r="AD192" s="198" t="s">
        <v>26</v>
      </c>
      <c r="AE192" s="213" t="s">
        <v>249</v>
      </c>
      <c r="AF192" s="198" t="s">
        <v>340</v>
      </c>
      <c r="AG192" s="147" t="s">
        <v>12</v>
      </c>
      <c r="AH192" s="198" t="s">
        <v>11</v>
      </c>
      <c r="AI192" s="198">
        <v>166</v>
      </c>
      <c r="AK192" s="257" t="s">
        <v>20</v>
      </c>
      <c r="AL192" s="257" t="s">
        <v>172</v>
      </c>
      <c r="AM192" s="257" t="s">
        <v>596</v>
      </c>
      <c r="AN192" s="257" t="s">
        <v>12</v>
      </c>
      <c r="AO192" s="257" t="s">
        <v>11</v>
      </c>
      <c r="AP192" s="257">
        <v>191</v>
      </c>
      <c r="AR192" s="74" t="s">
        <v>26</v>
      </c>
      <c r="AS192" s="74" t="s">
        <v>336</v>
      </c>
      <c r="AT192" s="74" t="s">
        <v>337</v>
      </c>
      <c r="AU192" s="203" t="s">
        <v>12</v>
      </c>
      <c r="AV192" s="203" t="s">
        <v>14</v>
      </c>
      <c r="AW192" s="74">
        <v>165</v>
      </c>
      <c r="AY192" s="198" t="s">
        <v>20</v>
      </c>
      <c r="AZ192" s="199" t="s">
        <v>172</v>
      </c>
      <c r="BA192" s="198" t="s">
        <v>173</v>
      </c>
      <c r="BB192" s="147" t="s">
        <v>12</v>
      </c>
      <c r="BC192" s="198" t="s">
        <v>11</v>
      </c>
      <c r="BD192" s="198">
        <v>191</v>
      </c>
      <c r="BF192" s="198" t="s">
        <v>26</v>
      </c>
      <c r="BG192" s="198" t="s">
        <v>178</v>
      </c>
      <c r="BH192" s="198" t="s">
        <v>332</v>
      </c>
      <c r="BI192" s="147" t="s">
        <v>23</v>
      </c>
      <c r="BJ192" s="198" t="s">
        <v>14</v>
      </c>
      <c r="BK192" s="198">
        <v>177</v>
      </c>
      <c r="BM192" t="s">
        <v>26</v>
      </c>
      <c r="BN192" t="s">
        <v>348</v>
      </c>
      <c r="BO192" t="s">
        <v>349</v>
      </c>
      <c r="BP192" t="s">
        <v>22</v>
      </c>
      <c r="BQ192" t="s">
        <v>11</v>
      </c>
      <c r="BR192">
        <v>158</v>
      </c>
      <c r="BT192" t="s">
        <v>26</v>
      </c>
      <c r="BU192" t="s">
        <v>178</v>
      </c>
      <c r="BV192" t="s">
        <v>332</v>
      </c>
      <c r="BW192" t="s">
        <v>23</v>
      </c>
      <c r="BX192" t="s">
        <v>14</v>
      </c>
      <c r="BY192">
        <v>169</v>
      </c>
      <c r="CA192" t="s">
        <v>26</v>
      </c>
      <c r="CB192" t="s">
        <v>383</v>
      </c>
      <c r="CC192" t="s">
        <v>601</v>
      </c>
      <c r="CD192" t="s">
        <v>10</v>
      </c>
      <c r="CE192" t="s">
        <v>11</v>
      </c>
      <c r="CF192">
        <v>131</v>
      </c>
      <c r="CH192" t="s">
        <v>26</v>
      </c>
      <c r="CI192" t="s">
        <v>333</v>
      </c>
      <c r="CJ192" t="s">
        <v>332</v>
      </c>
      <c r="CK192" t="s">
        <v>38</v>
      </c>
      <c r="CL192" t="s">
        <v>8</v>
      </c>
      <c r="CM192">
        <v>198</v>
      </c>
      <c r="CO192" t="s">
        <v>20</v>
      </c>
      <c r="CP192" t="s">
        <v>180</v>
      </c>
      <c r="CQ192" t="s">
        <v>181</v>
      </c>
      <c r="CR192" t="s">
        <v>16</v>
      </c>
      <c r="CS192" t="s">
        <v>8</v>
      </c>
      <c r="CT192">
        <v>190</v>
      </c>
      <c r="FS192" t="s">
        <v>26</v>
      </c>
      <c r="FT192" t="s">
        <v>338</v>
      </c>
      <c r="FU192" t="s">
        <v>339</v>
      </c>
      <c r="FV192" t="s">
        <v>23</v>
      </c>
      <c r="FW192" t="s">
        <v>11</v>
      </c>
      <c r="FX192">
        <v>176</v>
      </c>
    </row>
    <row r="193" spans="1:180" ht="12.75" customHeight="1">
      <c r="A193" s="178"/>
      <c r="B193" s="178"/>
      <c r="C193" s="178"/>
      <c r="D193" s="178"/>
      <c r="E193" s="178"/>
      <c r="F193" s="186"/>
      <c r="G193"/>
      <c r="W193" s="84"/>
      <c r="X193" s="84"/>
      <c r="Y193" s="84"/>
      <c r="Z193" s="194"/>
      <c r="AA193" s="189"/>
      <c r="AB193" s="189"/>
      <c r="AD193" s="198" t="s">
        <v>26</v>
      </c>
      <c r="AE193" s="198" t="s">
        <v>183</v>
      </c>
      <c r="AF193" s="198" t="s">
        <v>410</v>
      </c>
      <c r="AG193" s="147" t="s">
        <v>22</v>
      </c>
      <c r="AH193" s="198" t="s">
        <v>11</v>
      </c>
      <c r="AI193" s="198">
        <v>167</v>
      </c>
      <c r="AK193" s="257" t="s">
        <v>20</v>
      </c>
      <c r="AL193" s="258" t="s">
        <v>172</v>
      </c>
      <c r="AM193" s="258" t="s">
        <v>596</v>
      </c>
      <c r="AN193" s="257" t="s">
        <v>12</v>
      </c>
      <c r="AO193" s="258" t="s">
        <v>14</v>
      </c>
      <c r="AP193" s="258">
        <v>166</v>
      </c>
      <c r="AR193" s="74" t="s">
        <v>26</v>
      </c>
      <c r="AS193" s="208" t="s">
        <v>345</v>
      </c>
      <c r="AT193" s="74" t="s">
        <v>267</v>
      </c>
      <c r="AU193" s="208" t="s">
        <v>12</v>
      </c>
      <c r="AV193" s="74" t="s">
        <v>11</v>
      </c>
      <c r="AW193" s="74">
        <v>164</v>
      </c>
      <c r="AY193" s="198" t="s">
        <v>20</v>
      </c>
      <c r="AZ193" s="198" t="s">
        <v>182</v>
      </c>
      <c r="BA193" s="198" t="s">
        <v>179</v>
      </c>
      <c r="BB193" s="147" t="s">
        <v>16</v>
      </c>
      <c r="BC193" s="198" t="s">
        <v>8</v>
      </c>
      <c r="BD193" s="198">
        <v>190</v>
      </c>
      <c r="BF193" s="198" t="s">
        <v>26</v>
      </c>
      <c r="BG193" s="198" t="s">
        <v>216</v>
      </c>
      <c r="BH193" s="198" t="s">
        <v>332</v>
      </c>
      <c r="BI193" s="147" t="s">
        <v>16</v>
      </c>
      <c r="BJ193" s="198" t="s">
        <v>8</v>
      </c>
      <c r="BK193" s="198">
        <v>197</v>
      </c>
      <c r="BM193" t="s">
        <v>26</v>
      </c>
      <c r="BN193" t="s">
        <v>276</v>
      </c>
      <c r="BO193" t="s">
        <v>277</v>
      </c>
      <c r="BP193" t="s">
        <v>12</v>
      </c>
      <c r="BQ193" t="s">
        <v>14</v>
      </c>
      <c r="BR193">
        <v>183</v>
      </c>
      <c r="BT193" t="s">
        <v>26</v>
      </c>
      <c r="BU193" t="s">
        <v>472</v>
      </c>
      <c r="BV193" t="s">
        <v>485</v>
      </c>
      <c r="BW193" t="s">
        <v>12</v>
      </c>
      <c r="BX193" t="s">
        <v>14</v>
      </c>
      <c r="BY193">
        <v>166</v>
      </c>
      <c r="CA193" t="s">
        <v>26</v>
      </c>
      <c r="CB193" t="s">
        <v>211</v>
      </c>
      <c r="CC193" t="s">
        <v>295</v>
      </c>
      <c r="CD193" t="s">
        <v>25</v>
      </c>
      <c r="CE193" t="s">
        <v>11</v>
      </c>
      <c r="CF193">
        <v>105</v>
      </c>
      <c r="CH193" t="s">
        <v>26</v>
      </c>
      <c r="CI193" t="s">
        <v>285</v>
      </c>
      <c r="CJ193" t="s">
        <v>267</v>
      </c>
      <c r="CK193" t="s">
        <v>16</v>
      </c>
      <c r="CL193" t="s">
        <v>8</v>
      </c>
      <c r="CM193">
        <v>196</v>
      </c>
      <c r="CO193" t="s">
        <v>20</v>
      </c>
      <c r="CP193" t="s">
        <v>176</v>
      </c>
      <c r="CQ193" t="s">
        <v>177</v>
      </c>
      <c r="CR193" t="s">
        <v>16</v>
      </c>
      <c r="CS193" t="s">
        <v>8</v>
      </c>
      <c r="CT193">
        <v>186</v>
      </c>
      <c r="FS193" t="s">
        <v>26</v>
      </c>
      <c r="FT193" t="s">
        <v>276</v>
      </c>
      <c r="FU193" t="s">
        <v>277</v>
      </c>
      <c r="FV193" t="s">
        <v>12</v>
      </c>
      <c r="FW193" t="s">
        <v>14</v>
      </c>
      <c r="FX193">
        <v>176</v>
      </c>
    </row>
    <row r="194" spans="1:180" ht="12.75" customHeight="1">
      <c r="A194" s="178"/>
      <c r="B194" s="178"/>
      <c r="C194" s="178"/>
      <c r="D194" s="178"/>
      <c r="E194" s="178"/>
      <c r="F194" s="178"/>
      <c r="G194"/>
      <c r="W194" s="84"/>
      <c r="X194" s="84"/>
      <c r="Y194" s="84"/>
      <c r="Z194" s="194"/>
      <c r="AA194" s="189"/>
      <c r="AB194" s="189"/>
      <c r="AD194" s="198" t="s">
        <v>26</v>
      </c>
      <c r="AE194" s="198" t="s">
        <v>178</v>
      </c>
      <c r="AF194" s="198" t="s">
        <v>347</v>
      </c>
      <c r="AG194" s="147" t="s">
        <v>23</v>
      </c>
      <c r="AH194" s="198" t="s">
        <v>11</v>
      </c>
      <c r="AI194" s="198">
        <v>168</v>
      </c>
      <c r="AK194" s="257" t="s">
        <v>20</v>
      </c>
      <c r="AL194" s="258" t="s">
        <v>175</v>
      </c>
      <c r="AM194" s="258" t="s">
        <v>584</v>
      </c>
      <c r="AN194" s="257" t="s">
        <v>10</v>
      </c>
      <c r="AO194" s="258" t="s">
        <v>11</v>
      </c>
      <c r="AP194" s="258">
        <v>154</v>
      </c>
      <c r="AR194" s="203" t="s">
        <v>26</v>
      </c>
      <c r="AS194" s="22" t="s">
        <v>284</v>
      </c>
      <c r="AT194" s="22" t="s">
        <v>413</v>
      </c>
      <c r="AU194" s="22" t="s">
        <v>10</v>
      </c>
      <c r="AV194" s="203" t="s">
        <v>14</v>
      </c>
      <c r="AW194" s="22">
        <v>160</v>
      </c>
      <c r="AY194" s="198" t="s">
        <v>20</v>
      </c>
      <c r="AZ194" s="198" t="s">
        <v>176</v>
      </c>
      <c r="BA194" s="198" t="s">
        <v>177</v>
      </c>
      <c r="BB194" s="147" t="s">
        <v>16</v>
      </c>
      <c r="BC194" s="198" t="s">
        <v>8</v>
      </c>
      <c r="BD194" s="198">
        <v>186</v>
      </c>
      <c r="BF194" s="198" t="s">
        <v>26</v>
      </c>
      <c r="BG194" s="198" t="s">
        <v>341</v>
      </c>
      <c r="BH194" s="198" t="s">
        <v>342</v>
      </c>
      <c r="BI194" s="147" t="s">
        <v>16</v>
      </c>
      <c r="BJ194" s="198" t="s">
        <v>14</v>
      </c>
      <c r="BK194" s="198">
        <v>155</v>
      </c>
      <c r="BM194" t="s">
        <v>26</v>
      </c>
      <c r="BN194" t="s">
        <v>494</v>
      </c>
      <c r="BO194" t="s">
        <v>495</v>
      </c>
      <c r="BP194" t="s">
        <v>24</v>
      </c>
      <c r="BQ194" t="s">
        <v>11</v>
      </c>
      <c r="BR194">
        <v>163</v>
      </c>
      <c r="BT194" t="s">
        <v>26</v>
      </c>
      <c r="BU194" t="s">
        <v>186</v>
      </c>
      <c r="BV194" t="s">
        <v>413</v>
      </c>
      <c r="BW194" t="s">
        <v>23</v>
      </c>
      <c r="BX194" t="s">
        <v>14</v>
      </c>
      <c r="BY194">
        <v>165</v>
      </c>
      <c r="CA194" t="s">
        <v>21</v>
      </c>
      <c r="CB194" t="s">
        <v>262</v>
      </c>
      <c r="CC194" t="s">
        <v>299</v>
      </c>
      <c r="CD194" t="s">
        <v>16</v>
      </c>
      <c r="CE194" t="s">
        <v>8</v>
      </c>
      <c r="CF194">
        <v>200</v>
      </c>
      <c r="CH194" t="s">
        <v>26</v>
      </c>
      <c r="CI194" t="s">
        <v>262</v>
      </c>
      <c r="CJ194" t="s">
        <v>204</v>
      </c>
      <c r="CK194" t="s">
        <v>16</v>
      </c>
      <c r="CL194" t="s">
        <v>8</v>
      </c>
      <c r="CM194">
        <v>195</v>
      </c>
      <c r="CO194" t="s">
        <v>20</v>
      </c>
      <c r="CP194" t="s">
        <v>382</v>
      </c>
      <c r="CQ194" t="s">
        <v>295</v>
      </c>
      <c r="CR194" t="s">
        <v>27</v>
      </c>
      <c r="CS194" t="s">
        <v>8</v>
      </c>
      <c r="CT194">
        <v>178</v>
      </c>
      <c r="FS194" t="s">
        <v>26</v>
      </c>
      <c r="FT194" t="s">
        <v>411</v>
      </c>
      <c r="FU194" t="s">
        <v>275</v>
      </c>
      <c r="FV194" t="s">
        <v>210</v>
      </c>
      <c r="FW194" t="s">
        <v>11</v>
      </c>
      <c r="FX194">
        <v>175</v>
      </c>
    </row>
    <row r="195" spans="1:180" ht="12.75" customHeight="1">
      <c r="A195" s="178"/>
      <c r="B195" s="178"/>
      <c r="C195" s="178"/>
      <c r="D195" s="178"/>
      <c r="E195" s="178"/>
      <c r="F195" s="178"/>
      <c r="G195"/>
      <c r="W195" s="84"/>
      <c r="X195" s="84"/>
      <c r="Y195" s="84"/>
      <c r="Z195" s="194"/>
      <c r="AA195" s="189"/>
      <c r="AB195" s="189"/>
      <c r="AD195" s="198" t="s">
        <v>26</v>
      </c>
      <c r="AE195" s="199" t="s">
        <v>336</v>
      </c>
      <c r="AF195" s="198" t="s">
        <v>337</v>
      </c>
      <c r="AG195" s="147" t="s">
        <v>12</v>
      </c>
      <c r="AH195" s="198" t="s">
        <v>14</v>
      </c>
      <c r="AI195" s="198">
        <v>168</v>
      </c>
      <c r="AK195" s="257" t="s">
        <v>20</v>
      </c>
      <c r="AL195" s="257" t="s">
        <v>182</v>
      </c>
      <c r="AM195" s="257" t="s">
        <v>179</v>
      </c>
      <c r="AN195" s="257" t="s">
        <v>16</v>
      </c>
      <c r="AO195" s="257" t="s">
        <v>8</v>
      </c>
      <c r="AP195" s="257">
        <v>188</v>
      </c>
      <c r="AR195" s="22" t="s">
        <v>26</v>
      </c>
      <c r="AS195" s="22" t="s">
        <v>224</v>
      </c>
      <c r="AT195" s="22" t="s">
        <v>340</v>
      </c>
      <c r="AU195" s="22" t="s">
        <v>16</v>
      </c>
      <c r="AV195" s="203" t="s">
        <v>11</v>
      </c>
      <c r="AW195" s="22">
        <v>157</v>
      </c>
      <c r="AY195" s="198" t="s">
        <v>20</v>
      </c>
      <c r="AZ195" s="198" t="s">
        <v>180</v>
      </c>
      <c r="BA195" s="198" t="s">
        <v>181</v>
      </c>
      <c r="BB195" s="147" t="s">
        <v>16</v>
      </c>
      <c r="BC195" s="198" t="s">
        <v>8</v>
      </c>
      <c r="BD195" s="198">
        <v>183</v>
      </c>
      <c r="BF195" s="198" t="s">
        <v>26</v>
      </c>
      <c r="BG195" s="198" t="s">
        <v>334</v>
      </c>
      <c r="BH195" s="198" t="s">
        <v>335</v>
      </c>
      <c r="BI195" s="147" t="s">
        <v>16</v>
      </c>
      <c r="BJ195" s="198" t="s">
        <v>14</v>
      </c>
      <c r="BK195" s="198">
        <v>163</v>
      </c>
      <c r="BM195" t="s">
        <v>26</v>
      </c>
      <c r="BN195" t="s">
        <v>345</v>
      </c>
      <c r="BO195" t="s">
        <v>267</v>
      </c>
      <c r="BP195" t="s">
        <v>12</v>
      </c>
      <c r="BQ195" t="s">
        <v>14</v>
      </c>
      <c r="BR195">
        <v>173</v>
      </c>
      <c r="BT195" t="s">
        <v>26</v>
      </c>
      <c r="BU195" t="s">
        <v>287</v>
      </c>
      <c r="BV195" t="s">
        <v>288</v>
      </c>
      <c r="BW195" t="s">
        <v>12</v>
      </c>
      <c r="BX195" t="s">
        <v>14</v>
      </c>
      <c r="BY195">
        <v>165</v>
      </c>
      <c r="CA195" t="s">
        <v>21</v>
      </c>
      <c r="CB195" t="s">
        <v>300</v>
      </c>
      <c r="CC195" t="s">
        <v>181</v>
      </c>
      <c r="CD195" t="s">
        <v>16</v>
      </c>
      <c r="CE195" t="s">
        <v>8</v>
      </c>
      <c r="CF195">
        <v>200</v>
      </c>
      <c r="CH195" t="s">
        <v>26</v>
      </c>
      <c r="CI195" t="s">
        <v>224</v>
      </c>
      <c r="CJ195" t="s">
        <v>340</v>
      </c>
      <c r="CK195" t="s">
        <v>16</v>
      </c>
      <c r="CL195" t="s">
        <v>8</v>
      </c>
      <c r="CM195">
        <v>195</v>
      </c>
      <c r="CO195" t="s">
        <v>20</v>
      </c>
      <c r="CP195" t="s">
        <v>585</v>
      </c>
      <c r="CQ195" t="s">
        <v>586</v>
      </c>
      <c r="CR195" t="s">
        <v>38</v>
      </c>
      <c r="CS195" t="s">
        <v>11</v>
      </c>
      <c r="CT195">
        <v>168</v>
      </c>
      <c r="FS195" t="s">
        <v>26</v>
      </c>
      <c r="FT195" t="s">
        <v>287</v>
      </c>
      <c r="FU195" t="s">
        <v>288</v>
      </c>
      <c r="FV195" t="s">
        <v>12</v>
      </c>
      <c r="FW195" t="s">
        <v>14</v>
      </c>
      <c r="FX195">
        <v>172</v>
      </c>
    </row>
    <row r="196" spans="1:180" ht="12.75" customHeight="1">
      <c r="A196" s="178"/>
      <c r="B196" s="178"/>
      <c r="C196" s="178"/>
      <c r="D196" s="178"/>
      <c r="E196" s="178"/>
      <c r="F196" s="178"/>
      <c r="G196"/>
      <c r="W196" s="84"/>
      <c r="X196" s="84"/>
      <c r="Y196" s="84"/>
      <c r="Z196" s="194"/>
      <c r="AA196" s="189"/>
      <c r="AB196" s="189"/>
      <c r="AD196" s="198" t="s">
        <v>26</v>
      </c>
      <c r="AE196" s="198" t="s">
        <v>186</v>
      </c>
      <c r="AF196" s="198" t="s">
        <v>413</v>
      </c>
      <c r="AG196" s="147" t="s">
        <v>23</v>
      </c>
      <c r="AH196" s="198" t="s">
        <v>14</v>
      </c>
      <c r="AI196" s="198">
        <v>169</v>
      </c>
      <c r="AK196" s="257" t="s">
        <v>20</v>
      </c>
      <c r="AL196" s="257" t="s">
        <v>183</v>
      </c>
      <c r="AM196" s="257" t="s">
        <v>179</v>
      </c>
      <c r="AN196" s="257" t="s">
        <v>23</v>
      </c>
      <c r="AO196" s="257" t="s">
        <v>11</v>
      </c>
      <c r="AP196" s="257">
        <v>179</v>
      </c>
      <c r="AR196" s="74" t="s">
        <v>26</v>
      </c>
      <c r="AS196" s="74" t="s">
        <v>577</v>
      </c>
      <c r="AT196" s="74" t="s">
        <v>588</v>
      </c>
      <c r="AU196" s="74" t="s">
        <v>19</v>
      </c>
      <c r="AV196" s="74" t="s">
        <v>14</v>
      </c>
      <c r="AW196" s="74">
        <v>157</v>
      </c>
      <c r="AY196" s="198" t="s">
        <v>20</v>
      </c>
      <c r="AZ196" s="198" t="s">
        <v>382</v>
      </c>
      <c r="BA196" s="198" t="s">
        <v>295</v>
      </c>
      <c r="BB196" s="147" t="s">
        <v>27</v>
      </c>
      <c r="BC196" s="198" t="s">
        <v>8</v>
      </c>
      <c r="BD196" s="198">
        <v>182</v>
      </c>
      <c r="BF196" s="198" t="s">
        <v>26</v>
      </c>
      <c r="BG196" s="198" t="s">
        <v>224</v>
      </c>
      <c r="BH196" s="198" t="s">
        <v>340</v>
      </c>
      <c r="BI196" s="147" t="s">
        <v>16</v>
      </c>
      <c r="BJ196" s="198" t="s">
        <v>11</v>
      </c>
      <c r="BK196" s="198">
        <v>149</v>
      </c>
      <c r="BM196" t="s">
        <v>26</v>
      </c>
      <c r="BN196" t="s">
        <v>178</v>
      </c>
      <c r="BO196" t="s">
        <v>332</v>
      </c>
      <c r="BP196" t="s">
        <v>23</v>
      </c>
      <c r="BQ196" t="s">
        <v>14</v>
      </c>
      <c r="BR196">
        <v>179</v>
      </c>
      <c r="BT196" t="s">
        <v>26</v>
      </c>
      <c r="BU196" t="s">
        <v>292</v>
      </c>
      <c r="BV196" t="s">
        <v>417</v>
      </c>
      <c r="BW196" t="s">
        <v>12</v>
      </c>
      <c r="BX196" t="s">
        <v>14</v>
      </c>
      <c r="BY196">
        <v>163</v>
      </c>
      <c r="CA196" t="s">
        <v>21</v>
      </c>
      <c r="CB196" t="s">
        <v>297</v>
      </c>
      <c r="CC196" t="s">
        <v>274</v>
      </c>
      <c r="CD196" t="s">
        <v>16</v>
      </c>
      <c r="CE196" t="s">
        <v>8</v>
      </c>
      <c r="CF196">
        <v>199</v>
      </c>
      <c r="CH196" t="s">
        <v>26</v>
      </c>
      <c r="CI196" t="s">
        <v>284</v>
      </c>
      <c r="CJ196" t="s">
        <v>413</v>
      </c>
      <c r="CK196" t="s">
        <v>10</v>
      </c>
      <c r="CL196" t="s">
        <v>11</v>
      </c>
      <c r="CM196">
        <v>192</v>
      </c>
      <c r="CO196" t="s">
        <v>20</v>
      </c>
      <c r="CP196" t="s">
        <v>178</v>
      </c>
      <c r="CQ196" t="s">
        <v>179</v>
      </c>
      <c r="CR196" t="s">
        <v>19</v>
      </c>
      <c r="CS196" t="s">
        <v>11</v>
      </c>
      <c r="CT196">
        <v>165</v>
      </c>
      <c r="FS196" t="s">
        <v>26</v>
      </c>
      <c r="FT196" t="s">
        <v>334</v>
      </c>
      <c r="FU196" t="s">
        <v>335</v>
      </c>
      <c r="FV196" t="s">
        <v>16</v>
      </c>
      <c r="FW196" t="s">
        <v>14</v>
      </c>
      <c r="FX196">
        <v>168</v>
      </c>
    </row>
    <row r="197" spans="1:180" ht="12.75" customHeight="1">
      <c r="A197" s="178"/>
      <c r="B197" s="178"/>
      <c r="C197" s="178"/>
      <c r="D197" s="178"/>
      <c r="E197" s="178"/>
      <c r="F197" s="178"/>
      <c r="G197"/>
      <c r="W197" s="84"/>
      <c r="X197" s="84"/>
      <c r="Y197" s="84"/>
      <c r="Z197" s="194"/>
      <c r="AA197" s="189"/>
      <c r="AB197" s="189"/>
      <c r="AD197" s="198" t="s">
        <v>26</v>
      </c>
      <c r="AE197" s="198" t="s">
        <v>247</v>
      </c>
      <c r="AF197" s="198" t="s">
        <v>450</v>
      </c>
      <c r="AG197" s="147" t="s">
        <v>16</v>
      </c>
      <c r="AH197" s="198" t="s">
        <v>8</v>
      </c>
      <c r="AI197" s="198">
        <v>171</v>
      </c>
      <c r="AK197" s="257" t="s">
        <v>20</v>
      </c>
      <c r="AL197" s="257" t="s">
        <v>183</v>
      </c>
      <c r="AM197" s="257" t="s">
        <v>179</v>
      </c>
      <c r="AN197" s="257" t="s">
        <v>23</v>
      </c>
      <c r="AO197" s="257" t="s">
        <v>14</v>
      </c>
      <c r="AP197" s="257">
        <v>179</v>
      </c>
      <c r="AR197" s="74" t="s">
        <v>26</v>
      </c>
      <c r="AS197" s="74" t="s">
        <v>494</v>
      </c>
      <c r="AT197" s="74" t="s">
        <v>495</v>
      </c>
      <c r="AU197" s="74" t="s">
        <v>24</v>
      </c>
      <c r="AV197" s="74" t="s">
        <v>11</v>
      </c>
      <c r="AW197" s="74">
        <v>156</v>
      </c>
      <c r="AY197" s="198" t="s">
        <v>20</v>
      </c>
      <c r="AZ197" s="198" t="s">
        <v>273</v>
      </c>
      <c r="BA197" s="198" t="s">
        <v>179</v>
      </c>
      <c r="BB197" s="147" t="s">
        <v>12</v>
      </c>
      <c r="BC197" s="198" t="s">
        <v>14</v>
      </c>
      <c r="BD197" s="198">
        <v>180</v>
      </c>
      <c r="BF197" s="198" t="s">
        <v>26</v>
      </c>
      <c r="BG197" s="198" t="s">
        <v>341</v>
      </c>
      <c r="BH197" s="198" t="s">
        <v>342</v>
      </c>
      <c r="BI197" s="147" t="s">
        <v>16</v>
      </c>
      <c r="BJ197" s="198" t="s">
        <v>11</v>
      </c>
      <c r="BK197" s="198">
        <v>116</v>
      </c>
      <c r="BM197" t="s">
        <v>26</v>
      </c>
      <c r="BN197" t="s">
        <v>336</v>
      </c>
      <c r="BO197" t="s">
        <v>337</v>
      </c>
      <c r="BP197" t="s">
        <v>12</v>
      </c>
      <c r="BQ197" t="s">
        <v>11</v>
      </c>
      <c r="BR197">
        <v>186</v>
      </c>
      <c r="BT197" t="s">
        <v>26</v>
      </c>
      <c r="BU197" t="s">
        <v>334</v>
      </c>
      <c r="BV197" t="s">
        <v>335</v>
      </c>
      <c r="BW197" t="s">
        <v>16</v>
      </c>
      <c r="BX197" t="s">
        <v>11</v>
      </c>
      <c r="BY197">
        <v>162</v>
      </c>
      <c r="CA197" t="s">
        <v>21</v>
      </c>
      <c r="CB197" t="s">
        <v>176</v>
      </c>
      <c r="CC197" t="s">
        <v>301</v>
      </c>
      <c r="CD197" t="s">
        <v>16</v>
      </c>
      <c r="CE197" t="s">
        <v>8</v>
      </c>
      <c r="CF197">
        <v>198</v>
      </c>
      <c r="CH197" t="s">
        <v>26</v>
      </c>
      <c r="CI197" t="s">
        <v>334</v>
      </c>
      <c r="CJ197" t="s">
        <v>335</v>
      </c>
      <c r="CK197" t="s">
        <v>16</v>
      </c>
      <c r="CL197" t="s">
        <v>8</v>
      </c>
      <c r="CM197">
        <v>191</v>
      </c>
      <c r="CO197" t="s">
        <v>20</v>
      </c>
      <c r="CP197" t="s">
        <v>382</v>
      </c>
      <c r="CQ197" t="s">
        <v>295</v>
      </c>
      <c r="CR197" t="s">
        <v>27</v>
      </c>
      <c r="CS197" t="s">
        <v>11</v>
      </c>
      <c r="CT197">
        <v>151</v>
      </c>
      <c r="FS197" t="s">
        <v>26</v>
      </c>
      <c r="FT197" t="s">
        <v>178</v>
      </c>
      <c r="FU197" t="s">
        <v>332</v>
      </c>
      <c r="FV197" t="s">
        <v>23</v>
      </c>
      <c r="FW197" t="s">
        <v>14</v>
      </c>
      <c r="FX197">
        <v>167</v>
      </c>
    </row>
    <row r="198" spans="1:180" ht="12.75" customHeight="1">
      <c r="A198" s="178"/>
      <c r="B198" s="178"/>
      <c r="C198" s="178"/>
      <c r="D198" s="178"/>
      <c r="E198" s="178"/>
      <c r="F198" s="178"/>
      <c r="G198"/>
      <c r="W198" s="84"/>
      <c r="X198" s="84"/>
      <c r="Y198" s="84"/>
      <c r="Z198" s="194"/>
      <c r="AA198" s="133"/>
      <c r="AD198" s="198" t="s">
        <v>26</v>
      </c>
      <c r="AE198" s="198" t="s">
        <v>276</v>
      </c>
      <c r="AF198" s="198" t="s">
        <v>277</v>
      </c>
      <c r="AG198" s="147" t="s">
        <v>12</v>
      </c>
      <c r="AH198" s="198" t="s">
        <v>11</v>
      </c>
      <c r="AI198" s="198">
        <v>173</v>
      </c>
      <c r="AK198" s="257" t="s">
        <v>20</v>
      </c>
      <c r="AL198" s="257" t="s">
        <v>273</v>
      </c>
      <c r="AM198" s="257" t="s">
        <v>179</v>
      </c>
      <c r="AN198" s="257" t="s">
        <v>12</v>
      </c>
      <c r="AO198" s="257" t="s">
        <v>14</v>
      </c>
      <c r="AP198" s="257">
        <v>178</v>
      </c>
      <c r="AR198" s="22" t="s">
        <v>26</v>
      </c>
      <c r="AS198" s="22" t="s">
        <v>341</v>
      </c>
      <c r="AT198" s="22" t="s">
        <v>342</v>
      </c>
      <c r="AU198" s="22" t="s">
        <v>16</v>
      </c>
      <c r="AV198" s="203" t="s">
        <v>14</v>
      </c>
      <c r="AW198" s="22">
        <v>154</v>
      </c>
      <c r="AY198" s="198" t="s">
        <v>20</v>
      </c>
      <c r="AZ198" s="198" t="s">
        <v>183</v>
      </c>
      <c r="BA198" s="198" t="s">
        <v>179</v>
      </c>
      <c r="BB198" s="147" t="s">
        <v>23</v>
      </c>
      <c r="BC198" s="198" t="s">
        <v>11</v>
      </c>
      <c r="BD198" s="198">
        <v>174</v>
      </c>
      <c r="BF198" s="198" t="s">
        <v>26</v>
      </c>
      <c r="BG198" s="198" t="s">
        <v>341</v>
      </c>
      <c r="BH198" s="198" t="s">
        <v>342</v>
      </c>
      <c r="BI198" s="147" t="s">
        <v>16</v>
      </c>
      <c r="BJ198" s="198" t="s">
        <v>8</v>
      </c>
      <c r="BK198" s="198">
        <v>181</v>
      </c>
      <c r="BM198" t="s">
        <v>26</v>
      </c>
      <c r="BN198" t="s">
        <v>271</v>
      </c>
      <c r="BO198" t="s">
        <v>272</v>
      </c>
      <c r="BP198" t="s">
        <v>10</v>
      </c>
      <c r="BQ198" t="s">
        <v>11</v>
      </c>
      <c r="BR198">
        <v>186</v>
      </c>
      <c r="BT198" t="s">
        <v>26</v>
      </c>
      <c r="BU198" t="s">
        <v>186</v>
      </c>
      <c r="BV198" t="s">
        <v>413</v>
      </c>
      <c r="BW198" t="s">
        <v>23</v>
      </c>
      <c r="BX198" t="s">
        <v>11</v>
      </c>
      <c r="BY198">
        <v>160</v>
      </c>
      <c r="CA198" t="s">
        <v>21</v>
      </c>
      <c r="CB198" t="s">
        <v>224</v>
      </c>
      <c r="CC198" t="s">
        <v>303</v>
      </c>
      <c r="CD198" t="s">
        <v>19</v>
      </c>
      <c r="CE198" t="s">
        <v>8</v>
      </c>
      <c r="CF198">
        <v>195</v>
      </c>
      <c r="CH198" t="s">
        <v>26</v>
      </c>
      <c r="CI198" t="s">
        <v>270</v>
      </c>
      <c r="CJ198" t="s">
        <v>263</v>
      </c>
      <c r="CK198" t="s">
        <v>10</v>
      </c>
      <c r="CL198" t="s">
        <v>11</v>
      </c>
      <c r="CM198">
        <v>190</v>
      </c>
      <c r="CO198" t="s">
        <v>26</v>
      </c>
      <c r="CP198" t="s">
        <v>333</v>
      </c>
      <c r="CQ198" t="s">
        <v>332</v>
      </c>
      <c r="CR198" t="s">
        <v>38</v>
      </c>
      <c r="CS198" t="s">
        <v>8</v>
      </c>
      <c r="CT198">
        <v>200</v>
      </c>
      <c r="FS198" t="s">
        <v>26</v>
      </c>
      <c r="FT198" t="s">
        <v>345</v>
      </c>
      <c r="FU198" t="s">
        <v>267</v>
      </c>
      <c r="FV198" t="s">
        <v>12</v>
      </c>
      <c r="FW198" t="s">
        <v>14</v>
      </c>
      <c r="FX198">
        <v>167</v>
      </c>
    </row>
    <row r="199" spans="1:180" ht="12.75" customHeight="1">
      <c r="A199" s="178"/>
      <c r="B199" s="178"/>
      <c r="C199" s="178"/>
      <c r="D199" s="178"/>
      <c r="E199" s="178"/>
      <c r="F199" s="178"/>
      <c r="G199"/>
      <c r="W199" s="198"/>
      <c r="X199" s="198"/>
      <c r="Y199" s="198"/>
      <c r="Z199" s="147"/>
      <c r="AA199" s="189"/>
      <c r="AB199" s="189"/>
      <c r="AD199" s="198" t="s">
        <v>26</v>
      </c>
      <c r="AE199" s="198" t="s">
        <v>191</v>
      </c>
      <c r="AF199" s="198" t="s">
        <v>344</v>
      </c>
      <c r="AG199" s="147" t="s">
        <v>10</v>
      </c>
      <c r="AH199" s="198" t="s">
        <v>11</v>
      </c>
      <c r="AI199" s="198">
        <v>176</v>
      </c>
      <c r="AK199" s="257" t="s">
        <v>20</v>
      </c>
      <c r="AL199" s="258" t="s">
        <v>273</v>
      </c>
      <c r="AM199" s="258" t="s">
        <v>179</v>
      </c>
      <c r="AN199" s="257" t="s">
        <v>12</v>
      </c>
      <c r="AO199" s="258" t="s">
        <v>11</v>
      </c>
      <c r="AP199" s="258">
        <v>164</v>
      </c>
      <c r="AR199" s="74" t="s">
        <v>26</v>
      </c>
      <c r="AS199" s="74" t="s">
        <v>348</v>
      </c>
      <c r="AT199" s="74" t="s">
        <v>349</v>
      </c>
      <c r="AU199" s="74" t="s">
        <v>22</v>
      </c>
      <c r="AV199" s="74" t="s">
        <v>11</v>
      </c>
      <c r="AW199" s="74">
        <v>154</v>
      </c>
      <c r="AY199" s="198" t="s">
        <v>20</v>
      </c>
      <c r="AZ199" s="198" t="s">
        <v>183</v>
      </c>
      <c r="BA199" s="198" t="s">
        <v>179</v>
      </c>
      <c r="BB199" s="147" t="s">
        <v>23</v>
      </c>
      <c r="BC199" s="198" t="s">
        <v>14</v>
      </c>
      <c r="BD199" s="198">
        <v>172</v>
      </c>
      <c r="BF199" s="198" t="s">
        <v>26</v>
      </c>
      <c r="BG199" s="198" t="s">
        <v>262</v>
      </c>
      <c r="BH199" s="198" t="s">
        <v>204</v>
      </c>
      <c r="BI199" s="147" t="s">
        <v>16</v>
      </c>
      <c r="BJ199" s="198" t="s">
        <v>8</v>
      </c>
      <c r="BK199" s="198">
        <v>193</v>
      </c>
      <c r="BM199" t="s">
        <v>26</v>
      </c>
      <c r="BN199" t="s">
        <v>191</v>
      </c>
      <c r="BO199" t="s">
        <v>275</v>
      </c>
      <c r="BP199" t="s">
        <v>10</v>
      </c>
      <c r="BQ199" t="s">
        <v>11</v>
      </c>
      <c r="BR199">
        <v>186</v>
      </c>
      <c r="BT199" t="s">
        <v>26</v>
      </c>
      <c r="BU199" t="s">
        <v>494</v>
      </c>
      <c r="BV199" t="s">
        <v>495</v>
      </c>
      <c r="BW199" t="s">
        <v>24</v>
      </c>
      <c r="BX199" t="s">
        <v>11</v>
      </c>
      <c r="BY199">
        <v>159</v>
      </c>
      <c r="CA199" t="s">
        <v>21</v>
      </c>
      <c r="CB199" t="s">
        <v>309</v>
      </c>
      <c r="CC199" t="s">
        <v>307</v>
      </c>
      <c r="CD199" t="s">
        <v>12</v>
      </c>
      <c r="CE199" t="s">
        <v>11</v>
      </c>
      <c r="CF199">
        <v>194</v>
      </c>
      <c r="CH199" t="s">
        <v>26</v>
      </c>
      <c r="CI199" t="s">
        <v>211</v>
      </c>
      <c r="CJ199" t="s">
        <v>263</v>
      </c>
      <c r="CK199" t="s">
        <v>12</v>
      </c>
      <c r="CL199" t="s">
        <v>14</v>
      </c>
      <c r="CM199">
        <v>190</v>
      </c>
      <c r="CO199" t="s">
        <v>26</v>
      </c>
      <c r="CP199" t="s">
        <v>285</v>
      </c>
      <c r="CQ199" t="s">
        <v>267</v>
      </c>
      <c r="CR199" t="s">
        <v>16</v>
      </c>
      <c r="CS199" t="s">
        <v>8</v>
      </c>
      <c r="CT199">
        <v>199</v>
      </c>
      <c r="FS199" t="s">
        <v>26</v>
      </c>
      <c r="FT199" t="s">
        <v>334</v>
      </c>
      <c r="FU199" t="s">
        <v>335</v>
      </c>
      <c r="FV199" t="s">
        <v>16</v>
      </c>
      <c r="FW199" t="s">
        <v>11</v>
      </c>
      <c r="FX199">
        <v>166</v>
      </c>
    </row>
    <row r="200" spans="1:180" ht="12.75" customHeight="1">
      <c r="A200" s="178"/>
      <c r="B200" s="178"/>
      <c r="C200" s="178"/>
      <c r="D200" s="178"/>
      <c r="E200" s="178"/>
      <c r="F200" s="178"/>
      <c r="G200"/>
      <c r="W200" s="198"/>
      <c r="X200" s="198"/>
      <c r="Y200" s="198"/>
      <c r="Z200" s="147"/>
      <c r="AA200" s="189"/>
      <c r="AB200" s="189"/>
      <c r="AD200" s="198" t="s">
        <v>26</v>
      </c>
      <c r="AE200" s="199" t="s">
        <v>338</v>
      </c>
      <c r="AF200" s="198" t="s">
        <v>339</v>
      </c>
      <c r="AG200" s="147" t="s">
        <v>23</v>
      </c>
      <c r="AH200" s="198" t="s">
        <v>11</v>
      </c>
      <c r="AI200" s="198">
        <v>176</v>
      </c>
      <c r="AK200" s="257" t="s">
        <v>20</v>
      </c>
      <c r="AL200" s="257" t="s">
        <v>180</v>
      </c>
      <c r="AM200" s="257" t="s">
        <v>181</v>
      </c>
      <c r="AN200" s="257" t="s">
        <v>16</v>
      </c>
      <c r="AO200" s="257" t="s">
        <v>8</v>
      </c>
      <c r="AP200" s="257">
        <v>184</v>
      </c>
      <c r="AR200" s="22" t="s">
        <v>26</v>
      </c>
      <c r="AS200" s="22" t="s">
        <v>292</v>
      </c>
      <c r="AT200" s="22" t="s">
        <v>417</v>
      </c>
      <c r="AU200" s="22" t="s">
        <v>12</v>
      </c>
      <c r="AV200" s="203" t="s">
        <v>14</v>
      </c>
      <c r="AW200" s="22">
        <v>146</v>
      </c>
      <c r="AY200" s="198" t="s">
        <v>20</v>
      </c>
      <c r="AZ200" s="198" t="s">
        <v>178</v>
      </c>
      <c r="BA200" s="198" t="s">
        <v>179</v>
      </c>
      <c r="BB200" s="147" t="s">
        <v>19</v>
      </c>
      <c r="BC200" s="198" t="s">
        <v>11</v>
      </c>
      <c r="BD200" s="198">
        <v>167</v>
      </c>
      <c r="BF200" s="198" t="s">
        <v>26</v>
      </c>
      <c r="BG200" s="198" t="s">
        <v>224</v>
      </c>
      <c r="BH200" s="198" t="s">
        <v>340</v>
      </c>
      <c r="BI200" s="147" t="s">
        <v>16</v>
      </c>
      <c r="BJ200" s="198" t="s">
        <v>8</v>
      </c>
      <c r="BK200" s="198">
        <v>195</v>
      </c>
      <c r="BM200" t="s">
        <v>26</v>
      </c>
      <c r="BN200" t="s">
        <v>266</v>
      </c>
      <c r="BO200" t="s">
        <v>267</v>
      </c>
      <c r="BP200" t="s">
        <v>10</v>
      </c>
      <c r="BQ200" t="s">
        <v>11</v>
      </c>
      <c r="BR200">
        <v>185</v>
      </c>
      <c r="BT200" t="s">
        <v>26</v>
      </c>
      <c r="BU200" t="s">
        <v>348</v>
      </c>
      <c r="BV200" t="s">
        <v>349</v>
      </c>
      <c r="BW200" t="s">
        <v>22</v>
      </c>
      <c r="BX200" t="s">
        <v>11</v>
      </c>
      <c r="BY200">
        <v>155</v>
      </c>
      <c r="CA200" t="s">
        <v>21</v>
      </c>
      <c r="CB200" t="s">
        <v>262</v>
      </c>
      <c r="CC200" t="s">
        <v>302</v>
      </c>
      <c r="CD200" t="s">
        <v>16</v>
      </c>
      <c r="CE200" t="s">
        <v>8</v>
      </c>
      <c r="CF200">
        <v>194</v>
      </c>
      <c r="CH200" t="s">
        <v>26</v>
      </c>
      <c r="CI200" t="s">
        <v>268</v>
      </c>
      <c r="CJ200" t="s">
        <v>269</v>
      </c>
      <c r="CK200" t="s">
        <v>10</v>
      </c>
      <c r="CL200" t="s">
        <v>11</v>
      </c>
      <c r="CM200">
        <v>186</v>
      </c>
      <c r="CO200" t="s">
        <v>26</v>
      </c>
      <c r="CP200" t="s">
        <v>216</v>
      </c>
      <c r="CQ200" t="s">
        <v>332</v>
      </c>
      <c r="CR200" t="s">
        <v>16</v>
      </c>
      <c r="CS200" t="s">
        <v>8</v>
      </c>
      <c r="CT200">
        <v>198</v>
      </c>
      <c r="FS200" t="s">
        <v>26</v>
      </c>
      <c r="FT200" t="s">
        <v>494</v>
      </c>
      <c r="FU200" t="s">
        <v>495</v>
      </c>
      <c r="FV200" t="s">
        <v>24</v>
      </c>
      <c r="FW200" t="s">
        <v>11</v>
      </c>
      <c r="FX200">
        <v>165</v>
      </c>
    </row>
    <row r="201" spans="1:180" ht="12.75" customHeight="1">
      <c r="A201" s="178"/>
      <c r="E201" s="178"/>
      <c r="F201" s="22"/>
      <c r="G201"/>
      <c r="W201" s="84"/>
      <c r="X201" s="84"/>
      <c r="Y201" s="84"/>
      <c r="Z201" s="194"/>
      <c r="AA201" s="189"/>
      <c r="AB201" s="189"/>
      <c r="AD201" s="198" t="s">
        <v>26</v>
      </c>
      <c r="AE201" s="198" t="s">
        <v>345</v>
      </c>
      <c r="AF201" s="198" t="s">
        <v>267</v>
      </c>
      <c r="AG201" s="147" t="s">
        <v>12</v>
      </c>
      <c r="AH201" s="198" t="s">
        <v>14</v>
      </c>
      <c r="AI201" s="198">
        <v>177</v>
      </c>
      <c r="AK201" s="257" t="s">
        <v>20</v>
      </c>
      <c r="AL201" s="258" t="s">
        <v>382</v>
      </c>
      <c r="AM201" s="258" t="s">
        <v>295</v>
      </c>
      <c r="AN201" s="257" t="s">
        <v>27</v>
      </c>
      <c r="AO201" s="258" t="s">
        <v>8</v>
      </c>
      <c r="AP201" s="258">
        <v>168</v>
      </c>
      <c r="AR201" s="74" t="s">
        <v>26</v>
      </c>
      <c r="AS201" s="74" t="s">
        <v>334</v>
      </c>
      <c r="AT201" s="74" t="s">
        <v>335</v>
      </c>
      <c r="AU201" s="74" t="s">
        <v>16</v>
      </c>
      <c r="AV201" s="74" t="s">
        <v>14</v>
      </c>
      <c r="AW201" s="74">
        <v>145</v>
      </c>
      <c r="AY201" s="198" t="s">
        <v>20</v>
      </c>
      <c r="AZ201" s="198" t="s">
        <v>172</v>
      </c>
      <c r="BA201" s="198" t="s">
        <v>173</v>
      </c>
      <c r="BB201" s="147" t="s">
        <v>12</v>
      </c>
      <c r="BC201" s="198" t="s">
        <v>14</v>
      </c>
      <c r="BD201" s="198">
        <v>161</v>
      </c>
      <c r="BF201" s="198" t="s">
        <v>26</v>
      </c>
      <c r="BG201" s="198" t="s">
        <v>334</v>
      </c>
      <c r="BH201" s="198" t="s">
        <v>335</v>
      </c>
      <c r="BI201" s="147" t="s">
        <v>16</v>
      </c>
      <c r="BJ201" s="198" t="s">
        <v>11</v>
      </c>
      <c r="BK201" s="198">
        <v>153</v>
      </c>
      <c r="BM201" t="s">
        <v>26</v>
      </c>
      <c r="BN201" t="s">
        <v>334</v>
      </c>
      <c r="BO201" t="s">
        <v>335</v>
      </c>
      <c r="BP201" t="s">
        <v>16</v>
      </c>
      <c r="BQ201" t="s">
        <v>8</v>
      </c>
      <c r="BR201">
        <v>187</v>
      </c>
      <c r="BT201" t="s">
        <v>26</v>
      </c>
      <c r="BU201" t="s">
        <v>266</v>
      </c>
      <c r="BV201" t="s">
        <v>267</v>
      </c>
      <c r="BW201" t="s">
        <v>10</v>
      </c>
      <c r="BX201" t="s">
        <v>14</v>
      </c>
      <c r="BY201">
        <v>154</v>
      </c>
      <c r="CA201" t="s">
        <v>21</v>
      </c>
      <c r="CB201" t="s">
        <v>304</v>
      </c>
      <c r="CC201" t="s">
        <v>305</v>
      </c>
      <c r="CD201" t="s">
        <v>16</v>
      </c>
      <c r="CE201" t="s">
        <v>8</v>
      </c>
      <c r="CF201">
        <v>192</v>
      </c>
      <c r="CH201" t="s">
        <v>26</v>
      </c>
      <c r="CI201" t="s">
        <v>191</v>
      </c>
      <c r="CJ201" t="s">
        <v>275</v>
      </c>
      <c r="CK201" t="s">
        <v>10</v>
      </c>
      <c r="CL201" t="s">
        <v>11</v>
      </c>
      <c r="CM201">
        <v>186</v>
      </c>
      <c r="CO201" t="s">
        <v>26</v>
      </c>
      <c r="CP201" t="s">
        <v>224</v>
      </c>
      <c r="CQ201" t="s">
        <v>340</v>
      </c>
      <c r="CR201" t="s">
        <v>16</v>
      </c>
      <c r="CS201" t="s">
        <v>8</v>
      </c>
      <c r="CT201">
        <v>196</v>
      </c>
      <c r="FS201" t="s">
        <v>26</v>
      </c>
      <c r="FT201" t="s">
        <v>186</v>
      </c>
      <c r="FU201" t="s">
        <v>413</v>
      </c>
      <c r="FV201" t="s">
        <v>23</v>
      </c>
      <c r="FW201" t="s">
        <v>14</v>
      </c>
      <c r="FX201">
        <v>165</v>
      </c>
    </row>
    <row r="202" spans="1:180" ht="12.75" customHeight="1">
      <c r="A202" s="178"/>
      <c r="B202" s="178"/>
      <c r="C202" s="178"/>
      <c r="D202" s="178"/>
      <c r="E202" s="178"/>
      <c r="F202" s="178"/>
      <c r="G202"/>
      <c r="W202" s="84"/>
      <c r="X202" s="84"/>
      <c r="Y202" s="84"/>
      <c r="Z202" s="194"/>
      <c r="AA202" s="133"/>
      <c r="AB202" s="74"/>
      <c r="AD202" s="198" t="s">
        <v>26</v>
      </c>
      <c r="AE202" s="198" t="s">
        <v>211</v>
      </c>
      <c r="AF202" s="198" t="s">
        <v>263</v>
      </c>
      <c r="AG202" s="147" t="s">
        <v>12</v>
      </c>
      <c r="AH202" s="198" t="s">
        <v>14</v>
      </c>
      <c r="AI202" s="198">
        <v>178</v>
      </c>
      <c r="AK202" s="259" t="s">
        <v>20</v>
      </c>
      <c r="AL202" s="259" t="s">
        <v>382</v>
      </c>
      <c r="AM202" s="259" t="s">
        <v>295</v>
      </c>
      <c r="AN202" s="260" t="s">
        <v>27</v>
      </c>
      <c r="AO202" s="259" t="s">
        <v>11</v>
      </c>
      <c r="AP202" s="259">
        <v>127</v>
      </c>
      <c r="AR202" s="74" t="s">
        <v>26</v>
      </c>
      <c r="AS202" s="203" t="s">
        <v>310</v>
      </c>
      <c r="AT202" s="203" t="s">
        <v>589</v>
      </c>
      <c r="AU202" s="203" t="s">
        <v>210</v>
      </c>
      <c r="AV202" s="203" t="s">
        <v>11</v>
      </c>
      <c r="AW202" s="74">
        <v>145</v>
      </c>
      <c r="AY202" s="198" t="s">
        <v>20</v>
      </c>
      <c r="AZ202" s="198" t="s">
        <v>422</v>
      </c>
      <c r="BA202" s="198" t="s">
        <v>423</v>
      </c>
      <c r="BB202" s="147" t="s">
        <v>10</v>
      </c>
      <c r="BC202" s="198" t="s">
        <v>11</v>
      </c>
      <c r="BD202" s="198">
        <v>160</v>
      </c>
      <c r="BF202" s="198" t="s">
        <v>26</v>
      </c>
      <c r="BG202" s="198" t="s">
        <v>285</v>
      </c>
      <c r="BH202" s="198" t="s">
        <v>267</v>
      </c>
      <c r="BI202" s="147" t="s">
        <v>16</v>
      </c>
      <c r="BJ202" s="198" t="s">
        <v>8</v>
      </c>
      <c r="BK202" s="198">
        <v>193</v>
      </c>
      <c r="BM202" t="s">
        <v>26</v>
      </c>
      <c r="BN202" t="s">
        <v>270</v>
      </c>
      <c r="BO202" t="s">
        <v>263</v>
      </c>
      <c r="BP202" t="s">
        <v>10</v>
      </c>
      <c r="BQ202" t="s">
        <v>11</v>
      </c>
      <c r="BR202">
        <v>187</v>
      </c>
      <c r="BT202" t="s">
        <v>26</v>
      </c>
      <c r="BU202" t="s">
        <v>224</v>
      </c>
      <c r="BV202" t="s">
        <v>340</v>
      </c>
      <c r="BW202" t="s">
        <v>16</v>
      </c>
      <c r="BX202" t="s">
        <v>11</v>
      </c>
      <c r="BY202">
        <v>153</v>
      </c>
      <c r="CA202" t="s">
        <v>21</v>
      </c>
      <c r="CB202" t="s">
        <v>319</v>
      </c>
      <c r="CC202" t="s">
        <v>320</v>
      </c>
      <c r="CD202" t="s">
        <v>22</v>
      </c>
      <c r="CE202" t="s">
        <v>11</v>
      </c>
      <c r="CF202">
        <v>189</v>
      </c>
      <c r="CH202" t="s">
        <v>26</v>
      </c>
      <c r="CI202" t="s">
        <v>211</v>
      </c>
      <c r="CJ202" t="s">
        <v>263</v>
      </c>
      <c r="CK202" t="s">
        <v>12</v>
      </c>
      <c r="CL202" t="s">
        <v>11</v>
      </c>
      <c r="CM202">
        <v>185</v>
      </c>
      <c r="CO202" t="s">
        <v>26</v>
      </c>
      <c r="CP202" t="s">
        <v>334</v>
      </c>
      <c r="CQ202" t="s">
        <v>335</v>
      </c>
      <c r="CR202" t="s">
        <v>16</v>
      </c>
      <c r="CS202" t="s">
        <v>8</v>
      </c>
      <c r="CT202">
        <v>193</v>
      </c>
      <c r="FS202" t="s">
        <v>26</v>
      </c>
      <c r="FT202" t="s">
        <v>266</v>
      </c>
      <c r="FU202" t="s">
        <v>267</v>
      </c>
      <c r="FV202" t="s">
        <v>10</v>
      </c>
      <c r="FW202" t="s">
        <v>14</v>
      </c>
      <c r="FX202">
        <v>164</v>
      </c>
    </row>
    <row r="203" spans="1:180" ht="12.75" customHeight="1">
      <c r="A203" s="178"/>
      <c r="B203" s="178"/>
      <c r="C203" s="178"/>
      <c r="D203" s="178"/>
      <c r="E203" s="178"/>
      <c r="F203" s="178"/>
      <c r="G203"/>
      <c r="W203" s="84"/>
      <c r="X203" s="84"/>
      <c r="Y203" s="84"/>
      <c r="Z203" s="194"/>
      <c r="AA203" s="74"/>
      <c r="AB203" s="74"/>
      <c r="AD203" s="198" t="s">
        <v>26</v>
      </c>
      <c r="AE203" s="198" t="s">
        <v>412</v>
      </c>
      <c r="AF203" s="198" t="s">
        <v>413</v>
      </c>
      <c r="AG203" s="147" t="s">
        <v>10</v>
      </c>
      <c r="AH203" s="198" t="s">
        <v>11</v>
      </c>
      <c r="AI203" s="198">
        <v>178</v>
      </c>
      <c r="AK203" s="257" t="s">
        <v>28</v>
      </c>
      <c r="AL203" s="257" t="s">
        <v>345</v>
      </c>
      <c r="AM203" s="257" t="s">
        <v>432</v>
      </c>
      <c r="AN203" s="257" t="s">
        <v>12</v>
      </c>
      <c r="AO203" s="257" t="s">
        <v>11</v>
      </c>
      <c r="AP203" s="257">
        <v>179</v>
      </c>
      <c r="AR203" s="74" t="s">
        <v>26</v>
      </c>
      <c r="AS203" s="74" t="s">
        <v>266</v>
      </c>
      <c r="AT203" s="74" t="s">
        <v>267</v>
      </c>
      <c r="AU203" s="203" t="s">
        <v>10</v>
      </c>
      <c r="AV203" s="203" t="s">
        <v>14</v>
      </c>
      <c r="AW203" s="75">
        <v>143</v>
      </c>
      <c r="AY203" s="198" t="s">
        <v>20</v>
      </c>
      <c r="AZ203" s="198" t="s">
        <v>273</v>
      </c>
      <c r="BA203" s="198" t="s">
        <v>179</v>
      </c>
      <c r="BB203" s="147" t="s">
        <v>12</v>
      </c>
      <c r="BC203" s="198" t="s">
        <v>11</v>
      </c>
      <c r="BD203" s="198">
        <v>157</v>
      </c>
      <c r="BF203" s="198" t="s">
        <v>26</v>
      </c>
      <c r="BG203" s="198" t="s">
        <v>334</v>
      </c>
      <c r="BH203" s="198" t="s">
        <v>335</v>
      </c>
      <c r="BI203" s="147" t="s">
        <v>16</v>
      </c>
      <c r="BJ203" s="198" t="s">
        <v>8</v>
      </c>
      <c r="BK203" s="198">
        <v>195</v>
      </c>
      <c r="BM203" t="s">
        <v>26</v>
      </c>
      <c r="BN203" t="s">
        <v>216</v>
      </c>
      <c r="BO203" t="s">
        <v>332</v>
      </c>
      <c r="BP203" t="s">
        <v>16</v>
      </c>
      <c r="BQ203" t="s">
        <v>8</v>
      </c>
      <c r="BR203">
        <v>192</v>
      </c>
      <c r="BT203" t="s">
        <v>26</v>
      </c>
      <c r="BU203" t="s">
        <v>284</v>
      </c>
      <c r="BV203" t="s">
        <v>413</v>
      </c>
      <c r="BW203" t="s">
        <v>10</v>
      </c>
      <c r="BX203" t="s">
        <v>14</v>
      </c>
      <c r="BY203">
        <v>150</v>
      </c>
      <c r="CA203" t="s">
        <v>21</v>
      </c>
      <c r="CB203" t="s">
        <v>308</v>
      </c>
      <c r="CC203" t="s">
        <v>299</v>
      </c>
      <c r="CD203" t="s">
        <v>22</v>
      </c>
      <c r="CE203" t="s">
        <v>11</v>
      </c>
      <c r="CF203">
        <v>188</v>
      </c>
      <c r="CH203" t="s">
        <v>26</v>
      </c>
      <c r="CI203" t="s">
        <v>266</v>
      </c>
      <c r="CJ203" t="s">
        <v>267</v>
      </c>
      <c r="CK203" t="s">
        <v>10</v>
      </c>
      <c r="CL203" t="s">
        <v>11</v>
      </c>
      <c r="CM203">
        <v>185</v>
      </c>
      <c r="CO203" t="s">
        <v>26</v>
      </c>
      <c r="CP203" t="s">
        <v>341</v>
      </c>
      <c r="CQ203" t="s">
        <v>342</v>
      </c>
      <c r="CR203" t="s">
        <v>16</v>
      </c>
      <c r="CS203" t="s">
        <v>8</v>
      </c>
      <c r="CT203">
        <v>183</v>
      </c>
      <c r="FS203" t="s">
        <v>26</v>
      </c>
      <c r="FT203" t="s">
        <v>346</v>
      </c>
      <c r="FU203" t="s">
        <v>347</v>
      </c>
      <c r="FV203" t="s">
        <v>25</v>
      </c>
      <c r="FW203" t="s">
        <v>11</v>
      </c>
      <c r="FX203">
        <v>163</v>
      </c>
    </row>
    <row r="204" spans="1:180" ht="12.75" customHeight="1">
      <c r="A204" s="178"/>
      <c r="B204" s="178"/>
      <c r="C204" s="178"/>
      <c r="D204" s="178"/>
      <c r="E204" s="178"/>
      <c r="F204" s="186"/>
      <c r="G204"/>
      <c r="W204" s="84"/>
      <c r="X204" s="84"/>
      <c r="Y204" s="84"/>
      <c r="Z204" s="194"/>
      <c r="AA204" s="74"/>
      <c r="AB204" s="74"/>
      <c r="AD204" s="198" t="s">
        <v>26</v>
      </c>
      <c r="AE204" s="198" t="s">
        <v>411</v>
      </c>
      <c r="AF204" s="198" t="s">
        <v>275</v>
      </c>
      <c r="AG204" s="147" t="s">
        <v>210</v>
      </c>
      <c r="AH204" s="198" t="s">
        <v>11</v>
      </c>
      <c r="AI204" s="198">
        <v>179</v>
      </c>
      <c r="AK204" s="257" t="s">
        <v>28</v>
      </c>
      <c r="AL204" s="257" t="s">
        <v>433</v>
      </c>
      <c r="AM204" s="257" t="s">
        <v>432</v>
      </c>
      <c r="AN204" s="257" t="s">
        <v>12</v>
      </c>
      <c r="AO204" s="257" t="s">
        <v>11</v>
      </c>
      <c r="AP204" s="257">
        <v>178</v>
      </c>
      <c r="AR204" s="74" t="s">
        <v>26</v>
      </c>
      <c r="AS204" s="74" t="s">
        <v>186</v>
      </c>
      <c r="AT204" s="74" t="s">
        <v>481</v>
      </c>
      <c r="AU204" s="203" t="s">
        <v>12</v>
      </c>
      <c r="AV204" s="203" t="s">
        <v>14</v>
      </c>
      <c r="AW204" s="74">
        <v>138</v>
      </c>
      <c r="AY204" s="198" t="s">
        <v>20</v>
      </c>
      <c r="AZ204" s="198" t="s">
        <v>451</v>
      </c>
      <c r="BA204" s="198" t="s">
        <v>174</v>
      </c>
      <c r="BB204" s="147" t="s">
        <v>10</v>
      </c>
      <c r="BC204" s="198" t="s">
        <v>11</v>
      </c>
      <c r="BD204" s="198">
        <v>155</v>
      </c>
      <c r="BF204" s="198" t="s">
        <v>26</v>
      </c>
      <c r="BG204" s="198" t="s">
        <v>183</v>
      </c>
      <c r="BH204" s="198" t="s">
        <v>410</v>
      </c>
      <c r="BI204" s="147" t="s">
        <v>22</v>
      </c>
      <c r="BJ204" s="198" t="s">
        <v>11</v>
      </c>
      <c r="BK204" s="198">
        <v>166</v>
      </c>
      <c r="BM204" t="s">
        <v>26</v>
      </c>
      <c r="BN204" t="s">
        <v>285</v>
      </c>
      <c r="BO204" t="s">
        <v>267</v>
      </c>
      <c r="BP204" t="s">
        <v>16</v>
      </c>
      <c r="BQ204" t="s">
        <v>8</v>
      </c>
      <c r="BR204">
        <v>192</v>
      </c>
      <c r="BT204" t="s">
        <v>26</v>
      </c>
      <c r="BU204" t="s">
        <v>334</v>
      </c>
      <c r="BV204" t="s">
        <v>335</v>
      </c>
      <c r="BW204" t="s">
        <v>16</v>
      </c>
      <c r="BX204" t="s">
        <v>14</v>
      </c>
      <c r="BY204">
        <v>146</v>
      </c>
      <c r="CA204" t="s">
        <v>21</v>
      </c>
      <c r="CB204" t="s">
        <v>306</v>
      </c>
      <c r="CC204" t="s">
        <v>307</v>
      </c>
      <c r="CD204" t="s">
        <v>12</v>
      </c>
      <c r="CE204" t="s">
        <v>11</v>
      </c>
      <c r="CF204">
        <v>186</v>
      </c>
      <c r="CH204" t="s">
        <v>26</v>
      </c>
      <c r="CI204" t="s">
        <v>341</v>
      </c>
      <c r="CJ204" t="s">
        <v>342</v>
      </c>
      <c r="CK204" t="s">
        <v>16</v>
      </c>
      <c r="CL204" t="s">
        <v>8</v>
      </c>
      <c r="CM204">
        <v>184</v>
      </c>
      <c r="CO204" t="s">
        <v>26</v>
      </c>
      <c r="CP204" t="s">
        <v>262</v>
      </c>
      <c r="CQ204" t="s">
        <v>204</v>
      </c>
      <c r="CR204" t="s">
        <v>16</v>
      </c>
      <c r="CS204" t="s">
        <v>8</v>
      </c>
      <c r="CT204">
        <v>191</v>
      </c>
      <c r="FS204" t="s">
        <v>26</v>
      </c>
      <c r="FT204" t="s">
        <v>183</v>
      </c>
      <c r="FU204" t="s">
        <v>410</v>
      </c>
      <c r="FV204" t="s">
        <v>22</v>
      </c>
      <c r="FW204" t="s">
        <v>11</v>
      </c>
      <c r="FX204">
        <v>162</v>
      </c>
    </row>
    <row r="205" spans="1:180" ht="12.75" customHeight="1">
      <c r="A205" s="178"/>
      <c r="B205" s="178"/>
      <c r="C205" s="178"/>
      <c r="D205" s="178"/>
      <c r="E205" s="178"/>
      <c r="F205" s="178"/>
      <c r="G205"/>
      <c r="W205" s="84"/>
      <c r="X205" s="84"/>
      <c r="Y205" s="84"/>
      <c r="Z205" s="194"/>
      <c r="AA205" s="133"/>
      <c r="AB205" s="74"/>
      <c r="AD205" s="198" t="s">
        <v>26</v>
      </c>
      <c r="AE205" s="198" t="s">
        <v>276</v>
      </c>
      <c r="AF205" s="198" t="s">
        <v>277</v>
      </c>
      <c r="AG205" s="147" t="s">
        <v>12</v>
      </c>
      <c r="AH205" s="198" t="s">
        <v>14</v>
      </c>
      <c r="AI205" s="198">
        <v>180</v>
      </c>
      <c r="AK205" s="257" t="s">
        <v>28</v>
      </c>
      <c r="AL205" s="258" t="s">
        <v>429</v>
      </c>
      <c r="AM205" s="258" t="s">
        <v>245</v>
      </c>
      <c r="AN205" s="257" t="s">
        <v>24</v>
      </c>
      <c r="AO205" s="258" t="s">
        <v>11</v>
      </c>
      <c r="AP205" s="258">
        <v>173</v>
      </c>
      <c r="AR205" s="74" t="s">
        <v>26</v>
      </c>
      <c r="AS205" s="74" t="s">
        <v>341</v>
      </c>
      <c r="AT205" s="74" t="s">
        <v>342</v>
      </c>
      <c r="AU205" s="203" t="s">
        <v>16</v>
      </c>
      <c r="AV205" s="74" t="s">
        <v>11</v>
      </c>
      <c r="AW205" s="74">
        <v>135</v>
      </c>
      <c r="AY205" s="198" t="s">
        <v>26</v>
      </c>
      <c r="AZ205" s="198" t="s">
        <v>224</v>
      </c>
      <c r="BA205" s="198" t="s">
        <v>340</v>
      </c>
      <c r="BB205" s="147" t="s">
        <v>16</v>
      </c>
      <c r="BC205" s="198" t="s">
        <v>8</v>
      </c>
      <c r="BD205" s="198">
        <v>197</v>
      </c>
      <c r="BF205" s="198" t="s">
        <v>26</v>
      </c>
      <c r="BG205" s="198" t="s">
        <v>348</v>
      </c>
      <c r="BH205" s="198" t="s">
        <v>349</v>
      </c>
      <c r="BI205" s="147" t="s">
        <v>22</v>
      </c>
      <c r="BJ205" s="198" t="s">
        <v>11</v>
      </c>
      <c r="BK205" s="198">
        <v>155</v>
      </c>
      <c r="BM205" t="s">
        <v>26</v>
      </c>
      <c r="BN205" t="s">
        <v>268</v>
      </c>
      <c r="BO205" t="s">
        <v>269</v>
      </c>
      <c r="BP205" t="s">
        <v>10</v>
      </c>
      <c r="BQ205" t="s">
        <v>11</v>
      </c>
      <c r="BR205">
        <v>191</v>
      </c>
      <c r="BT205" t="s">
        <v>26</v>
      </c>
      <c r="BU205" t="s">
        <v>341</v>
      </c>
      <c r="BV205" t="s">
        <v>342</v>
      </c>
      <c r="BW205" t="s">
        <v>16</v>
      </c>
      <c r="BX205" t="s">
        <v>11</v>
      </c>
      <c r="BY205">
        <v>114</v>
      </c>
      <c r="CA205" t="s">
        <v>21</v>
      </c>
      <c r="CB205" t="s">
        <v>325</v>
      </c>
      <c r="CC205" t="s">
        <v>318</v>
      </c>
      <c r="CD205" t="s">
        <v>19</v>
      </c>
      <c r="CE205" t="s">
        <v>14</v>
      </c>
      <c r="CF205">
        <v>186</v>
      </c>
      <c r="CH205" t="s">
        <v>26</v>
      </c>
      <c r="CI205" t="s">
        <v>336</v>
      </c>
      <c r="CJ205" t="s">
        <v>337</v>
      </c>
      <c r="CK205" t="s">
        <v>12</v>
      </c>
      <c r="CL205" t="s">
        <v>11</v>
      </c>
      <c r="CM205">
        <v>183</v>
      </c>
      <c r="CO205" t="s">
        <v>26</v>
      </c>
      <c r="CP205" t="s">
        <v>336</v>
      </c>
      <c r="CQ205" t="s">
        <v>337</v>
      </c>
      <c r="CR205" t="s">
        <v>12</v>
      </c>
      <c r="CS205" t="s">
        <v>11</v>
      </c>
      <c r="CT205">
        <v>192</v>
      </c>
      <c r="FS205" t="s">
        <v>26</v>
      </c>
      <c r="FT205" t="s">
        <v>341</v>
      </c>
      <c r="FU205" t="s">
        <v>342</v>
      </c>
      <c r="FV205" t="s">
        <v>16</v>
      </c>
      <c r="FW205" t="s">
        <v>14</v>
      </c>
      <c r="FX205">
        <v>155</v>
      </c>
    </row>
    <row r="206" spans="1:180" ht="12.75" customHeight="1">
      <c r="A206" s="178"/>
      <c r="B206" s="178"/>
      <c r="C206" s="178"/>
      <c r="D206" s="178"/>
      <c r="E206" s="178"/>
      <c r="F206" s="178"/>
      <c r="G206"/>
      <c r="W206" s="84"/>
      <c r="X206" s="84"/>
      <c r="Y206" s="84"/>
      <c r="Z206" s="194"/>
      <c r="AA206" s="74"/>
      <c r="AB206" s="74"/>
      <c r="AD206" s="198" t="s">
        <v>26</v>
      </c>
      <c r="AE206" s="199" t="s">
        <v>341</v>
      </c>
      <c r="AF206" s="199" t="s">
        <v>342</v>
      </c>
      <c r="AG206" s="147" t="s">
        <v>16</v>
      </c>
      <c r="AH206" s="198" t="s">
        <v>8</v>
      </c>
      <c r="AI206" s="198">
        <v>180</v>
      </c>
      <c r="AK206" s="259" t="s">
        <v>28</v>
      </c>
      <c r="AL206" s="259" t="s">
        <v>336</v>
      </c>
      <c r="AM206" s="259" t="s">
        <v>245</v>
      </c>
      <c r="AN206" s="260" t="s">
        <v>23</v>
      </c>
      <c r="AO206" s="259" t="s">
        <v>14</v>
      </c>
      <c r="AP206" s="259">
        <v>134</v>
      </c>
      <c r="AR206" s="74" t="s">
        <v>26</v>
      </c>
      <c r="AS206" s="74" t="s">
        <v>334</v>
      </c>
      <c r="AT206" s="74" t="s">
        <v>335</v>
      </c>
      <c r="AU206" s="74" t="s">
        <v>16</v>
      </c>
      <c r="AV206" s="74" t="s">
        <v>11</v>
      </c>
      <c r="AW206" s="74">
        <v>135</v>
      </c>
      <c r="AY206" s="198" t="s">
        <v>26</v>
      </c>
      <c r="AZ206" s="198" t="s">
        <v>262</v>
      </c>
      <c r="BA206" s="198" t="s">
        <v>204</v>
      </c>
      <c r="BB206" s="147" t="s">
        <v>16</v>
      </c>
      <c r="BC206" s="198" t="s">
        <v>8</v>
      </c>
      <c r="BD206" s="198">
        <v>197</v>
      </c>
      <c r="BF206" s="198" t="s">
        <v>26</v>
      </c>
      <c r="BG206" s="199" t="s">
        <v>338</v>
      </c>
      <c r="BH206" s="198" t="s">
        <v>588</v>
      </c>
      <c r="BI206" s="147" t="s">
        <v>210</v>
      </c>
      <c r="BJ206" s="198" t="s">
        <v>11</v>
      </c>
      <c r="BK206" s="198">
        <v>170</v>
      </c>
      <c r="BM206" t="s">
        <v>26</v>
      </c>
      <c r="BN206" t="s">
        <v>333</v>
      </c>
      <c r="BO206" t="s">
        <v>332</v>
      </c>
      <c r="BP206" t="s">
        <v>38</v>
      </c>
      <c r="BQ206" t="s">
        <v>8</v>
      </c>
      <c r="BR206">
        <v>198</v>
      </c>
      <c r="BT206" t="s">
        <v>26</v>
      </c>
      <c r="BU206" t="s">
        <v>211</v>
      </c>
      <c r="BV206" t="s">
        <v>295</v>
      </c>
      <c r="BW206" t="s">
        <v>25</v>
      </c>
      <c r="BX206" t="s">
        <v>11</v>
      </c>
      <c r="BY206">
        <v>112</v>
      </c>
      <c r="CA206" t="s">
        <v>21</v>
      </c>
      <c r="CB206" t="s">
        <v>313</v>
      </c>
      <c r="CC206" t="s">
        <v>302</v>
      </c>
      <c r="CD206" t="s">
        <v>12</v>
      </c>
      <c r="CE206" t="s">
        <v>11</v>
      </c>
      <c r="CF206">
        <v>186</v>
      </c>
      <c r="CH206" t="s">
        <v>26</v>
      </c>
      <c r="CI206" t="s">
        <v>412</v>
      </c>
      <c r="CJ206" t="s">
        <v>413</v>
      </c>
      <c r="CK206" t="s">
        <v>10</v>
      </c>
      <c r="CL206" t="s">
        <v>11</v>
      </c>
      <c r="CM206">
        <v>180</v>
      </c>
      <c r="CO206" t="s">
        <v>26</v>
      </c>
      <c r="CP206" t="s">
        <v>268</v>
      </c>
      <c r="CQ206" t="s">
        <v>269</v>
      </c>
      <c r="CR206" t="s">
        <v>10</v>
      </c>
      <c r="CS206" t="s">
        <v>11</v>
      </c>
      <c r="CT206">
        <v>192</v>
      </c>
      <c r="FS206" t="s">
        <v>26</v>
      </c>
      <c r="FT206" t="s">
        <v>292</v>
      </c>
      <c r="FU206" t="s">
        <v>417</v>
      </c>
      <c r="FV206" t="s">
        <v>12</v>
      </c>
      <c r="FW206" t="s">
        <v>14</v>
      </c>
      <c r="FX206">
        <v>155</v>
      </c>
    </row>
    <row r="207" spans="1:180" ht="12.75" customHeight="1">
      <c r="A207" s="178"/>
      <c r="B207" s="178"/>
      <c r="C207" s="178"/>
      <c r="D207" s="178"/>
      <c r="E207" s="178"/>
      <c r="F207" s="186"/>
      <c r="G207"/>
      <c r="W207" s="84"/>
      <c r="X207" s="84"/>
      <c r="Y207" s="84"/>
      <c r="Z207" s="194"/>
      <c r="AA207" s="74"/>
      <c r="AB207" s="74"/>
      <c r="AD207" s="198" t="s">
        <v>26</v>
      </c>
      <c r="AE207" s="198" t="s">
        <v>178</v>
      </c>
      <c r="AF207" s="198" t="s">
        <v>332</v>
      </c>
      <c r="AG207" s="147" t="s">
        <v>23</v>
      </c>
      <c r="AH207" s="198" t="s">
        <v>14</v>
      </c>
      <c r="AI207" s="198">
        <v>181</v>
      </c>
      <c r="AK207" s="257" t="s">
        <v>28</v>
      </c>
      <c r="AL207" s="257" t="s">
        <v>426</v>
      </c>
      <c r="AM207" s="257" t="s">
        <v>427</v>
      </c>
      <c r="AN207" s="257" t="s">
        <v>38</v>
      </c>
      <c r="AO207" s="257" t="s">
        <v>8</v>
      </c>
      <c r="AP207" s="257">
        <v>193</v>
      </c>
      <c r="AR207" s="74" t="s">
        <v>26</v>
      </c>
      <c r="AS207" s="74" t="s">
        <v>496</v>
      </c>
      <c r="AT207" s="74" t="s">
        <v>497</v>
      </c>
      <c r="AU207" s="74" t="s">
        <v>12</v>
      </c>
      <c r="AV207" s="74" t="s">
        <v>14</v>
      </c>
      <c r="AW207" s="74">
        <v>132</v>
      </c>
      <c r="AY207" s="198" t="s">
        <v>26</v>
      </c>
      <c r="AZ207" s="198" t="s">
        <v>216</v>
      </c>
      <c r="BA207" s="198" t="s">
        <v>332</v>
      </c>
      <c r="BB207" s="147" t="s">
        <v>16</v>
      </c>
      <c r="BC207" s="198" t="s">
        <v>8</v>
      </c>
      <c r="BD207" s="198">
        <v>196</v>
      </c>
      <c r="BF207" s="198" t="s">
        <v>26</v>
      </c>
      <c r="BG207" s="198" t="s">
        <v>310</v>
      </c>
      <c r="BH207" s="198" t="s">
        <v>589</v>
      </c>
      <c r="BI207" s="147" t="s">
        <v>210</v>
      </c>
      <c r="BJ207" s="198" t="s">
        <v>11</v>
      </c>
      <c r="BK207" s="198">
        <v>141</v>
      </c>
      <c r="BM207" t="s">
        <v>26</v>
      </c>
      <c r="BN207" t="s">
        <v>224</v>
      </c>
      <c r="BO207" t="s">
        <v>340</v>
      </c>
      <c r="BP207" t="s">
        <v>16</v>
      </c>
      <c r="BQ207" t="s">
        <v>8</v>
      </c>
      <c r="BR207">
        <v>194</v>
      </c>
      <c r="BT207" t="s">
        <v>28</v>
      </c>
      <c r="BU207" t="s">
        <v>426</v>
      </c>
      <c r="BV207" t="s">
        <v>427</v>
      </c>
      <c r="BW207" t="s">
        <v>38</v>
      </c>
      <c r="BX207" t="s">
        <v>8</v>
      </c>
      <c r="BY207">
        <v>192</v>
      </c>
      <c r="CA207" t="s">
        <v>21</v>
      </c>
      <c r="CB207" t="s">
        <v>316</v>
      </c>
      <c r="CC207" t="s">
        <v>317</v>
      </c>
      <c r="CD207" t="s">
        <v>22</v>
      </c>
      <c r="CE207" t="s">
        <v>11</v>
      </c>
      <c r="CF207">
        <v>185</v>
      </c>
      <c r="CH207" t="s">
        <v>26</v>
      </c>
      <c r="CI207" t="s">
        <v>276</v>
      </c>
      <c r="CJ207" t="s">
        <v>277</v>
      </c>
      <c r="CK207" t="s">
        <v>12</v>
      </c>
      <c r="CL207" t="s">
        <v>14</v>
      </c>
      <c r="CM207">
        <v>180</v>
      </c>
      <c r="CO207" t="s">
        <v>26</v>
      </c>
      <c r="CP207" t="s">
        <v>284</v>
      </c>
      <c r="CQ207" t="s">
        <v>413</v>
      </c>
      <c r="CR207" t="s">
        <v>10</v>
      </c>
      <c r="CS207" t="s">
        <v>11</v>
      </c>
      <c r="CT207">
        <v>190</v>
      </c>
      <c r="FS207" t="s">
        <v>26</v>
      </c>
      <c r="FT207" t="s">
        <v>292</v>
      </c>
      <c r="FU207" t="s">
        <v>417</v>
      </c>
      <c r="FV207" t="s">
        <v>12</v>
      </c>
      <c r="FW207" t="s">
        <v>11</v>
      </c>
      <c r="FX207">
        <v>154</v>
      </c>
    </row>
    <row r="208" spans="1:180" ht="12.75" customHeight="1">
      <c r="A208" s="178"/>
      <c r="B208" s="178"/>
      <c r="C208" s="178"/>
      <c r="D208" s="178"/>
      <c r="E208" s="178"/>
      <c r="F208" s="178"/>
      <c r="G208"/>
      <c r="W208" s="84"/>
      <c r="X208" s="84"/>
      <c r="Y208" s="84"/>
      <c r="Z208" s="194"/>
      <c r="AA208" s="189"/>
      <c r="AB208" s="189"/>
      <c r="AD208" s="198" t="s">
        <v>26</v>
      </c>
      <c r="AE208" s="198" t="s">
        <v>191</v>
      </c>
      <c r="AF208" s="198" t="s">
        <v>275</v>
      </c>
      <c r="AG208" s="147" t="s">
        <v>10</v>
      </c>
      <c r="AH208" s="198" t="s">
        <v>11</v>
      </c>
      <c r="AI208" s="198">
        <v>182</v>
      </c>
      <c r="AK208" s="257" t="s">
        <v>28</v>
      </c>
      <c r="AL208" s="258" t="s">
        <v>326</v>
      </c>
      <c r="AM208" s="258" t="s">
        <v>427</v>
      </c>
      <c r="AN208" s="257" t="s">
        <v>23</v>
      </c>
      <c r="AO208" s="258" t="s">
        <v>14</v>
      </c>
      <c r="AP208" s="258">
        <v>168</v>
      </c>
      <c r="AR208" s="22" t="s">
        <v>26</v>
      </c>
      <c r="AS208" s="22" t="s">
        <v>472</v>
      </c>
      <c r="AT208" s="22" t="s">
        <v>485</v>
      </c>
      <c r="AU208" s="22" t="s">
        <v>12</v>
      </c>
      <c r="AV208" s="203" t="s">
        <v>14</v>
      </c>
      <c r="AW208" s="22">
        <v>131</v>
      </c>
      <c r="AY208" s="198" t="s">
        <v>26</v>
      </c>
      <c r="AZ208" s="198" t="s">
        <v>284</v>
      </c>
      <c r="BA208" s="198" t="s">
        <v>413</v>
      </c>
      <c r="BB208" s="147" t="s">
        <v>10</v>
      </c>
      <c r="BC208" s="198" t="s">
        <v>11</v>
      </c>
      <c r="BD208" s="198">
        <v>195</v>
      </c>
      <c r="BF208" s="198" t="s">
        <v>26</v>
      </c>
      <c r="BG208" s="198" t="s">
        <v>411</v>
      </c>
      <c r="BH208" s="198" t="s">
        <v>275</v>
      </c>
      <c r="BI208" s="147" t="s">
        <v>210</v>
      </c>
      <c r="BJ208" s="198" t="s">
        <v>11</v>
      </c>
      <c r="BK208" s="198">
        <v>178</v>
      </c>
      <c r="BM208" t="s">
        <v>26</v>
      </c>
      <c r="BN208" t="s">
        <v>284</v>
      </c>
      <c r="BO208" t="s">
        <v>413</v>
      </c>
      <c r="BP208" t="s">
        <v>10</v>
      </c>
      <c r="BQ208" t="s">
        <v>11</v>
      </c>
      <c r="BR208">
        <v>196</v>
      </c>
      <c r="BT208" t="s">
        <v>28</v>
      </c>
      <c r="BU208" t="s">
        <v>262</v>
      </c>
      <c r="BV208" t="s">
        <v>428</v>
      </c>
      <c r="BW208" t="s">
        <v>16</v>
      </c>
      <c r="BX208" t="s">
        <v>8</v>
      </c>
      <c r="BY208">
        <v>191</v>
      </c>
      <c r="CA208" t="s">
        <v>21</v>
      </c>
      <c r="CB208" t="s">
        <v>311</v>
      </c>
      <c r="CC208" t="s">
        <v>312</v>
      </c>
      <c r="CD208" t="s">
        <v>12</v>
      </c>
      <c r="CE208" t="s">
        <v>11</v>
      </c>
      <c r="CF208">
        <v>184</v>
      </c>
      <c r="CH208" t="s">
        <v>26</v>
      </c>
      <c r="CI208" t="s">
        <v>338</v>
      </c>
      <c r="CJ208" t="s">
        <v>339</v>
      </c>
      <c r="CK208" t="s">
        <v>23</v>
      </c>
      <c r="CL208" t="s">
        <v>11</v>
      </c>
      <c r="CM208">
        <v>178</v>
      </c>
      <c r="CO208" t="s">
        <v>26</v>
      </c>
      <c r="CP208" t="s">
        <v>266</v>
      </c>
      <c r="CQ208" t="s">
        <v>267</v>
      </c>
      <c r="CR208" t="s">
        <v>10</v>
      </c>
      <c r="CS208" t="s">
        <v>11</v>
      </c>
      <c r="CT208">
        <v>189</v>
      </c>
      <c r="FS208" t="s">
        <v>26</v>
      </c>
      <c r="FT208" t="s">
        <v>186</v>
      </c>
      <c r="FU208" t="s">
        <v>413</v>
      </c>
      <c r="FV208" t="s">
        <v>23</v>
      </c>
      <c r="FW208" t="s">
        <v>11</v>
      </c>
      <c r="FX208">
        <v>153</v>
      </c>
    </row>
    <row r="209" spans="1:180" ht="12.75" customHeight="1">
      <c r="A209" s="178"/>
      <c r="B209" s="178"/>
      <c r="C209" s="178"/>
      <c r="D209" s="178"/>
      <c r="E209" s="178"/>
      <c r="F209" s="178"/>
      <c r="G209"/>
      <c r="W209" s="84"/>
      <c r="X209" s="84"/>
      <c r="Y209" s="84"/>
      <c r="Z209" s="194"/>
      <c r="AA209" s="189"/>
      <c r="AB209" s="189"/>
      <c r="AD209" s="198" t="s">
        <v>26</v>
      </c>
      <c r="AE209" s="198" t="s">
        <v>268</v>
      </c>
      <c r="AF209" s="198" t="s">
        <v>269</v>
      </c>
      <c r="AG209" s="147" t="s">
        <v>10</v>
      </c>
      <c r="AH209" s="198" t="s">
        <v>11</v>
      </c>
      <c r="AI209" s="198">
        <v>183</v>
      </c>
      <c r="AK209" s="257" t="s">
        <v>28</v>
      </c>
      <c r="AL209" s="258" t="s">
        <v>326</v>
      </c>
      <c r="AM209" s="258" t="s">
        <v>427</v>
      </c>
      <c r="AN209" s="257" t="s">
        <v>23</v>
      </c>
      <c r="AO209" s="258" t="s">
        <v>11</v>
      </c>
      <c r="AP209" s="258">
        <v>153</v>
      </c>
      <c r="AR209" s="74" t="s">
        <v>26</v>
      </c>
      <c r="AS209" s="74" t="s">
        <v>224</v>
      </c>
      <c r="AT209" s="74" t="s">
        <v>343</v>
      </c>
      <c r="AU209" s="74" t="s">
        <v>19</v>
      </c>
      <c r="AV209" s="74" t="s">
        <v>11</v>
      </c>
      <c r="AW209" s="74">
        <v>128</v>
      </c>
      <c r="AY209" s="198" t="s">
        <v>26</v>
      </c>
      <c r="AZ209" s="198" t="s">
        <v>333</v>
      </c>
      <c r="BA209" s="198" t="s">
        <v>332</v>
      </c>
      <c r="BB209" s="147" t="s">
        <v>38</v>
      </c>
      <c r="BC209" s="198" t="s">
        <v>8</v>
      </c>
      <c r="BD209" s="198">
        <v>195</v>
      </c>
      <c r="BF209" s="198" t="s">
        <v>26</v>
      </c>
      <c r="BG209" s="198" t="s">
        <v>346</v>
      </c>
      <c r="BH209" s="198" t="s">
        <v>347</v>
      </c>
      <c r="BI209" s="147" t="s">
        <v>25</v>
      </c>
      <c r="BJ209" s="198" t="s">
        <v>11</v>
      </c>
      <c r="BK209" s="198">
        <v>166</v>
      </c>
      <c r="BM209" t="s">
        <v>26</v>
      </c>
      <c r="BN209" t="s">
        <v>262</v>
      </c>
      <c r="BO209" t="s">
        <v>204</v>
      </c>
      <c r="BP209" t="s">
        <v>16</v>
      </c>
      <c r="BQ209" t="s">
        <v>8</v>
      </c>
      <c r="BR209">
        <v>197</v>
      </c>
      <c r="BT209" t="s">
        <v>28</v>
      </c>
      <c r="BU209" t="s">
        <v>326</v>
      </c>
      <c r="BV209" t="s">
        <v>427</v>
      </c>
      <c r="BW209" t="s">
        <v>23</v>
      </c>
      <c r="BX209" t="s">
        <v>11</v>
      </c>
      <c r="BY209">
        <v>185</v>
      </c>
      <c r="CA209" t="s">
        <v>21</v>
      </c>
      <c r="CB209" t="s">
        <v>313</v>
      </c>
      <c r="CC209" t="s">
        <v>302</v>
      </c>
      <c r="CD209" t="s">
        <v>12</v>
      </c>
      <c r="CE209" t="s">
        <v>14</v>
      </c>
      <c r="CF209">
        <v>183</v>
      </c>
      <c r="CH209" t="s">
        <v>26</v>
      </c>
      <c r="CI209" t="s">
        <v>183</v>
      </c>
      <c r="CJ209" t="s">
        <v>410</v>
      </c>
      <c r="CK209" t="s">
        <v>22</v>
      </c>
      <c r="CL209" t="s">
        <v>11</v>
      </c>
      <c r="CM209">
        <v>177</v>
      </c>
      <c r="CO209" t="s">
        <v>26</v>
      </c>
      <c r="CP209" t="s">
        <v>211</v>
      </c>
      <c r="CQ209" t="s">
        <v>263</v>
      </c>
      <c r="CR209" t="s">
        <v>12</v>
      </c>
      <c r="CS209" t="s">
        <v>11</v>
      </c>
      <c r="CT209">
        <v>189</v>
      </c>
      <c r="FS209" t="s">
        <v>26</v>
      </c>
      <c r="FT209" t="s">
        <v>383</v>
      </c>
      <c r="FU209" t="s">
        <v>601</v>
      </c>
      <c r="FV209" t="s">
        <v>10</v>
      </c>
      <c r="FW209" t="s">
        <v>11</v>
      </c>
      <c r="FX209">
        <v>148</v>
      </c>
    </row>
    <row r="210" spans="1:180" ht="12.75" customHeight="1">
      <c r="A210" s="178"/>
      <c r="B210" s="178"/>
      <c r="C210" s="178"/>
      <c r="E210" s="178"/>
      <c r="F210" s="178"/>
      <c r="G210"/>
      <c r="W210" s="84"/>
      <c r="X210" s="84"/>
      <c r="Y210" s="84"/>
      <c r="Z210" s="194"/>
      <c r="AA210" s="189"/>
      <c r="AB210" s="189"/>
      <c r="AD210" s="198" t="s">
        <v>26</v>
      </c>
      <c r="AE210" s="198" t="s">
        <v>211</v>
      </c>
      <c r="AF210" s="198" t="s">
        <v>263</v>
      </c>
      <c r="AG210" s="147" t="s">
        <v>12</v>
      </c>
      <c r="AH210" s="198" t="s">
        <v>11</v>
      </c>
      <c r="AI210" s="198">
        <v>184</v>
      </c>
      <c r="AK210" s="259" t="s">
        <v>28</v>
      </c>
      <c r="AL210" s="259" t="s">
        <v>426</v>
      </c>
      <c r="AM210" s="259" t="s">
        <v>427</v>
      </c>
      <c r="AN210" s="260" t="s">
        <v>38</v>
      </c>
      <c r="AO210" s="259" t="s">
        <v>11</v>
      </c>
      <c r="AP210" s="259">
        <v>147</v>
      </c>
      <c r="AR210" s="74" t="s">
        <v>26</v>
      </c>
      <c r="AS210" s="74" t="s">
        <v>472</v>
      </c>
      <c r="AT210" s="74" t="s">
        <v>485</v>
      </c>
      <c r="AU210" s="74" t="s">
        <v>12</v>
      </c>
      <c r="AV210" s="203" t="s">
        <v>11</v>
      </c>
      <c r="AW210" s="74">
        <v>114</v>
      </c>
      <c r="AY210" s="198" t="s">
        <v>26</v>
      </c>
      <c r="AZ210" s="199" t="s">
        <v>285</v>
      </c>
      <c r="BA210" s="198" t="s">
        <v>267</v>
      </c>
      <c r="BB210" s="147" t="s">
        <v>16</v>
      </c>
      <c r="BC210" s="198" t="s">
        <v>8</v>
      </c>
      <c r="BD210" s="198">
        <v>194</v>
      </c>
      <c r="BF210" s="198" t="s">
        <v>26</v>
      </c>
      <c r="BG210" s="198" t="s">
        <v>211</v>
      </c>
      <c r="BH210" s="198" t="s">
        <v>295</v>
      </c>
      <c r="BI210" s="147" t="s">
        <v>25</v>
      </c>
      <c r="BJ210" s="198" t="s">
        <v>11</v>
      </c>
      <c r="BK210" s="198">
        <v>59</v>
      </c>
      <c r="BM210" t="s">
        <v>28</v>
      </c>
      <c r="BN210" t="s">
        <v>345</v>
      </c>
      <c r="BO210" t="s">
        <v>432</v>
      </c>
      <c r="BP210" t="s">
        <v>12</v>
      </c>
      <c r="BQ210" t="s">
        <v>14</v>
      </c>
      <c r="BR210">
        <v>86</v>
      </c>
      <c r="BT210" t="s">
        <v>28</v>
      </c>
      <c r="BU210" t="s">
        <v>434</v>
      </c>
      <c r="BV210" t="s">
        <v>477</v>
      </c>
      <c r="BW210" t="s">
        <v>12</v>
      </c>
      <c r="BX210" t="s">
        <v>11</v>
      </c>
      <c r="BY210">
        <v>179</v>
      </c>
      <c r="CA210" t="s">
        <v>21</v>
      </c>
      <c r="CB210" t="s">
        <v>224</v>
      </c>
      <c r="CC210" t="s">
        <v>321</v>
      </c>
      <c r="CD210" t="s">
        <v>19</v>
      </c>
      <c r="CE210" t="s">
        <v>11</v>
      </c>
      <c r="CF210">
        <v>181</v>
      </c>
      <c r="CH210" t="s">
        <v>26</v>
      </c>
      <c r="CI210" t="s">
        <v>345</v>
      </c>
      <c r="CJ210" t="s">
        <v>267</v>
      </c>
      <c r="CK210" t="s">
        <v>12</v>
      </c>
      <c r="CL210" t="s">
        <v>14</v>
      </c>
      <c r="CM210">
        <v>177</v>
      </c>
      <c r="CO210" t="s">
        <v>26</v>
      </c>
      <c r="CP210" t="s">
        <v>270</v>
      </c>
      <c r="CQ210" t="s">
        <v>263</v>
      </c>
      <c r="CR210" t="s">
        <v>10</v>
      </c>
      <c r="CS210" t="s">
        <v>11</v>
      </c>
      <c r="CT210">
        <v>189</v>
      </c>
      <c r="FS210" t="s">
        <v>26</v>
      </c>
      <c r="FT210" t="s">
        <v>224</v>
      </c>
      <c r="FU210" t="s">
        <v>340</v>
      </c>
      <c r="FV210" t="s">
        <v>16</v>
      </c>
      <c r="FW210" t="s">
        <v>11</v>
      </c>
      <c r="FX210">
        <v>147</v>
      </c>
    </row>
    <row r="211" spans="1:180" ht="12.75" customHeight="1">
      <c r="A211" s="178"/>
      <c r="D211" s="178"/>
      <c r="E211" s="178"/>
      <c r="F211" s="22"/>
      <c r="G211"/>
      <c r="W211" s="84"/>
      <c r="X211" s="84"/>
      <c r="Y211" s="84"/>
      <c r="Z211" s="194"/>
      <c r="AA211" s="189"/>
      <c r="AB211" s="189"/>
      <c r="AD211" s="198" t="s">
        <v>26</v>
      </c>
      <c r="AE211" s="198" t="s">
        <v>224</v>
      </c>
      <c r="AF211" s="198" t="s">
        <v>343</v>
      </c>
      <c r="AG211" s="147" t="s">
        <v>19</v>
      </c>
      <c r="AH211" s="198" t="s">
        <v>8</v>
      </c>
      <c r="AI211" s="198">
        <v>185</v>
      </c>
      <c r="AK211" s="259" t="s">
        <v>28</v>
      </c>
      <c r="AL211" s="259" t="s">
        <v>336</v>
      </c>
      <c r="AM211" s="259" t="s">
        <v>274</v>
      </c>
      <c r="AN211" s="260" t="s">
        <v>12</v>
      </c>
      <c r="AO211" s="259" t="s">
        <v>14</v>
      </c>
      <c r="AP211" s="259">
        <v>145</v>
      </c>
      <c r="AR211" s="74" t="s">
        <v>28</v>
      </c>
      <c r="AS211" s="74" t="s">
        <v>262</v>
      </c>
      <c r="AT211" s="74" t="s">
        <v>428</v>
      </c>
      <c r="AU211" s="74" t="s">
        <v>16</v>
      </c>
      <c r="AV211" s="74" t="s">
        <v>8</v>
      </c>
      <c r="AW211" s="74">
        <v>196</v>
      </c>
      <c r="AY211" s="198" t="s">
        <v>26</v>
      </c>
      <c r="AZ211" s="198" t="s">
        <v>334</v>
      </c>
      <c r="BA211" s="198" t="s">
        <v>335</v>
      </c>
      <c r="BB211" s="147" t="s">
        <v>16</v>
      </c>
      <c r="BC211" s="198" t="s">
        <v>8</v>
      </c>
      <c r="BD211" s="198">
        <v>193</v>
      </c>
      <c r="BF211" s="198" t="s">
        <v>29</v>
      </c>
      <c r="BG211" s="198" t="s">
        <v>184</v>
      </c>
      <c r="BH211" s="198" t="s">
        <v>375</v>
      </c>
      <c r="BI211" s="147" t="s">
        <v>10</v>
      </c>
      <c r="BJ211" s="198" t="s">
        <v>11</v>
      </c>
      <c r="BK211" s="198">
        <v>165</v>
      </c>
      <c r="BM211" t="s">
        <v>28</v>
      </c>
      <c r="BN211" t="s">
        <v>235</v>
      </c>
      <c r="BO211" t="s">
        <v>590</v>
      </c>
      <c r="BP211" t="s">
        <v>19</v>
      </c>
      <c r="BQ211" t="s">
        <v>14</v>
      </c>
      <c r="BR211">
        <v>94</v>
      </c>
      <c r="BT211" t="s">
        <v>28</v>
      </c>
      <c r="BU211" t="s">
        <v>345</v>
      </c>
      <c r="BV211" t="s">
        <v>432</v>
      </c>
      <c r="BW211" t="s">
        <v>12</v>
      </c>
      <c r="BX211" t="s">
        <v>11</v>
      </c>
      <c r="BY211">
        <v>176</v>
      </c>
      <c r="CA211" t="s">
        <v>21</v>
      </c>
      <c r="CB211" t="s">
        <v>327</v>
      </c>
      <c r="CC211" t="s">
        <v>201</v>
      </c>
      <c r="CD211" t="s">
        <v>16</v>
      </c>
      <c r="CE211" t="s">
        <v>11</v>
      </c>
      <c r="CF211">
        <v>180</v>
      </c>
      <c r="CH211" t="s">
        <v>26</v>
      </c>
      <c r="CI211" t="s">
        <v>276</v>
      </c>
      <c r="CJ211" t="s">
        <v>277</v>
      </c>
      <c r="CK211" t="s">
        <v>12</v>
      </c>
      <c r="CL211" t="s">
        <v>11</v>
      </c>
      <c r="CM211">
        <v>176</v>
      </c>
      <c r="CO211" t="s">
        <v>26</v>
      </c>
      <c r="CP211" t="s">
        <v>191</v>
      </c>
      <c r="CQ211" t="s">
        <v>275</v>
      </c>
      <c r="CR211" t="s">
        <v>10</v>
      </c>
      <c r="CS211" t="s">
        <v>11</v>
      </c>
      <c r="CT211">
        <v>184</v>
      </c>
      <c r="FS211" t="s">
        <v>26</v>
      </c>
      <c r="FT211" t="s">
        <v>472</v>
      </c>
      <c r="FU211" t="s">
        <v>485</v>
      </c>
      <c r="FV211" t="s">
        <v>12</v>
      </c>
      <c r="FW211" t="s">
        <v>14</v>
      </c>
      <c r="FX211">
        <v>146</v>
      </c>
    </row>
    <row r="212" spans="1:180" ht="12.75" customHeight="1">
      <c r="A212" s="178"/>
      <c r="B212" s="178"/>
      <c r="C212" s="178"/>
      <c r="D212" s="178"/>
      <c r="E212" s="178"/>
      <c r="F212" s="186"/>
      <c r="G212"/>
      <c r="W212" s="84"/>
      <c r="X212" s="84"/>
      <c r="Y212" s="84"/>
      <c r="Z212" s="194"/>
      <c r="AA212" s="189"/>
      <c r="AB212" s="189"/>
      <c r="AD212" s="198" t="s">
        <v>26</v>
      </c>
      <c r="AE212" s="198" t="s">
        <v>270</v>
      </c>
      <c r="AF212" s="198" t="s">
        <v>263</v>
      </c>
      <c r="AG212" s="147" t="s">
        <v>10</v>
      </c>
      <c r="AH212" s="198" t="s">
        <v>11</v>
      </c>
      <c r="AI212" s="198">
        <v>188</v>
      </c>
      <c r="AK212" s="257" t="s">
        <v>28</v>
      </c>
      <c r="AL212" s="258" t="s">
        <v>430</v>
      </c>
      <c r="AM212" s="258" t="s">
        <v>431</v>
      </c>
      <c r="AN212" s="257" t="s">
        <v>24</v>
      </c>
      <c r="AO212" s="258" t="s">
        <v>11</v>
      </c>
      <c r="AP212" s="258">
        <v>171</v>
      </c>
      <c r="AR212" s="74" t="s">
        <v>28</v>
      </c>
      <c r="AS212" s="74" t="s">
        <v>426</v>
      </c>
      <c r="AT212" s="74" t="s">
        <v>427</v>
      </c>
      <c r="AU212" s="74" t="s">
        <v>38</v>
      </c>
      <c r="AV212" s="74" t="s">
        <v>8</v>
      </c>
      <c r="AW212" s="74">
        <v>194</v>
      </c>
      <c r="AY212" s="198" t="s">
        <v>26</v>
      </c>
      <c r="AZ212" s="199" t="s">
        <v>270</v>
      </c>
      <c r="BA212" s="198" t="s">
        <v>263</v>
      </c>
      <c r="BB212" s="147" t="s">
        <v>10</v>
      </c>
      <c r="BC212" s="198" t="s">
        <v>11</v>
      </c>
      <c r="BD212" s="198">
        <v>190</v>
      </c>
      <c r="BF212" s="198" t="s">
        <v>29</v>
      </c>
      <c r="BG212" s="198" t="s">
        <v>374</v>
      </c>
      <c r="BH212" s="198" t="s">
        <v>370</v>
      </c>
      <c r="BI212" s="147" t="s">
        <v>10</v>
      </c>
      <c r="BJ212" s="198" t="s">
        <v>11</v>
      </c>
      <c r="BK212" s="198">
        <v>125</v>
      </c>
      <c r="BM212" t="s">
        <v>28</v>
      </c>
      <c r="BN212" t="s">
        <v>574</v>
      </c>
      <c r="BO212" t="s">
        <v>591</v>
      </c>
      <c r="BP212" t="s">
        <v>210</v>
      </c>
      <c r="BQ212" t="s">
        <v>11</v>
      </c>
      <c r="BR212">
        <v>112</v>
      </c>
      <c r="BT212" t="s">
        <v>28</v>
      </c>
      <c r="BU212" t="s">
        <v>430</v>
      </c>
      <c r="BV212" t="s">
        <v>431</v>
      </c>
      <c r="BW212" t="s">
        <v>24</v>
      </c>
      <c r="BX212" t="s">
        <v>11</v>
      </c>
      <c r="BY212">
        <v>176</v>
      </c>
      <c r="CA212" t="s">
        <v>21</v>
      </c>
      <c r="CB212" t="s">
        <v>314</v>
      </c>
      <c r="CC212" t="s">
        <v>315</v>
      </c>
      <c r="CD212" t="s">
        <v>210</v>
      </c>
      <c r="CE212" t="s">
        <v>14</v>
      </c>
      <c r="CF212">
        <v>179</v>
      </c>
      <c r="CH212" t="s">
        <v>26</v>
      </c>
      <c r="CI212" t="s">
        <v>178</v>
      </c>
      <c r="CJ212" t="s">
        <v>332</v>
      </c>
      <c r="CK212" t="s">
        <v>23</v>
      </c>
      <c r="CL212" t="s">
        <v>14</v>
      </c>
      <c r="CM212">
        <v>171</v>
      </c>
      <c r="CO212" t="s">
        <v>26</v>
      </c>
      <c r="CP212" t="s">
        <v>287</v>
      </c>
      <c r="CQ212" t="s">
        <v>288</v>
      </c>
      <c r="CR212" t="s">
        <v>12</v>
      </c>
      <c r="CS212" t="s">
        <v>14</v>
      </c>
      <c r="CT212">
        <v>181</v>
      </c>
      <c r="FS212" t="s">
        <v>26</v>
      </c>
      <c r="FT212" t="s">
        <v>348</v>
      </c>
      <c r="FU212" t="s">
        <v>349</v>
      </c>
      <c r="FV212" t="s">
        <v>22</v>
      </c>
      <c r="FW212" t="s">
        <v>11</v>
      </c>
      <c r="FX212">
        <v>141</v>
      </c>
    </row>
    <row r="213" spans="1:180" ht="12.75" customHeight="1">
      <c r="A213" s="178"/>
      <c r="B213" s="178"/>
      <c r="C213" s="178"/>
      <c r="D213" s="178"/>
      <c r="E213" s="178"/>
      <c r="F213" s="178"/>
      <c r="G213"/>
      <c r="W213" s="84"/>
      <c r="X213" s="84"/>
      <c r="Y213" s="84"/>
      <c r="Z213" s="194"/>
      <c r="AA213" s="189"/>
      <c r="AB213" s="189"/>
      <c r="AD213" s="198" t="s">
        <v>26</v>
      </c>
      <c r="AE213" s="198" t="s">
        <v>334</v>
      </c>
      <c r="AF213" s="198" t="s">
        <v>335</v>
      </c>
      <c r="AG213" s="147" t="s">
        <v>16</v>
      </c>
      <c r="AH213" s="198" t="s">
        <v>8</v>
      </c>
      <c r="AI213" s="198">
        <v>188</v>
      </c>
      <c r="AK213" s="257" t="s">
        <v>28</v>
      </c>
      <c r="AL213" s="258" t="s">
        <v>556</v>
      </c>
      <c r="AM213" s="258" t="s">
        <v>557</v>
      </c>
      <c r="AN213" s="257" t="s">
        <v>10</v>
      </c>
      <c r="AO213" s="258" t="s">
        <v>11</v>
      </c>
      <c r="AP213" s="258">
        <v>149</v>
      </c>
      <c r="AR213" s="74" t="s">
        <v>28</v>
      </c>
      <c r="AS213" s="74" t="s">
        <v>345</v>
      </c>
      <c r="AT213" s="74" t="s">
        <v>432</v>
      </c>
      <c r="AU213" s="74" t="s">
        <v>12</v>
      </c>
      <c r="AV213" s="74" t="s">
        <v>11</v>
      </c>
      <c r="AW213" s="74">
        <v>182</v>
      </c>
      <c r="AY213" s="198" t="s">
        <v>26</v>
      </c>
      <c r="AZ213" s="198" t="s">
        <v>211</v>
      </c>
      <c r="BA213" s="198" t="s">
        <v>263</v>
      </c>
      <c r="BB213" s="147" t="s">
        <v>12</v>
      </c>
      <c r="BC213" s="198" t="s">
        <v>14</v>
      </c>
      <c r="BD213" s="198">
        <v>186</v>
      </c>
      <c r="BF213" s="198" t="s">
        <v>29</v>
      </c>
      <c r="BG213" s="198" t="s">
        <v>389</v>
      </c>
      <c r="BH213" s="198" t="s">
        <v>390</v>
      </c>
      <c r="BI213" s="147" t="s">
        <v>10</v>
      </c>
      <c r="BJ213" s="198" t="s">
        <v>11</v>
      </c>
      <c r="BK213" s="198">
        <v>150</v>
      </c>
      <c r="BM213" t="s">
        <v>28</v>
      </c>
      <c r="BN213" t="s">
        <v>426</v>
      </c>
      <c r="BO213" t="s">
        <v>427</v>
      </c>
      <c r="BP213" t="s">
        <v>38</v>
      </c>
      <c r="BQ213" t="s">
        <v>11</v>
      </c>
      <c r="BR213">
        <v>134</v>
      </c>
      <c r="BT213" t="s">
        <v>28</v>
      </c>
      <c r="BU213" t="s">
        <v>554</v>
      </c>
      <c r="BV213" t="s">
        <v>555</v>
      </c>
      <c r="BW213" t="s">
        <v>10</v>
      </c>
      <c r="BX213" t="s">
        <v>11</v>
      </c>
      <c r="BY213">
        <v>174</v>
      </c>
      <c r="CA213" t="s">
        <v>21</v>
      </c>
      <c r="CB213" t="s">
        <v>326</v>
      </c>
      <c r="CC213" t="s">
        <v>185</v>
      </c>
      <c r="CD213" t="s">
        <v>12</v>
      </c>
      <c r="CE213" t="s">
        <v>14</v>
      </c>
      <c r="CF213">
        <v>177</v>
      </c>
      <c r="CH213" t="s">
        <v>26</v>
      </c>
      <c r="CI213" t="s">
        <v>292</v>
      </c>
      <c r="CJ213" t="s">
        <v>417</v>
      </c>
      <c r="CK213" t="s">
        <v>12</v>
      </c>
      <c r="CL213" t="s">
        <v>11</v>
      </c>
      <c r="CM213">
        <v>170</v>
      </c>
      <c r="CO213" t="s">
        <v>26</v>
      </c>
      <c r="CP213" t="s">
        <v>183</v>
      </c>
      <c r="CQ213" t="s">
        <v>410</v>
      </c>
      <c r="CR213" t="s">
        <v>22</v>
      </c>
      <c r="CS213" t="s">
        <v>11</v>
      </c>
      <c r="CT213">
        <v>180</v>
      </c>
      <c r="FS213" t="s">
        <v>26</v>
      </c>
      <c r="FT213" t="s">
        <v>284</v>
      </c>
      <c r="FU213" t="s">
        <v>413</v>
      </c>
      <c r="FV213" t="s">
        <v>10</v>
      </c>
      <c r="FW213" t="s">
        <v>14</v>
      </c>
      <c r="FX213">
        <v>138</v>
      </c>
    </row>
    <row r="214" spans="1:180" ht="12.75" customHeight="1">
      <c r="A214" s="178"/>
      <c r="E214" s="178"/>
      <c r="F214" s="22"/>
      <c r="G214"/>
      <c r="W214" s="84"/>
      <c r="X214" s="84"/>
      <c r="Y214" s="84"/>
      <c r="Z214" s="194"/>
      <c r="AA214" s="189"/>
      <c r="AB214" s="189"/>
      <c r="AD214" s="198" t="s">
        <v>26</v>
      </c>
      <c r="AE214" s="198" t="s">
        <v>271</v>
      </c>
      <c r="AF214" s="198" t="s">
        <v>272</v>
      </c>
      <c r="AG214" s="147" t="s">
        <v>10</v>
      </c>
      <c r="AH214" s="198" t="s">
        <v>11</v>
      </c>
      <c r="AI214" s="198">
        <v>188</v>
      </c>
      <c r="AK214" s="257" t="s">
        <v>28</v>
      </c>
      <c r="AL214" s="257" t="s">
        <v>262</v>
      </c>
      <c r="AM214" s="257" t="s">
        <v>428</v>
      </c>
      <c r="AN214" s="257" t="s">
        <v>16</v>
      </c>
      <c r="AO214" s="257" t="s">
        <v>8</v>
      </c>
      <c r="AP214" s="257">
        <v>192</v>
      </c>
      <c r="AR214" s="74" t="s">
        <v>28</v>
      </c>
      <c r="AS214" s="74" t="s">
        <v>430</v>
      </c>
      <c r="AT214" s="74" t="s">
        <v>431</v>
      </c>
      <c r="AU214" s="74" t="s">
        <v>24</v>
      </c>
      <c r="AV214" s="216" t="s">
        <v>11</v>
      </c>
      <c r="AW214" s="74">
        <v>182</v>
      </c>
      <c r="AY214" s="198" t="s">
        <v>26</v>
      </c>
      <c r="AZ214" s="198" t="s">
        <v>268</v>
      </c>
      <c r="BA214" s="198" t="s">
        <v>269</v>
      </c>
      <c r="BB214" s="147" t="s">
        <v>10</v>
      </c>
      <c r="BC214" s="198" t="s">
        <v>11</v>
      </c>
      <c r="BD214" s="198">
        <v>186</v>
      </c>
      <c r="BF214" s="198" t="s">
        <v>29</v>
      </c>
      <c r="BG214" s="198" t="s">
        <v>593</v>
      </c>
      <c r="BH214" s="198" t="s">
        <v>204</v>
      </c>
      <c r="BI214" s="147" t="s">
        <v>10</v>
      </c>
      <c r="BJ214" s="198" t="s">
        <v>11</v>
      </c>
      <c r="BK214" s="198">
        <v>168</v>
      </c>
      <c r="BM214" t="s">
        <v>28</v>
      </c>
      <c r="BN214" t="s">
        <v>434</v>
      </c>
      <c r="BO214" t="s">
        <v>477</v>
      </c>
      <c r="BP214" t="s">
        <v>12</v>
      </c>
      <c r="BQ214" t="s">
        <v>14</v>
      </c>
      <c r="BR214">
        <v>135</v>
      </c>
      <c r="BT214" t="s">
        <v>28</v>
      </c>
      <c r="BU214" t="s">
        <v>433</v>
      </c>
      <c r="BV214" t="s">
        <v>432</v>
      </c>
      <c r="BW214" t="s">
        <v>12</v>
      </c>
      <c r="BX214" t="s">
        <v>11</v>
      </c>
      <c r="BY214">
        <v>171</v>
      </c>
      <c r="CA214" t="s">
        <v>21</v>
      </c>
      <c r="CB214" t="s">
        <v>178</v>
      </c>
      <c r="CC214" t="s">
        <v>322</v>
      </c>
      <c r="CD214" t="s">
        <v>23</v>
      </c>
      <c r="CE214" t="s">
        <v>14</v>
      </c>
      <c r="CF214">
        <v>176</v>
      </c>
      <c r="CH214" t="s">
        <v>26</v>
      </c>
      <c r="CI214" t="s">
        <v>287</v>
      </c>
      <c r="CJ214" t="s">
        <v>288</v>
      </c>
      <c r="CK214" t="s">
        <v>12</v>
      </c>
      <c r="CL214" t="s">
        <v>14</v>
      </c>
      <c r="CM214">
        <v>170</v>
      </c>
      <c r="CO214" t="s">
        <v>26</v>
      </c>
      <c r="CP214" t="s">
        <v>211</v>
      </c>
      <c r="CQ214" t="s">
        <v>263</v>
      </c>
      <c r="CR214" t="s">
        <v>12</v>
      </c>
      <c r="CS214" t="s">
        <v>14</v>
      </c>
      <c r="CT214">
        <v>180</v>
      </c>
      <c r="FS214" t="s">
        <v>26</v>
      </c>
      <c r="FT214" t="s">
        <v>341</v>
      </c>
      <c r="FU214" t="s">
        <v>342</v>
      </c>
      <c r="FV214" t="s">
        <v>16</v>
      </c>
      <c r="FW214" t="s">
        <v>11</v>
      </c>
      <c r="FX214">
        <v>107</v>
      </c>
    </row>
    <row r="215" spans="1:180" ht="12.75" customHeight="1">
      <c r="A215" s="178"/>
      <c r="B215" s="178"/>
      <c r="C215" s="178"/>
      <c r="D215" s="178"/>
      <c r="E215" s="178"/>
      <c r="F215" s="178"/>
      <c r="G215"/>
      <c r="W215" s="84"/>
      <c r="X215" s="84"/>
      <c r="Y215" s="84"/>
      <c r="Z215" s="194"/>
      <c r="AA215" s="189"/>
      <c r="AB215" s="189"/>
      <c r="AD215" s="198" t="s">
        <v>26</v>
      </c>
      <c r="AE215" s="198" t="s">
        <v>336</v>
      </c>
      <c r="AF215" s="198" t="s">
        <v>337</v>
      </c>
      <c r="AG215" s="147" t="s">
        <v>12</v>
      </c>
      <c r="AH215" s="198" t="s">
        <v>11</v>
      </c>
      <c r="AI215" s="198">
        <v>189</v>
      </c>
      <c r="AK215" s="257" t="s">
        <v>28</v>
      </c>
      <c r="AL215" s="258" t="s">
        <v>554</v>
      </c>
      <c r="AM215" s="258" t="s">
        <v>555</v>
      </c>
      <c r="AN215" s="257" t="s">
        <v>10</v>
      </c>
      <c r="AO215" s="258" t="s">
        <v>11</v>
      </c>
      <c r="AP215" s="258">
        <v>165</v>
      </c>
      <c r="AR215" s="74" t="s">
        <v>28</v>
      </c>
      <c r="AS215" s="74" t="s">
        <v>433</v>
      </c>
      <c r="AT215" s="74" t="s">
        <v>432</v>
      </c>
      <c r="AU215" s="74" t="s">
        <v>12</v>
      </c>
      <c r="AV215" s="74" t="s">
        <v>11</v>
      </c>
      <c r="AW215" s="74">
        <v>181</v>
      </c>
      <c r="AY215" s="198" t="s">
        <v>26</v>
      </c>
      <c r="AZ215" s="198" t="s">
        <v>336</v>
      </c>
      <c r="BA215" s="198" t="s">
        <v>337</v>
      </c>
      <c r="BB215" s="147" t="s">
        <v>12</v>
      </c>
      <c r="BC215" s="198" t="s">
        <v>11</v>
      </c>
      <c r="BD215" s="198">
        <v>185</v>
      </c>
      <c r="BF215" s="198" t="s">
        <v>29</v>
      </c>
      <c r="BG215" s="198" t="s">
        <v>244</v>
      </c>
      <c r="BH215" s="198" t="s">
        <v>369</v>
      </c>
      <c r="BI215" s="147" t="s">
        <v>24</v>
      </c>
      <c r="BJ215" s="198" t="s">
        <v>11</v>
      </c>
      <c r="BK215" s="198">
        <v>170</v>
      </c>
      <c r="BM215" t="s">
        <v>28</v>
      </c>
      <c r="BN215" t="s">
        <v>235</v>
      </c>
      <c r="BO215" t="s">
        <v>590</v>
      </c>
      <c r="BP215" t="s">
        <v>19</v>
      </c>
      <c r="BQ215" t="s">
        <v>11</v>
      </c>
      <c r="BR215">
        <v>136</v>
      </c>
      <c r="BT215" t="s">
        <v>28</v>
      </c>
      <c r="BU215" t="s">
        <v>424</v>
      </c>
      <c r="BV215" t="s">
        <v>425</v>
      </c>
      <c r="BW215" t="s">
        <v>16</v>
      </c>
      <c r="BX215" t="s">
        <v>8</v>
      </c>
      <c r="BY215">
        <v>168</v>
      </c>
      <c r="CA215" t="s">
        <v>21</v>
      </c>
      <c r="CB215" t="s">
        <v>323</v>
      </c>
      <c r="CC215" t="s">
        <v>315</v>
      </c>
      <c r="CD215" t="s">
        <v>210</v>
      </c>
      <c r="CE215" t="s">
        <v>14</v>
      </c>
      <c r="CF215">
        <v>173</v>
      </c>
      <c r="CH215" t="s">
        <v>26</v>
      </c>
      <c r="CI215" t="s">
        <v>278</v>
      </c>
      <c r="CJ215" t="s">
        <v>279</v>
      </c>
      <c r="CK215" t="s">
        <v>10</v>
      </c>
      <c r="CL215" t="s">
        <v>11</v>
      </c>
      <c r="CM215">
        <v>169</v>
      </c>
      <c r="CO215" t="s">
        <v>26</v>
      </c>
      <c r="CP215" t="s">
        <v>276</v>
      </c>
      <c r="CQ215" t="s">
        <v>277</v>
      </c>
      <c r="CR215" t="s">
        <v>12</v>
      </c>
      <c r="CS215" t="s">
        <v>14</v>
      </c>
      <c r="CT215">
        <v>179</v>
      </c>
      <c r="FS215" t="s">
        <v>26</v>
      </c>
      <c r="FT215" t="s">
        <v>211</v>
      </c>
      <c r="FU215" t="s">
        <v>295</v>
      </c>
      <c r="FV215" t="s">
        <v>25</v>
      </c>
      <c r="FW215" t="s">
        <v>11</v>
      </c>
      <c r="FX215">
        <v>62</v>
      </c>
    </row>
    <row r="216" spans="1:180" ht="12.75" customHeight="1">
      <c r="A216" s="22"/>
      <c r="E216" s="178"/>
      <c r="F216" s="22"/>
      <c r="G216"/>
      <c r="W216" s="84"/>
      <c r="X216" s="84"/>
      <c r="Y216" s="84"/>
      <c r="Z216" s="194"/>
      <c r="AA216" s="189"/>
      <c r="AB216" s="189"/>
      <c r="AD216" s="198" t="s">
        <v>26</v>
      </c>
      <c r="AE216" s="198" t="s">
        <v>266</v>
      </c>
      <c r="AF216" s="198" t="s">
        <v>267</v>
      </c>
      <c r="AG216" s="147" t="s">
        <v>10</v>
      </c>
      <c r="AH216" s="198" t="s">
        <v>11</v>
      </c>
      <c r="AI216" s="198">
        <v>189</v>
      </c>
      <c r="AK216" s="257" t="s">
        <v>28</v>
      </c>
      <c r="AL216" s="257" t="s">
        <v>395</v>
      </c>
      <c r="AM216" s="257" t="s">
        <v>201</v>
      </c>
      <c r="AN216" s="257" t="s">
        <v>19</v>
      </c>
      <c r="AO216" s="257" t="s">
        <v>8</v>
      </c>
      <c r="AP216" s="257">
        <v>184</v>
      </c>
      <c r="AR216" s="74" t="s">
        <v>28</v>
      </c>
      <c r="AS216" s="74" t="s">
        <v>434</v>
      </c>
      <c r="AT216" s="74" t="s">
        <v>477</v>
      </c>
      <c r="AU216" s="74" t="s">
        <v>12</v>
      </c>
      <c r="AV216" s="74" t="s">
        <v>11</v>
      </c>
      <c r="AW216" s="74">
        <v>175</v>
      </c>
      <c r="AY216" s="198" t="s">
        <v>26</v>
      </c>
      <c r="AZ216" s="198" t="s">
        <v>341</v>
      </c>
      <c r="BA216" s="198" t="s">
        <v>342</v>
      </c>
      <c r="BB216" s="147" t="s">
        <v>16</v>
      </c>
      <c r="BC216" s="198" t="s">
        <v>8</v>
      </c>
      <c r="BD216" s="198">
        <v>184</v>
      </c>
      <c r="BF216" s="198" t="s">
        <v>29</v>
      </c>
      <c r="BG216" s="198" t="s">
        <v>247</v>
      </c>
      <c r="BH216" s="198" t="s">
        <v>375</v>
      </c>
      <c r="BI216" s="147" t="s">
        <v>27</v>
      </c>
      <c r="BJ216" s="198" t="s">
        <v>11</v>
      </c>
      <c r="BK216" s="198">
        <v>166</v>
      </c>
      <c r="BM216" t="s">
        <v>28</v>
      </c>
      <c r="BN216" t="s">
        <v>336</v>
      </c>
      <c r="BO216" t="s">
        <v>274</v>
      </c>
      <c r="BP216" t="s">
        <v>12</v>
      </c>
      <c r="BQ216" t="s">
        <v>14</v>
      </c>
      <c r="BR216">
        <v>144</v>
      </c>
      <c r="BT216" t="s">
        <v>28</v>
      </c>
      <c r="BU216" t="s">
        <v>429</v>
      </c>
      <c r="BV216" t="s">
        <v>245</v>
      </c>
      <c r="BW216" t="s">
        <v>24</v>
      </c>
      <c r="BX216" t="s">
        <v>11</v>
      </c>
      <c r="BY216">
        <v>168</v>
      </c>
      <c r="CA216" t="s">
        <v>21</v>
      </c>
      <c r="CB216" t="s">
        <v>256</v>
      </c>
      <c r="CC216" t="s">
        <v>318</v>
      </c>
      <c r="CD216" t="s">
        <v>19</v>
      </c>
      <c r="CE216" t="s">
        <v>11</v>
      </c>
      <c r="CF216">
        <v>172</v>
      </c>
      <c r="CH216" t="s">
        <v>26</v>
      </c>
      <c r="CI216" t="s">
        <v>186</v>
      </c>
      <c r="CJ216" t="s">
        <v>413</v>
      </c>
      <c r="CK216" t="s">
        <v>23</v>
      </c>
      <c r="CL216" t="s">
        <v>14</v>
      </c>
      <c r="CM216">
        <v>169</v>
      </c>
      <c r="CO216" t="s">
        <v>26</v>
      </c>
      <c r="CP216" t="s">
        <v>276</v>
      </c>
      <c r="CQ216" t="s">
        <v>277</v>
      </c>
      <c r="CR216" t="s">
        <v>12</v>
      </c>
      <c r="CS216" t="s">
        <v>11</v>
      </c>
      <c r="CT216">
        <v>176</v>
      </c>
      <c r="FS216" t="s">
        <v>28</v>
      </c>
      <c r="FT216" t="s">
        <v>345</v>
      </c>
      <c r="FU216" t="s">
        <v>432</v>
      </c>
      <c r="FV216" t="s">
        <v>12</v>
      </c>
      <c r="FW216" t="s">
        <v>11</v>
      </c>
      <c r="FX216">
        <v>184</v>
      </c>
    </row>
    <row r="217" spans="1:180" ht="12.75" customHeight="1">
      <c r="A217" s="178"/>
      <c r="B217" s="178"/>
      <c r="C217" s="178"/>
      <c r="D217" s="178"/>
      <c r="E217" s="178"/>
      <c r="F217" s="178"/>
      <c r="G217"/>
      <c r="W217" s="84"/>
      <c r="X217" s="84"/>
      <c r="Y217" s="84"/>
      <c r="Z217" s="194"/>
      <c r="AA217" s="189"/>
      <c r="AB217" s="189"/>
      <c r="AD217" s="198" t="s">
        <v>26</v>
      </c>
      <c r="AE217" s="198" t="s">
        <v>284</v>
      </c>
      <c r="AF217" s="198" t="s">
        <v>413</v>
      </c>
      <c r="AG217" s="147" t="s">
        <v>10</v>
      </c>
      <c r="AH217" s="198" t="s">
        <v>11</v>
      </c>
      <c r="AI217" s="198">
        <v>194</v>
      </c>
      <c r="AK217" s="257" t="s">
        <v>28</v>
      </c>
      <c r="AL217" s="258" t="s">
        <v>395</v>
      </c>
      <c r="AM217" s="258" t="s">
        <v>201</v>
      </c>
      <c r="AN217" s="257" t="s">
        <v>19</v>
      </c>
      <c r="AO217" s="258" t="s">
        <v>11</v>
      </c>
      <c r="AP217" s="258">
        <v>166</v>
      </c>
      <c r="AR217" s="22" t="s">
        <v>28</v>
      </c>
      <c r="AS217" s="22" t="s">
        <v>429</v>
      </c>
      <c r="AT217" s="22" t="s">
        <v>245</v>
      </c>
      <c r="AU217" s="22" t="s">
        <v>24</v>
      </c>
      <c r="AV217" s="203" t="s">
        <v>11</v>
      </c>
      <c r="AW217" s="22">
        <v>173</v>
      </c>
      <c r="AY217" s="198" t="s">
        <v>26</v>
      </c>
      <c r="AZ217" s="198" t="s">
        <v>191</v>
      </c>
      <c r="BA217" s="198" t="s">
        <v>275</v>
      </c>
      <c r="BB217" s="203" t="s">
        <v>10</v>
      </c>
      <c r="BC217" s="198" t="s">
        <v>11</v>
      </c>
      <c r="BD217" s="198">
        <v>181</v>
      </c>
      <c r="BF217" s="198" t="s">
        <v>29</v>
      </c>
      <c r="BG217" s="198" t="s">
        <v>247</v>
      </c>
      <c r="BH217" s="198" t="s">
        <v>375</v>
      </c>
      <c r="BI217" s="147" t="s">
        <v>27</v>
      </c>
      <c r="BJ217" s="198" t="s">
        <v>14</v>
      </c>
      <c r="BK217" s="198">
        <v>157</v>
      </c>
      <c r="BM217" t="s">
        <v>28</v>
      </c>
      <c r="BN217" t="s">
        <v>336</v>
      </c>
      <c r="BO217" t="s">
        <v>245</v>
      </c>
      <c r="BP217" t="s">
        <v>23</v>
      </c>
      <c r="BQ217" t="s">
        <v>14</v>
      </c>
      <c r="BR217">
        <v>148</v>
      </c>
      <c r="BT217" t="s">
        <v>28</v>
      </c>
      <c r="BU217" t="s">
        <v>326</v>
      </c>
      <c r="BV217" t="s">
        <v>427</v>
      </c>
      <c r="BW217" t="s">
        <v>23</v>
      </c>
      <c r="BX217" t="s">
        <v>14</v>
      </c>
      <c r="BY217">
        <v>168</v>
      </c>
      <c r="CA217" t="s">
        <v>21</v>
      </c>
      <c r="CB217" t="s">
        <v>329</v>
      </c>
      <c r="CC217" t="s">
        <v>312</v>
      </c>
      <c r="CD217" t="s">
        <v>24</v>
      </c>
      <c r="CE217" t="s">
        <v>11</v>
      </c>
      <c r="CF217">
        <v>172</v>
      </c>
      <c r="CH217" t="s">
        <v>26</v>
      </c>
      <c r="CI217" t="s">
        <v>341</v>
      </c>
      <c r="CJ217" t="s">
        <v>342</v>
      </c>
      <c r="CK217" t="s">
        <v>16</v>
      </c>
      <c r="CL217" t="s">
        <v>14</v>
      </c>
      <c r="CM217">
        <v>167</v>
      </c>
      <c r="CO217" t="s">
        <v>26</v>
      </c>
      <c r="CP217" t="s">
        <v>278</v>
      </c>
      <c r="CQ217" t="s">
        <v>279</v>
      </c>
      <c r="CR217" t="s">
        <v>10</v>
      </c>
      <c r="CS217" t="s">
        <v>11</v>
      </c>
      <c r="CT217">
        <v>177</v>
      </c>
      <c r="FS217" t="s">
        <v>28</v>
      </c>
      <c r="FT217" t="s">
        <v>434</v>
      </c>
      <c r="FU217" t="s">
        <v>477</v>
      </c>
      <c r="FV217" t="s">
        <v>12</v>
      </c>
      <c r="FW217" t="s">
        <v>11</v>
      </c>
      <c r="FX217">
        <v>181</v>
      </c>
    </row>
    <row r="218" spans="1:180" ht="12.75" customHeight="1">
      <c r="A218" s="178"/>
      <c r="B218" s="178"/>
      <c r="C218" s="178"/>
      <c r="D218" s="178"/>
      <c r="E218" s="178"/>
      <c r="F218" s="178"/>
      <c r="G218"/>
      <c r="W218" s="84"/>
      <c r="X218" s="84"/>
      <c r="Y218" s="84"/>
      <c r="Z218" s="194"/>
      <c r="AA218" s="189"/>
      <c r="AB218" s="189"/>
      <c r="AD218" s="198" t="s">
        <v>26</v>
      </c>
      <c r="AE218" s="198" t="s">
        <v>224</v>
      </c>
      <c r="AF218" s="198" t="s">
        <v>340</v>
      </c>
      <c r="AG218" s="147" t="s">
        <v>16</v>
      </c>
      <c r="AH218" s="198" t="s">
        <v>8</v>
      </c>
      <c r="AI218" s="198">
        <v>194</v>
      </c>
      <c r="AK218" s="259" t="s">
        <v>28</v>
      </c>
      <c r="AL218" s="259" t="s">
        <v>242</v>
      </c>
      <c r="AM218" s="259" t="s">
        <v>435</v>
      </c>
      <c r="AN218" s="260" t="s">
        <v>23</v>
      </c>
      <c r="AO218" s="259" t="s">
        <v>11</v>
      </c>
      <c r="AP218" s="259">
        <v>128</v>
      </c>
      <c r="AR218" s="74" t="s">
        <v>28</v>
      </c>
      <c r="AS218" s="74" t="s">
        <v>554</v>
      </c>
      <c r="AT218" s="74" t="s">
        <v>555</v>
      </c>
      <c r="AU218" s="74" t="s">
        <v>10</v>
      </c>
      <c r="AV218" s="74" t="s">
        <v>11</v>
      </c>
      <c r="AW218" s="74">
        <v>172</v>
      </c>
      <c r="AY218" s="198" t="s">
        <v>26</v>
      </c>
      <c r="AZ218" s="198" t="s">
        <v>276</v>
      </c>
      <c r="BA218" s="198" t="s">
        <v>277</v>
      </c>
      <c r="BB218" s="147" t="s">
        <v>12</v>
      </c>
      <c r="BC218" s="198" t="s">
        <v>14</v>
      </c>
      <c r="BD218" s="198">
        <v>181</v>
      </c>
      <c r="BF218" s="198" t="s">
        <v>29</v>
      </c>
      <c r="BG218" s="198" t="s">
        <v>183</v>
      </c>
      <c r="BH218" s="198" t="s">
        <v>562</v>
      </c>
      <c r="BI218" s="147" t="s">
        <v>12</v>
      </c>
      <c r="BJ218" s="198" t="s">
        <v>11</v>
      </c>
      <c r="BK218" s="198">
        <v>148</v>
      </c>
      <c r="BM218" t="s">
        <v>28</v>
      </c>
      <c r="BN218" t="s">
        <v>556</v>
      </c>
      <c r="BO218" t="s">
        <v>557</v>
      </c>
      <c r="BP218" t="s">
        <v>10</v>
      </c>
      <c r="BQ218" t="s">
        <v>11</v>
      </c>
      <c r="BR218">
        <v>156</v>
      </c>
      <c r="BT218" t="s">
        <v>28</v>
      </c>
      <c r="BU218" t="s">
        <v>395</v>
      </c>
      <c r="BV218" t="s">
        <v>201</v>
      </c>
      <c r="BW218" t="s">
        <v>19</v>
      </c>
      <c r="BX218" t="s">
        <v>11</v>
      </c>
      <c r="BY218">
        <v>164</v>
      </c>
      <c r="CA218" t="s">
        <v>21</v>
      </c>
      <c r="CB218" t="s">
        <v>306</v>
      </c>
      <c r="CC218" t="s">
        <v>307</v>
      </c>
      <c r="CD218" t="s">
        <v>12</v>
      </c>
      <c r="CE218" t="s">
        <v>14</v>
      </c>
      <c r="CF218">
        <v>171</v>
      </c>
      <c r="CH218" t="s">
        <v>26</v>
      </c>
      <c r="CI218" t="s">
        <v>346</v>
      </c>
      <c r="CJ218" t="s">
        <v>347</v>
      </c>
      <c r="CK218" t="s">
        <v>25</v>
      </c>
      <c r="CL218" t="s">
        <v>11</v>
      </c>
      <c r="CM218">
        <v>165</v>
      </c>
      <c r="CO218" t="s">
        <v>26</v>
      </c>
      <c r="CP218" t="s">
        <v>338</v>
      </c>
      <c r="CQ218" t="s">
        <v>339</v>
      </c>
      <c r="CR218" t="s">
        <v>23</v>
      </c>
      <c r="CS218" t="s">
        <v>11</v>
      </c>
      <c r="CT218">
        <v>176</v>
      </c>
      <c r="FS218" t="s">
        <v>28</v>
      </c>
      <c r="FT218" t="s">
        <v>242</v>
      </c>
      <c r="FU218" t="s">
        <v>435</v>
      </c>
      <c r="FV218" t="s">
        <v>23</v>
      </c>
      <c r="FW218" t="s">
        <v>11</v>
      </c>
      <c r="FX218">
        <v>172</v>
      </c>
    </row>
    <row r="219" spans="1:180" ht="12.75" customHeight="1">
      <c r="A219" s="178"/>
      <c r="B219" s="178"/>
      <c r="C219" s="178"/>
      <c r="D219" s="178"/>
      <c r="E219" s="178"/>
      <c r="F219" s="178"/>
      <c r="G219"/>
      <c r="W219" s="84"/>
      <c r="X219" s="84"/>
      <c r="Y219" s="84"/>
      <c r="Z219" s="194"/>
      <c r="AA219" s="189"/>
      <c r="AB219" s="189"/>
      <c r="AD219" s="198" t="s">
        <v>26</v>
      </c>
      <c r="AE219" s="199" t="s">
        <v>262</v>
      </c>
      <c r="AF219" s="199" t="s">
        <v>204</v>
      </c>
      <c r="AG219" s="147" t="s">
        <v>16</v>
      </c>
      <c r="AH219" s="198" t="s">
        <v>8</v>
      </c>
      <c r="AI219" s="198">
        <v>197</v>
      </c>
      <c r="AK219" s="257" t="s">
        <v>21</v>
      </c>
      <c r="AL219" s="257" t="s">
        <v>224</v>
      </c>
      <c r="AM219" s="257" t="s">
        <v>303</v>
      </c>
      <c r="AN219" s="257" t="s">
        <v>19</v>
      </c>
      <c r="AO219" s="257" t="s">
        <v>8</v>
      </c>
      <c r="AP219" s="257">
        <v>194</v>
      </c>
      <c r="AR219" s="74" t="s">
        <v>28</v>
      </c>
      <c r="AS219" s="74" t="s">
        <v>395</v>
      </c>
      <c r="AT219" s="74" t="s">
        <v>201</v>
      </c>
      <c r="AU219" s="74" t="s">
        <v>19</v>
      </c>
      <c r="AV219" s="74" t="s">
        <v>11</v>
      </c>
      <c r="AW219" s="74">
        <v>171</v>
      </c>
      <c r="AY219" s="198" t="s">
        <v>26</v>
      </c>
      <c r="AZ219" s="198" t="s">
        <v>211</v>
      </c>
      <c r="BA219" s="198" t="s">
        <v>263</v>
      </c>
      <c r="BB219" s="147" t="s">
        <v>12</v>
      </c>
      <c r="BC219" s="198" t="s">
        <v>11</v>
      </c>
      <c r="BD219" s="198">
        <v>180</v>
      </c>
      <c r="BF219" s="198" t="s">
        <v>29</v>
      </c>
      <c r="BG219" s="198" t="s">
        <v>594</v>
      </c>
      <c r="BH219" s="198" t="s">
        <v>204</v>
      </c>
      <c r="BI219" s="147" t="s">
        <v>12</v>
      </c>
      <c r="BJ219" s="198" t="s">
        <v>11</v>
      </c>
      <c r="BK219" s="198">
        <v>133</v>
      </c>
      <c r="BM219" t="s">
        <v>28</v>
      </c>
      <c r="BN219" t="s">
        <v>235</v>
      </c>
      <c r="BO219" t="s">
        <v>590</v>
      </c>
      <c r="BP219" t="s">
        <v>19</v>
      </c>
      <c r="BQ219" t="s">
        <v>8</v>
      </c>
      <c r="BR219">
        <v>175</v>
      </c>
      <c r="BT219" t="s">
        <v>28</v>
      </c>
      <c r="BU219" t="s">
        <v>426</v>
      </c>
      <c r="BV219" t="s">
        <v>427</v>
      </c>
      <c r="BW219" t="s">
        <v>38</v>
      </c>
      <c r="BX219" t="s">
        <v>11</v>
      </c>
      <c r="BY219">
        <v>160</v>
      </c>
      <c r="CA219" t="s">
        <v>21</v>
      </c>
      <c r="CB219" t="s">
        <v>213</v>
      </c>
      <c r="CC219" t="s">
        <v>561</v>
      </c>
      <c r="CD219" t="s">
        <v>12</v>
      </c>
      <c r="CE219" t="s">
        <v>11</v>
      </c>
      <c r="CF219">
        <v>171</v>
      </c>
      <c r="CH219" t="s">
        <v>26</v>
      </c>
      <c r="CI219" t="s">
        <v>292</v>
      </c>
      <c r="CJ219" t="s">
        <v>417</v>
      </c>
      <c r="CK219" t="s">
        <v>12</v>
      </c>
      <c r="CL219" t="s">
        <v>14</v>
      </c>
      <c r="CM219">
        <v>164</v>
      </c>
      <c r="CO219" t="s">
        <v>26</v>
      </c>
      <c r="CP219" t="s">
        <v>345</v>
      </c>
      <c r="CQ219" t="s">
        <v>267</v>
      </c>
      <c r="CR219" t="s">
        <v>12</v>
      </c>
      <c r="CS219" t="s">
        <v>14</v>
      </c>
      <c r="CT219">
        <v>175</v>
      </c>
      <c r="FS219" t="s">
        <v>28</v>
      </c>
      <c r="FT219" t="s">
        <v>326</v>
      </c>
      <c r="FU219" t="s">
        <v>427</v>
      </c>
      <c r="FV219" t="s">
        <v>23</v>
      </c>
      <c r="FW219" t="s">
        <v>11</v>
      </c>
      <c r="FX219">
        <v>171</v>
      </c>
    </row>
    <row r="220" spans="1:180" ht="12.75" customHeight="1">
      <c r="A220" s="178"/>
      <c r="B220" s="178"/>
      <c r="C220" s="178"/>
      <c r="D220" s="178"/>
      <c r="E220" s="178"/>
      <c r="F220" s="178"/>
      <c r="G220"/>
      <c r="W220" s="84"/>
      <c r="X220" s="84"/>
      <c r="Y220" s="84"/>
      <c r="Z220" s="194"/>
      <c r="AA220" s="189"/>
      <c r="AB220" s="189"/>
      <c r="AD220" s="198" t="s">
        <v>26</v>
      </c>
      <c r="AE220" s="198" t="s">
        <v>216</v>
      </c>
      <c r="AF220" s="198" t="s">
        <v>332</v>
      </c>
      <c r="AG220" s="147" t="s">
        <v>16</v>
      </c>
      <c r="AH220" s="198" t="s">
        <v>8</v>
      </c>
      <c r="AI220" s="198">
        <v>198</v>
      </c>
      <c r="AK220" s="257" t="s">
        <v>21</v>
      </c>
      <c r="AL220" s="257" t="s">
        <v>262</v>
      </c>
      <c r="AM220" s="257" t="s">
        <v>302</v>
      </c>
      <c r="AN220" s="257" t="s">
        <v>16</v>
      </c>
      <c r="AO220" s="257" t="s">
        <v>8</v>
      </c>
      <c r="AP220" s="257">
        <v>195</v>
      </c>
      <c r="AR220" s="22" t="s">
        <v>28</v>
      </c>
      <c r="AS220" s="22" t="s">
        <v>326</v>
      </c>
      <c r="AT220" s="22" t="s">
        <v>427</v>
      </c>
      <c r="AU220" s="22" t="s">
        <v>23</v>
      </c>
      <c r="AV220" s="203" t="s">
        <v>14</v>
      </c>
      <c r="AW220" s="22">
        <v>169</v>
      </c>
      <c r="AY220" s="198" t="s">
        <v>26</v>
      </c>
      <c r="AZ220" s="198" t="s">
        <v>271</v>
      </c>
      <c r="BA220" s="198" t="s">
        <v>272</v>
      </c>
      <c r="BB220" s="147" t="s">
        <v>10</v>
      </c>
      <c r="BC220" s="198" t="s">
        <v>11</v>
      </c>
      <c r="BD220" s="198">
        <v>179</v>
      </c>
      <c r="BF220" s="198" t="s">
        <v>29</v>
      </c>
      <c r="BG220" s="198" t="s">
        <v>323</v>
      </c>
      <c r="BH220" s="198" t="s">
        <v>370</v>
      </c>
      <c r="BI220" s="147" t="s">
        <v>12</v>
      </c>
      <c r="BJ220" s="198" t="s">
        <v>11</v>
      </c>
      <c r="BK220" s="198">
        <v>128</v>
      </c>
      <c r="BM220" t="s">
        <v>28</v>
      </c>
      <c r="BN220" t="s">
        <v>429</v>
      </c>
      <c r="BO220" t="s">
        <v>245</v>
      </c>
      <c r="BP220" t="s">
        <v>24</v>
      </c>
      <c r="BQ220" t="s">
        <v>11</v>
      </c>
      <c r="BR220">
        <v>178</v>
      </c>
      <c r="BT220" t="s">
        <v>28</v>
      </c>
      <c r="BU220" t="s">
        <v>395</v>
      </c>
      <c r="BV220" t="s">
        <v>201</v>
      </c>
      <c r="BW220" t="s">
        <v>19</v>
      </c>
      <c r="BX220" t="s">
        <v>14</v>
      </c>
      <c r="BY220">
        <v>159</v>
      </c>
      <c r="CA220" t="s">
        <v>21</v>
      </c>
      <c r="CB220" t="s">
        <v>196</v>
      </c>
      <c r="CC220" t="s">
        <v>322</v>
      </c>
      <c r="CD220" t="s">
        <v>10</v>
      </c>
      <c r="CE220" t="s">
        <v>11</v>
      </c>
      <c r="CF220">
        <v>170</v>
      </c>
      <c r="CH220" t="s">
        <v>26</v>
      </c>
      <c r="CI220" t="s">
        <v>494</v>
      </c>
      <c r="CJ220" t="s">
        <v>495</v>
      </c>
      <c r="CK220" t="s">
        <v>24</v>
      </c>
      <c r="CL220" t="s">
        <v>11</v>
      </c>
      <c r="CM220">
        <v>161</v>
      </c>
      <c r="CO220" t="s">
        <v>26</v>
      </c>
      <c r="CP220" t="s">
        <v>191</v>
      </c>
      <c r="CQ220" t="s">
        <v>344</v>
      </c>
      <c r="CR220" t="s">
        <v>10</v>
      </c>
      <c r="CS220" t="s">
        <v>11</v>
      </c>
      <c r="CT220">
        <v>175</v>
      </c>
      <c r="FS220" t="s">
        <v>28</v>
      </c>
      <c r="FT220" t="s">
        <v>433</v>
      </c>
      <c r="FU220" t="s">
        <v>432</v>
      </c>
      <c r="FV220" t="s">
        <v>12</v>
      </c>
      <c r="FW220" t="s">
        <v>11</v>
      </c>
      <c r="FX220">
        <v>166</v>
      </c>
    </row>
    <row r="221" spans="1:180" ht="12.75" customHeight="1">
      <c r="A221" s="178"/>
      <c r="B221" s="178"/>
      <c r="C221" s="178"/>
      <c r="D221" s="178"/>
      <c r="E221" s="178"/>
      <c r="F221" s="178"/>
      <c r="G221"/>
      <c r="W221" s="84"/>
      <c r="X221" s="84"/>
      <c r="Y221" s="84"/>
      <c r="Z221" s="194"/>
      <c r="AA221" s="74"/>
      <c r="AB221" s="74"/>
      <c r="AD221" s="198" t="s">
        <v>26</v>
      </c>
      <c r="AE221" s="198" t="s">
        <v>285</v>
      </c>
      <c r="AF221" s="198" t="s">
        <v>267</v>
      </c>
      <c r="AG221" s="147" t="s">
        <v>16</v>
      </c>
      <c r="AH221" s="198" t="s">
        <v>8</v>
      </c>
      <c r="AI221" s="198">
        <v>199</v>
      </c>
      <c r="AK221" s="257" t="s">
        <v>21</v>
      </c>
      <c r="AL221" s="257" t="s">
        <v>313</v>
      </c>
      <c r="AM221" s="257" t="s">
        <v>302</v>
      </c>
      <c r="AN221" s="257" t="s">
        <v>12</v>
      </c>
      <c r="AO221" s="257" t="s">
        <v>11</v>
      </c>
      <c r="AP221" s="257">
        <v>182</v>
      </c>
      <c r="AR221" s="74" t="s">
        <v>28</v>
      </c>
      <c r="AS221" s="74" t="s">
        <v>426</v>
      </c>
      <c r="AT221" s="74" t="s">
        <v>427</v>
      </c>
      <c r="AU221" s="74" t="s">
        <v>38</v>
      </c>
      <c r="AV221" s="74" t="s">
        <v>11</v>
      </c>
      <c r="AW221" s="74">
        <v>165</v>
      </c>
      <c r="AY221" s="198" t="s">
        <v>26</v>
      </c>
      <c r="AZ221" s="198" t="s">
        <v>278</v>
      </c>
      <c r="BA221" s="198" t="s">
        <v>279</v>
      </c>
      <c r="BB221" s="147" t="s">
        <v>10</v>
      </c>
      <c r="BC221" s="198" t="s">
        <v>11</v>
      </c>
      <c r="BD221" s="198">
        <v>179</v>
      </c>
      <c r="BF221" s="198" t="s">
        <v>29</v>
      </c>
      <c r="BG221" s="198" t="s">
        <v>250</v>
      </c>
      <c r="BH221" s="198" t="s">
        <v>563</v>
      </c>
      <c r="BI221" s="147" t="s">
        <v>12</v>
      </c>
      <c r="BJ221" s="198" t="s">
        <v>11</v>
      </c>
      <c r="BK221" s="198">
        <v>134</v>
      </c>
      <c r="BM221" t="s">
        <v>28</v>
      </c>
      <c r="BN221" t="s">
        <v>345</v>
      </c>
      <c r="BO221" t="s">
        <v>432</v>
      </c>
      <c r="BP221" t="s">
        <v>12</v>
      </c>
      <c r="BQ221" t="s">
        <v>11</v>
      </c>
      <c r="BR221">
        <v>178</v>
      </c>
      <c r="BT221" t="s">
        <v>28</v>
      </c>
      <c r="BU221" t="s">
        <v>242</v>
      </c>
      <c r="BV221" t="s">
        <v>435</v>
      </c>
      <c r="BW221" t="s">
        <v>23</v>
      </c>
      <c r="BX221" t="s">
        <v>11</v>
      </c>
      <c r="BY221">
        <v>151</v>
      </c>
      <c r="CA221" t="s">
        <v>21</v>
      </c>
      <c r="CB221" t="s">
        <v>309</v>
      </c>
      <c r="CC221" t="s">
        <v>307</v>
      </c>
      <c r="CD221" t="s">
        <v>12</v>
      </c>
      <c r="CE221" t="s">
        <v>14</v>
      </c>
      <c r="CF221">
        <v>167</v>
      </c>
      <c r="CH221" t="s">
        <v>26</v>
      </c>
      <c r="CI221" t="s">
        <v>266</v>
      </c>
      <c r="CJ221" t="s">
        <v>267</v>
      </c>
      <c r="CK221" t="s">
        <v>10</v>
      </c>
      <c r="CL221" t="s">
        <v>14</v>
      </c>
      <c r="CM221">
        <v>160</v>
      </c>
      <c r="CO221" t="s">
        <v>26</v>
      </c>
      <c r="CP221" t="s">
        <v>411</v>
      </c>
      <c r="CQ221" t="s">
        <v>275</v>
      </c>
      <c r="CR221" t="s">
        <v>210</v>
      </c>
      <c r="CS221" t="s">
        <v>11</v>
      </c>
      <c r="CT221">
        <v>173</v>
      </c>
      <c r="FS221" t="s">
        <v>28</v>
      </c>
      <c r="FT221" t="s">
        <v>611</v>
      </c>
      <c r="FU221" t="s">
        <v>435</v>
      </c>
      <c r="FV221" t="s">
        <v>25</v>
      </c>
      <c r="FW221" t="s">
        <v>11</v>
      </c>
      <c r="FX221">
        <v>114</v>
      </c>
    </row>
    <row r="222" spans="1:180" ht="12.75" customHeight="1">
      <c r="A222" s="22"/>
      <c r="E222" s="178"/>
      <c r="F222" s="22"/>
      <c r="G222"/>
      <c r="W222" s="84"/>
      <c r="X222" s="84"/>
      <c r="Y222" s="84"/>
      <c r="Z222" s="194"/>
      <c r="AA222" s="147"/>
      <c r="AB222" s="74"/>
      <c r="AD222" s="198" t="s">
        <v>26</v>
      </c>
      <c r="AE222" s="198" t="s">
        <v>333</v>
      </c>
      <c r="AF222" s="198" t="s">
        <v>332</v>
      </c>
      <c r="AG222" s="147" t="s">
        <v>38</v>
      </c>
      <c r="AH222" s="198" t="s">
        <v>8</v>
      </c>
      <c r="AI222" s="198">
        <v>200</v>
      </c>
      <c r="AK222" s="257" t="s">
        <v>21</v>
      </c>
      <c r="AL222" s="257" t="s">
        <v>313</v>
      </c>
      <c r="AM222" s="257" t="s">
        <v>302</v>
      </c>
      <c r="AN222" s="257" t="s">
        <v>12</v>
      </c>
      <c r="AO222" s="257" t="s">
        <v>14</v>
      </c>
      <c r="AP222" s="257">
        <v>180</v>
      </c>
      <c r="AR222" s="74" t="s">
        <v>28</v>
      </c>
      <c r="AS222" s="74" t="s">
        <v>235</v>
      </c>
      <c r="AT222" s="74" t="s">
        <v>590</v>
      </c>
      <c r="AU222" s="74" t="s">
        <v>19</v>
      </c>
      <c r="AV222" s="74" t="s">
        <v>8</v>
      </c>
      <c r="AW222" s="74">
        <v>163</v>
      </c>
      <c r="AY222" s="198" t="s">
        <v>26</v>
      </c>
      <c r="AZ222" s="198" t="s">
        <v>266</v>
      </c>
      <c r="BA222" s="198" t="s">
        <v>267</v>
      </c>
      <c r="BB222" s="147" t="s">
        <v>10</v>
      </c>
      <c r="BC222" s="198" t="s">
        <v>11</v>
      </c>
      <c r="BD222" s="198">
        <v>179</v>
      </c>
      <c r="BF222" s="198" t="s">
        <v>29</v>
      </c>
      <c r="BG222" s="198" t="s">
        <v>309</v>
      </c>
      <c r="BH222" s="198" t="s">
        <v>241</v>
      </c>
      <c r="BI222" s="147" t="s">
        <v>23</v>
      </c>
      <c r="BJ222" s="198" t="s">
        <v>14</v>
      </c>
      <c r="BK222" s="198">
        <v>166</v>
      </c>
      <c r="BM222" t="s">
        <v>28</v>
      </c>
      <c r="BN222" t="s">
        <v>554</v>
      </c>
      <c r="BO222" t="s">
        <v>555</v>
      </c>
      <c r="BP222" t="s">
        <v>10</v>
      </c>
      <c r="BQ222" t="s">
        <v>11</v>
      </c>
      <c r="BR222">
        <v>178</v>
      </c>
      <c r="BT222" t="s">
        <v>28</v>
      </c>
      <c r="BU222" t="s">
        <v>556</v>
      </c>
      <c r="BV222" t="s">
        <v>557</v>
      </c>
      <c r="BW222" t="s">
        <v>10</v>
      </c>
      <c r="BX222" t="s">
        <v>11</v>
      </c>
      <c r="BY222">
        <v>148</v>
      </c>
      <c r="CA222" t="s">
        <v>21</v>
      </c>
      <c r="CB222" t="s">
        <v>436</v>
      </c>
      <c r="CC222" t="s">
        <v>315</v>
      </c>
      <c r="CD222" t="s">
        <v>19</v>
      </c>
      <c r="CE222" t="s">
        <v>14</v>
      </c>
      <c r="CF222">
        <v>164</v>
      </c>
      <c r="CH222" t="s">
        <v>26</v>
      </c>
      <c r="CI222" t="s">
        <v>348</v>
      </c>
      <c r="CJ222" t="s">
        <v>349</v>
      </c>
      <c r="CK222" t="s">
        <v>22</v>
      </c>
      <c r="CL222" t="s">
        <v>11</v>
      </c>
      <c r="CM222">
        <v>158</v>
      </c>
      <c r="CO222" t="s">
        <v>26</v>
      </c>
      <c r="CP222" t="s">
        <v>338</v>
      </c>
      <c r="CQ222" t="s">
        <v>588</v>
      </c>
      <c r="CR222" t="s">
        <v>210</v>
      </c>
      <c r="CS222" t="s">
        <v>11</v>
      </c>
      <c r="CT222">
        <v>172</v>
      </c>
      <c r="FS222" t="s">
        <v>28</v>
      </c>
      <c r="FT222" t="s">
        <v>341</v>
      </c>
      <c r="FU222" t="s">
        <v>435</v>
      </c>
      <c r="FV222" t="s">
        <v>25</v>
      </c>
      <c r="FW222" t="s">
        <v>11</v>
      </c>
      <c r="FX222">
        <v>67</v>
      </c>
    </row>
    <row r="223" spans="1:180" ht="12.75" customHeight="1">
      <c r="A223" s="178"/>
      <c r="B223" s="178"/>
      <c r="C223" s="178"/>
      <c r="D223" s="178"/>
      <c r="E223" s="178"/>
      <c r="F223" s="178"/>
      <c r="G223"/>
      <c r="W223" s="84"/>
      <c r="X223" s="84"/>
      <c r="Y223" s="84"/>
      <c r="Z223" s="194"/>
      <c r="AA223" s="189"/>
      <c r="AB223" s="189"/>
      <c r="AD223" s="198" t="s">
        <v>28</v>
      </c>
      <c r="AE223" s="198" t="s">
        <v>424</v>
      </c>
      <c r="AF223" s="198" t="s">
        <v>425</v>
      </c>
      <c r="AG223" s="147" t="s">
        <v>16</v>
      </c>
      <c r="AH223" s="198" t="s">
        <v>11</v>
      </c>
      <c r="AI223" s="198">
        <v>129</v>
      </c>
      <c r="AK223" s="257" t="s">
        <v>21</v>
      </c>
      <c r="AL223" s="258" t="s">
        <v>559</v>
      </c>
      <c r="AM223" s="258" t="s">
        <v>560</v>
      </c>
      <c r="AN223" s="257" t="s">
        <v>22</v>
      </c>
      <c r="AO223" s="258" t="s">
        <v>11</v>
      </c>
      <c r="AP223" s="258">
        <v>168</v>
      </c>
      <c r="AR223" s="74" t="s">
        <v>28</v>
      </c>
      <c r="AS223" s="74" t="s">
        <v>326</v>
      </c>
      <c r="AT223" s="74" t="s">
        <v>427</v>
      </c>
      <c r="AU223" s="74" t="s">
        <v>23</v>
      </c>
      <c r="AV223" s="74" t="s">
        <v>11</v>
      </c>
      <c r="AW223" s="74">
        <v>161</v>
      </c>
      <c r="AY223" s="198" t="s">
        <v>26</v>
      </c>
      <c r="AZ223" s="198" t="s">
        <v>411</v>
      </c>
      <c r="BA223" s="198" t="s">
        <v>275</v>
      </c>
      <c r="BB223" s="147" t="s">
        <v>210</v>
      </c>
      <c r="BC223" s="198" t="s">
        <v>11</v>
      </c>
      <c r="BD223" s="198">
        <v>177</v>
      </c>
      <c r="BF223" s="198" t="s">
        <v>29</v>
      </c>
      <c r="BG223" s="198" t="s">
        <v>309</v>
      </c>
      <c r="BH223" s="198" t="s">
        <v>241</v>
      </c>
      <c r="BI223" s="147" t="s">
        <v>23</v>
      </c>
      <c r="BJ223" s="198" t="s">
        <v>11</v>
      </c>
      <c r="BK223" s="198">
        <v>155</v>
      </c>
      <c r="BM223" t="s">
        <v>28</v>
      </c>
      <c r="BN223" t="s">
        <v>434</v>
      </c>
      <c r="BO223" t="s">
        <v>477</v>
      </c>
      <c r="BP223" t="s">
        <v>12</v>
      </c>
      <c r="BQ223" t="s">
        <v>11</v>
      </c>
      <c r="BR223">
        <v>179</v>
      </c>
      <c r="BT223" t="s">
        <v>28</v>
      </c>
      <c r="BU223" t="s">
        <v>336</v>
      </c>
      <c r="BV223" t="s">
        <v>245</v>
      </c>
      <c r="BW223" t="s">
        <v>23</v>
      </c>
      <c r="BX223" t="s">
        <v>14</v>
      </c>
      <c r="BY223">
        <v>140</v>
      </c>
      <c r="CA223" t="s">
        <v>21</v>
      </c>
      <c r="CB223" t="s">
        <v>498</v>
      </c>
      <c r="CC223" t="s">
        <v>320</v>
      </c>
      <c r="CD223" t="s">
        <v>24</v>
      </c>
      <c r="CE223" t="s">
        <v>11</v>
      </c>
      <c r="CF223">
        <v>164</v>
      </c>
      <c r="CH223" t="s">
        <v>26</v>
      </c>
      <c r="CI223" t="s">
        <v>334</v>
      </c>
      <c r="CJ223" t="s">
        <v>335</v>
      </c>
      <c r="CK223" t="s">
        <v>16</v>
      </c>
      <c r="CL223" t="s">
        <v>14</v>
      </c>
      <c r="CM223">
        <v>156</v>
      </c>
      <c r="CO223" t="s">
        <v>26</v>
      </c>
      <c r="CP223" t="s">
        <v>292</v>
      </c>
      <c r="CQ223" t="s">
        <v>417</v>
      </c>
      <c r="CR223" t="s">
        <v>12</v>
      </c>
      <c r="CS223" t="s">
        <v>11</v>
      </c>
      <c r="CT223">
        <v>171</v>
      </c>
      <c r="FS223" t="s">
        <v>28</v>
      </c>
      <c r="FT223" t="s">
        <v>326</v>
      </c>
      <c r="FU223" t="s">
        <v>427</v>
      </c>
      <c r="FV223" t="s">
        <v>23</v>
      </c>
      <c r="FW223" t="s">
        <v>14</v>
      </c>
      <c r="FX223">
        <v>168</v>
      </c>
    </row>
    <row r="224" spans="1:180" ht="12.75" customHeight="1">
      <c r="A224" s="178"/>
      <c r="B224" s="178"/>
      <c r="C224" s="178"/>
      <c r="D224" s="178"/>
      <c r="E224" s="178"/>
      <c r="F224" s="178"/>
      <c r="G224"/>
      <c r="W224" s="84"/>
      <c r="X224" s="84"/>
      <c r="Y224" s="84"/>
      <c r="Z224" s="194"/>
      <c r="AA224" s="189"/>
      <c r="AB224" s="189"/>
      <c r="AD224" s="198" t="s">
        <v>28</v>
      </c>
      <c r="AE224" s="198" t="s">
        <v>242</v>
      </c>
      <c r="AF224" s="198" t="s">
        <v>435</v>
      </c>
      <c r="AG224" s="147" t="s">
        <v>23</v>
      </c>
      <c r="AH224" s="198" t="s">
        <v>11</v>
      </c>
      <c r="AI224" s="198">
        <v>144</v>
      </c>
      <c r="AK224" s="257" t="s">
        <v>21</v>
      </c>
      <c r="AL224" s="257" t="s">
        <v>262</v>
      </c>
      <c r="AM224" s="257" t="s">
        <v>299</v>
      </c>
      <c r="AN224" s="257" t="s">
        <v>16</v>
      </c>
      <c r="AO224" s="257" t="s">
        <v>8</v>
      </c>
      <c r="AP224" s="257">
        <v>200</v>
      </c>
      <c r="AR224" s="22" t="s">
        <v>28</v>
      </c>
      <c r="AS224" s="22" t="s">
        <v>336</v>
      </c>
      <c r="AT224" s="22" t="s">
        <v>245</v>
      </c>
      <c r="AU224" s="22" t="s">
        <v>23</v>
      </c>
      <c r="AV224" s="203" t="s">
        <v>14</v>
      </c>
      <c r="AW224" s="22">
        <v>160</v>
      </c>
      <c r="AY224" s="198" t="s">
        <v>26</v>
      </c>
      <c r="AZ224" s="198" t="s">
        <v>338</v>
      </c>
      <c r="BA224" s="198" t="s">
        <v>339</v>
      </c>
      <c r="BB224" s="147" t="s">
        <v>23</v>
      </c>
      <c r="BC224" s="198" t="s">
        <v>11</v>
      </c>
      <c r="BD224" s="198">
        <v>177</v>
      </c>
      <c r="BF224" s="198" t="s">
        <v>29</v>
      </c>
      <c r="BG224" s="198" t="s">
        <v>235</v>
      </c>
      <c r="BH224" s="198" t="s">
        <v>349</v>
      </c>
      <c r="BI224" s="147" t="s">
        <v>19</v>
      </c>
      <c r="BJ224" s="198" t="s">
        <v>11</v>
      </c>
      <c r="BK224" s="198">
        <v>176</v>
      </c>
      <c r="BM224" t="s">
        <v>28</v>
      </c>
      <c r="BN224" t="s">
        <v>424</v>
      </c>
      <c r="BO224" t="s">
        <v>425</v>
      </c>
      <c r="BP224" t="s">
        <v>16</v>
      </c>
      <c r="BQ224" t="s">
        <v>8</v>
      </c>
      <c r="BR224">
        <v>183</v>
      </c>
      <c r="BT224" t="s">
        <v>28</v>
      </c>
      <c r="BU224" t="s">
        <v>574</v>
      </c>
      <c r="BV224" t="s">
        <v>591</v>
      </c>
      <c r="BW224" t="s">
        <v>210</v>
      </c>
      <c r="BX224" t="s">
        <v>11</v>
      </c>
      <c r="BY224">
        <v>136</v>
      </c>
      <c r="CA224" t="s">
        <v>21</v>
      </c>
      <c r="CB224" t="s">
        <v>338</v>
      </c>
      <c r="CC224" t="s">
        <v>491</v>
      </c>
      <c r="CD224" t="s">
        <v>25</v>
      </c>
      <c r="CE224" t="s">
        <v>11</v>
      </c>
      <c r="CF224">
        <v>151</v>
      </c>
      <c r="CH224" t="s">
        <v>26</v>
      </c>
      <c r="CI224" t="s">
        <v>284</v>
      </c>
      <c r="CJ224" t="s">
        <v>413</v>
      </c>
      <c r="CK224" t="s">
        <v>10</v>
      </c>
      <c r="CL224" t="s">
        <v>14</v>
      </c>
      <c r="CM224">
        <v>154</v>
      </c>
      <c r="CO224" t="s">
        <v>26</v>
      </c>
      <c r="CP224" t="s">
        <v>178</v>
      </c>
      <c r="CQ224" t="s">
        <v>332</v>
      </c>
      <c r="CR224" t="s">
        <v>23</v>
      </c>
      <c r="CS224" t="s">
        <v>14</v>
      </c>
      <c r="CT224">
        <v>171</v>
      </c>
      <c r="FS224" t="s">
        <v>28</v>
      </c>
      <c r="FT224" t="s">
        <v>395</v>
      </c>
      <c r="FU224" t="s">
        <v>201</v>
      </c>
      <c r="FV224" t="s">
        <v>19</v>
      </c>
      <c r="FW224" t="s">
        <v>14</v>
      </c>
      <c r="FX224">
        <v>161</v>
      </c>
    </row>
    <row r="225" spans="1:180" ht="12.75" customHeight="1">
      <c r="A225" s="178"/>
      <c r="B225" s="178"/>
      <c r="C225" s="178"/>
      <c r="D225" s="178"/>
      <c r="E225" s="178"/>
      <c r="F225" s="178"/>
      <c r="G225"/>
      <c r="W225" s="84"/>
      <c r="X225" s="84"/>
      <c r="Y225" s="84"/>
      <c r="Z225" s="194"/>
      <c r="AA225" s="189"/>
      <c r="AB225" s="189"/>
      <c r="AD225" s="198" t="s">
        <v>28</v>
      </c>
      <c r="AE225" s="198" t="s">
        <v>426</v>
      </c>
      <c r="AF225" s="198" t="s">
        <v>427</v>
      </c>
      <c r="AG225" s="147" t="s">
        <v>38</v>
      </c>
      <c r="AH225" s="198" t="s">
        <v>11</v>
      </c>
      <c r="AI225" s="198">
        <v>149</v>
      </c>
      <c r="AK225" s="257" t="s">
        <v>21</v>
      </c>
      <c r="AL225" s="257" t="s">
        <v>308</v>
      </c>
      <c r="AM225" s="257" t="s">
        <v>299</v>
      </c>
      <c r="AN225" s="257" t="s">
        <v>22</v>
      </c>
      <c r="AO225" s="257" t="s">
        <v>11</v>
      </c>
      <c r="AP225" s="257">
        <v>184</v>
      </c>
      <c r="AR225" s="74" t="s">
        <v>28</v>
      </c>
      <c r="AS225" s="74" t="s">
        <v>242</v>
      </c>
      <c r="AT225" s="74" t="s">
        <v>435</v>
      </c>
      <c r="AU225" s="74" t="s">
        <v>23</v>
      </c>
      <c r="AV225" s="74" t="s">
        <v>11</v>
      </c>
      <c r="AW225" s="74">
        <v>150</v>
      </c>
      <c r="AY225" s="198" t="s">
        <v>26</v>
      </c>
      <c r="AZ225" s="198" t="s">
        <v>178</v>
      </c>
      <c r="BA225" s="198" t="s">
        <v>347</v>
      </c>
      <c r="BB225" s="147" t="s">
        <v>23</v>
      </c>
      <c r="BC225" s="198" t="s">
        <v>11</v>
      </c>
      <c r="BD225" s="198">
        <v>175</v>
      </c>
      <c r="BF225" s="198" t="s">
        <v>29</v>
      </c>
      <c r="BG225" s="198" t="s">
        <v>247</v>
      </c>
      <c r="BH225" s="198" t="s">
        <v>370</v>
      </c>
      <c r="BI225" s="147" t="s">
        <v>19</v>
      </c>
      <c r="BJ225" s="198" t="s">
        <v>11</v>
      </c>
      <c r="BK225" s="198">
        <v>172</v>
      </c>
      <c r="BM225" t="s">
        <v>28</v>
      </c>
      <c r="BN225" t="s">
        <v>433</v>
      </c>
      <c r="BO225" t="s">
        <v>432</v>
      </c>
      <c r="BP225" t="s">
        <v>12</v>
      </c>
      <c r="BQ225" t="s">
        <v>11</v>
      </c>
      <c r="BR225">
        <v>183</v>
      </c>
      <c r="BT225" t="s">
        <v>28</v>
      </c>
      <c r="BU225" t="s">
        <v>434</v>
      </c>
      <c r="BV225" t="s">
        <v>477</v>
      </c>
      <c r="BW225" t="s">
        <v>12</v>
      </c>
      <c r="BX225" t="s">
        <v>14</v>
      </c>
      <c r="BY225">
        <v>125</v>
      </c>
      <c r="CA225" t="s">
        <v>21</v>
      </c>
      <c r="CB225" t="s">
        <v>233</v>
      </c>
      <c r="CC225" t="s">
        <v>180</v>
      </c>
      <c r="CD225" t="s">
        <v>25</v>
      </c>
      <c r="CE225" t="s">
        <v>11</v>
      </c>
      <c r="CF225">
        <v>150</v>
      </c>
      <c r="CH225" t="s">
        <v>26</v>
      </c>
      <c r="CI225" t="s">
        <v>224</v>
      </c>
      <c r="CJ225" t="s">
        <v>340</v>
      </c>
      <c r="CK225" t="s">
        <v>16</v>
      </c>
      <c r="CL225" t="s">
        <v>11</v>
      </c>
      <c r="CM225">
        <v>151</v>
      </c>
      <c r="CO225" t="s">
        <v>26</v>
      </c>
      <c r="CP225" t="s">
        <v>266</v>
      </c>
      <c r="CQ225" t="s">
        <v>267</v>
      </c>
      <c r="CR225" t="s">
        <v>10</v>
      </c>
      <c r="CS225" t="s">
        <v>14</v>
      </c>
      <c r="CT225">
        <v>168</v>
      </c>
      <c r="FS225" t="s">
        <v>28</v>
      </c>
      <c r="FT225" t="s">
        <v>434</v>
      </c>
      <c r="FU225" t="s">
        <v>477</v>
      </c>
      <c r="FV225" t="s">
        <v>12</v>
      </c>
      <c r="FW225" t="s">
        <v>14</v>
      </c>
      <c r="FX225">
        <v>160</v>
      </c>
    </row>
    <row r="226" spans="1:180" ht="12.75" customHeight="1">
      <c r="A226" s="178"/>
      <c r="B226" s="178"/>
      <c r="C226" s="178"/>
      <c r="D226" s="178"/>
      <c r="E226" s="178"/>
      <c r="F226" s="178"/>
      <c r="G226"/>
      <c r="W226" s="84"/>
      <c r="X226" s="84"/>
      <c r="Y226" s="84"/>
      <c r="Z226" s="194"/>
      <c r="AA226" s="189"/>
      <c r="AB226" s="189"/>
      <c r="AD226" s="198" t="s">
        <v>28</v>
      </c>
      <c r="AE226" s="198" t="s">
        <v>395</v>
      </c>
      <c r="AF226" s="198" t="s">
        <v>201</v>
      </c>
      <c r="AG226" s="147" t="s">
        <v>19</v>
      </c>
      <c r="AH226" s="198" t="s">
        <v>14</v>
      </c>
      <c r="AI226" s="198">
        <v>160</v>
      </c>
      <c r="AK226" s="257" t="s">
        <v>21</v>
      </c>
      <c r="AL226" s="257" t="s">
        <v>297</v>
      </c>
      <c r="AM226" s="257" t="s">
        <v>274</v>
      </c>
      <c r="AN226" s="257" t="s">
        <v>16</v>
      </c>
      <c r="AO226" s="257" t="s">
        <v>8</v>
      </c>
      <c r="AP226" s="257">
        <v>193</v>
      </c>
      <c r="AR226" s="74" t="s">
        <v>28</v>
      </c>
      <c r="AS226" s="74" t="s">
        <v>556</v>
      </c>
      <c r="AT226" s="74" t="s">
        <v>557</v>
      </c>
      <c r="AU226" s="74" t="s">
        <v>10</v>
      </c>
      <c r="AV226" s="74" t="s">
        <v>11</v>
      </c>
      <c r="AW226" s="74">
        <v>149</v>
      </c>
      <c r="AY226" s="198" t="s">
        <v>26</v>
      </c>
      <c r="AZ226" s="198" t="s">
        <v>412</v>
      </c>
      <c r="BA226" s="198" t="s">
        <v>413</v>
      </c>
      <c r="BB226" s="147" t="s">
        <v>10</v>
      </c>
      <c r="BC226" s="198" t="s">
        <v>11</v>
      </c>
      <c r="BD226" s="198">
        <v>175</v>
      </c>
      <c r="BF226" s="198" t="s">
        <v>29</v>
      </c>
      <c r="BG226" s="198" t="s">
        <v>325</v>
      </c>
      <c r="BH226" s="198" t="s">
        <v>437</v>
      </c>
      <c r="BI226" s="147" t="s">
        <v>16</v>
      </c>
      <c r="BJ226" s="198" t="s">
        <v>14</v>
      </c>
      <c r="BK226" s="198">
        <v>175</v>
      </c>
      <c r="BM226" t="s">
        <v>28</v>
      </c>
      <c r="BN226" t="s">
        <v>426</v>
      </c>
      <c r="BO226" t="s">
        <v>427</v>
      </c>
      <c r="BP226" t="s">
        <v>38</v>
      </c>
      <c r="BQ226" t="s">
        <v>8</v>
      </c>
      <c r="BR226">
        <v>190</v>
      </c>
      <c r="BT226" t="s">
        <v>28</v>
      </c>
      <c r="BU226" t="s">
        <v>424</v>
      </c>
      <c r="BV226" t="s">
        <v>425</v>
      </c>
      <c r="BW226" t="s">
        <v>16</v>
      </c>
      <c r="BX226" t="s">
        <v>11</v>
      </c>
      <c r="BY226">
        <v>117</v>
      </c>
      <c r="CA226" t="s">
        <v>21</v>
      </c>
      <c r="CB226" t="s">
        <v>331</v>
      </c>
      <c r="CC226" t="s">
        <v>312</v>
      </c>
      <c r="CD226" t="s">
        <v>25</v>
      </c>
      <c r="CE226" t="s">
        <v>11</v>
      </c>
      <c r="CF226">
        <v>148</v>
      </c>
      <c r="CH226" t="s">
        <v>26</v>
      </c>
      <c r="CI226" t="s">
        <v>268</v>
      </c>
      <c r="CJ226" t="s">
        <v>269</v>
      </c>
      <c r="CK226" t="s">
        <v>10</v>
      </c>
      <c r="CL226" t="s">
        <v>14</v>
      </c>
      <c r="CM226">
        <v>151</v>
      </c>
      <c r="CO226" t="s">
        <v>26</v>
      </c>
      <c r="CP226" t="s">
        <v>186</v>
      </c>
      <c r="CQ226" t="s">
        <v>413</v>
      </c>
      <c r="CR226" t="s">
        <v>23</v>
      </c>
      <c r="CS226" t="s">
        <v>14</v>
      </c>
      <c r="CT226">
        <v>166</v>
      </c>
      <c r="FS226" t="s">
        <v>28</v>
      </c>
      <c r="FT226" t="s">
        <v>345</v>
      </c>
      <c r="FU226" t="s">
        <v>432</v>
      </c>
      <c r="FV226" t="s">
        <v>12</v>
      </c>
      <c r="FW226" t="s">
        <v>14</v>
      </c>
      <c r="FX226">
        <v>114</v>
      </c>
    </row>
    <row r="227" spans="1:180" ht="12.75" customHeight="1">
      <c r="A227" s="22"/>
      <c r="E227" s="178"/>
      <c r="F227" s="22"/>
      <c r="G227"/>
      <c r="W227" s="84"/>
      <c r="X227" s="84"/>
      <c r="Y227" s="84"/>
      <c r="Z227" s="194"/>
      <c r="AA227" s="147"/>
      <c r="AB227" s="74"/>
      <c r="AD227" s="198" t="s">
        <v>28</v>
      </c>
      <c r="AE227" s="198" t="s">
        <v>336</v>
      </c>
      <c r="AF227" s="198" t="s">
        <v>274</v>
      </c>
      <c r="AG227" s="147" t="s">
        <v>12</v>
      </c>
      <c r="AH227" s="198" t="s">
        <v>14</v>
      </c>
      <c r="AI227" s="198">
        <v>160</v>
      </c>
      <c r="AK227" s="257" t="s">
        <v>21</v>
      </c>
      <c r="AL227" s="257" t="s">
        <v>309</v>
      </c>
      <c r="AM227" s="257" t="s">
        <v>307</v>
      </c>
      <c r="AN227" s="257" t="s">
        <v>12</v>
      </c>
      <c r="AO227" s="257" t="s">
        <v>11</v>
      </c>
      <c r="AP227" s="257">
        <v>192</v>
      </c>
      <c r="AR227" s="22" t="s">
        <v>28</v>
      </c>
      <c r="AS227" s="22" t="s">
        <v>424</v>
      </c>
      <c r="AT227" s="22" t="s">
        <v>425</v>
      </c>
      <c r="AU227" s="22" t="s">
        <v>16</v>
      </c>
      <c r="AV227" s="203" t="s">
        <v>8</v>
      </c>
      <c r="AW227" s="22">
        <v>147</v>
      </c>
      <c r="AY227" s="198" t="s">
        <v>26</v>
      </c>
      <c r="AZ227" s="198" t="s">
        <v>178</v>
      </c>
      <c r="BA227" s="198" t="s">
        <v>332</v>
      </c>
      <c r="BB227" s="147" t="s">
        <v>23</v>
      </c>
      <c r="BC227" s="198" t="s">
        <v>14</v>
      </c>
      <c r="BD227" s="198">
        <v>174</v>
      </c>
      <c r="BF227" s="198" t="s">
        <v>29</v>
      </c>
      <c r="BG227" s="198" t="s">
        <v>325</v>
      </c>
      <c r="BH227" s="198" t="s">
        <v>437</v>
      </c>
      <c r="BI227" s="147" t="s">
        <v>16</v>
      </c>
      <c r="BJ227" s="198" t="s">
        <v>11</v>
      </c>
      <c r="BK227" s="198">
        <v>168</v>
      </c>
      <c r="BM227" t="s">
        <v>28</v>
      </c>
      <c r="BN227" t="s">
        <v>395</v>
      </c>
      <c r="BO227" t="s">
        <v>201</v>
      </c>
      <c r="BP227" t="s">
        <v>19</v>
      </c>
      <c r="BQ227" t="s">
        <v>14</v>
      </c>
      <c r="BR227">
        <v>156</v>
      </c>
      <c r="BT227" t="s">
        <v>28</v>
      </c>
      <c r="BU227" t="s">
        <v>205</v>
      </c>
      <c r="BV227" t="s">
        <v>180</v>
      </c>
      <c r="BW227" t="s">
        <v>210</v>
      </c>
      <c r="BX227" t="s">
        <v>11</v>
      </c>
      <c r="BY227">
        <v>104</v>
      </c>
      <c r="CA227" t="s">
        <v>21</v>
      </c>
      <c r="CB227" t="s">
        <v>213</v>
      </c>
      <c r="CC227" t="s">
        <v>561</v>
      </c>
      <c r="CD227" t="s">
        <v>12</v>
      </c>
      <c r="CE227" t="s">
        <v>14</v>
      </c>
      <c r="CF227">
        <v>143</v>
      </c>
      <c r="CH227" t="s">
        <v>26</v>
      </c>
      <c r="CI227" t="s">
        <v>186</v>
      </c>
      <c r="CJ227" t="s">
        <v>413</v>
      </c>
      <c r="CK227" t="s">
        <v>23</v>
      </c>
      <c r="CL227" t="s">
        <v>11</v>
      </c>
      <c r="CM227">
        <v>150</v>
      </c>
      <c r="CO227" t="s">
        <v>26</v>
      </c>
      <c r="CP227" t="s">
        <v>292</v>
      </c>
      <c r="CQ227" t="s">
        <v>417</v>
      </c>
      <c r="CR227" t="s">
        <v>12</v>
      </c>
      <c r="CS227" t="s">
        <v>14</v>
      </c>
      <c r="CT227">
        <v>166</v>
      </c>
      <c r="FS227" t="s">
        <v>28</v>
      </c>
      <c r="FT227" t="s">
        <v>574</v>
      </c>
      <c r="FU227" t="s">
        <v>591</v>
      </c>
      <c r="FV227" t="s">
        <v>210</v>
      </c>
      <c r="FW227" t="s">
        <v>11</v>
      </c>
      <c r="FX227">
        <v>139</v>
      </c>
    </row>
    <row r="228" spans="1:180" ht="12.75" customHeight="1">
      <c r="A228" s="178"/>
      <c r="B228" s="178"/>
      <c r="C228" s="178"/>
      <c r="D228" s="178"/>
      <c r="E228" s="178"/>
      <c r="F228" s="178"/>
      <c r="G228"/>
      <c r="W228" s="84"/>
      <c r="X228" s="84"/>
      <c r="Y228" s="84"/>
      <c r="Z228" s="194"/>
      <c r="AA228" s="133"/>
      <c r="AD228" s="198" t="s">
        <v>28</v>
      </c>
      <c r="AE228" s="198" t="s">
        <v>395</v>
      </c>
      <c r="AF228" s="198" t="s">
        <v>201</v>
      </c>
      <c r="AG228" s="147" t="s">
        <v>19</v>
      </c>
      <c r="AH228" s="198" t="s">
        <v>11</v>
      </c>
      <c r="AI228" s="198">
        <v>167</v>
      </c>
      <c r="AK228" s="257" t="s">
        <v>21</v>
      </c>
      <c r="AL228" s="257" t="s">
        <v>306</v>
      </c>
      <c r="AM228" s="257" t="s">
        <v>307</v>
      </c>
      <c r="AN228" s="257" t="s">
        <v>12</v>
      </c>
      <c r="AO228" s="257" t="s">
        <v>11</v>
      </c>
      <c r="AP228" s="257">
        <v>185</v>
      </c>
      <c r="AR228" s="74" t="s">
        <v>28</v>
      </c>
      <c r="AS228" s="74" t="s">
        <v>235</v>
      </c>
      <c r="AT228" s="74" t="s">
        <v>590</v>
      </c>
      <c r="AU228" s="74" t="s">
        <v>19</v>
      </c>
      <c r="AV228" s="74" t="s">
        <v>11</v>
      </c>
      <c r="AW228" s="74">
        <v>145</v>
      </c>
      <c r="AY228" s="198" t="s">
        <v>26</v>
      </c>
      <c r="AZ228" s="198" t="s">
        <v>287</v>
      </c>
      <c r="BA228" s="198" t="s">
        <v>288</v>
      </c>
      <c r="BB228" s="147" t="s">
        <v>12</v>
      </c>
      <c r="BC228" s="198" t="s">
        <v>14</v>
      </c>
      <c r="BD228" s="198">
        <v>172</v>
      </c>
      <c r="BF228" s="198" t="s">
        <v>29</v>
      </c>
      <c r="BG228" s="198" t="s">
        <v>224</v>
      </c>
      <c r="BH228" s="198" t="s">
        <v>369</v>
      </c>
      <c r="BI228" s="147" t="s">
        <v>16</v>
      </c>
      <c r="BJ228" s="198" t="s">
        <v>8</v>
      </c>
      <c r="BK228" s="198">
        <v>192</v>
      </c>
      <c r="BM228" t="s">
        <v>28</v>
      </c>
      <c r="BN228" t="s">
        <v>395</v>
      </c>
      <c r="BO228" t="s">
        <v>201</v>
      </c>
      <c r="BP228" t="s">
        <v>19</v>
      </c>
      <c r="BQ228" t="s">
        <v>11</v>
      </c>
      <c r="BR228">
        <v>166</v>
      </c>
      <c r="BT228" t="s">
        <v>21</v>
      </c>
      <c r="BU228" t="s">
        <v>300</v>
      </c>
      <c r="BV228" t="s">
        <v>181</v>
      </c>
      <c r="BW228" t="s">
        <v>16</v>
      </c>
      <c r="BX228" t="s">
        <v>8</v>
      </c>
      <c r="BY228">
        <v>200</v>
      </c>
      <c r="CA228" t="s">
        <v>21</v>
      </c>
      <c r="CB228" t="s">
        <v>418</v>
      </c>
      <c r="CC228" t="s">
        <v>487</v>
      </c>
      <c r="CD228" t="s">
        <v>25</v>
      </c>
      <c r="CE228" t="s">
        <v>11</v>
      </c>
      <c r="CF228">
        <v>132</v>
      </c>
      <c r="CH228" t="s">
        <v>26</v>
      </c>
      <c r="CI228" t="s">
        <v>334</v>
      </c>
      <c r="CJ228" t="s">
        <v>335</v>
      </c>
      <c r="CK228" t="s">
        <v>16</v>
      </c>
      <c r="CL228" t="s">
        <v>11</v>
      </c>
      <c r="CM228">
        <v>150</v>
      </c>
      <c r="CO228" t="s">
        <v>26</v>
      </c>
      <c r="CP228" t="s">
        <v>494</v>
      </c>
      <c r="CQ228" t="s">
        <v>495</v>
      </c>
      <c r="CR228" t="s">
        <v>24</v>
      </c>
      <c r="CS228" t="s">
        <v>11</v>
      </c>
      <c r="CT228">
        <v>165</v>
      </c>
      <c r="FS228" t="s">
        <v>28</v>
      </c>
      <c r="FT228" t="s">
        <v>205</v>
      </c>
      <c r="FU228" t="s">
        <v>180</v>
      </c>
      <c r="FV228" t="s">
        <v>210</v>
      </c>
      <c r="FW228" t="s">
        <v>11</v>
      </c>
      <c r="FX228">
        <v>135</v>
      </c>
    </row>
    <row r="229" spans="1:180" ht="12.75" customHeight="1">
      <c r="A229" s="178"/>
      <c r="B229" s="178"/>
      <c r="C229" s="178"/>
      <c r="D229" s="178"/>
      <c r="E229" s="178"/>
      <c r="F229" s="178"/>
      <c r="G229"/>
      <c r="W229" s="84"/>
      <c r="X229" s="84"/>
      <c r="Y229" s="84"/>
      <c r="Z229" s="194"/>
      <c r="AA229" s="74"/>
      <c r="AB229" s="74"/>
      <c r="AD229" s="198" t="s">
        <v>28</v>
      </c>
      <c r="AE229" s="199" t="s">
        <v>429</v>
      </c>
      <c r="AF229" s="199" t="s">
        <v>245</v>
      </c>
      <c r="AG229" s="147" t="s">
        <v>24</v>
      </c>
      <c r="AH229" s="198" t="s">
        <v>11</v>
      </c>
      <c r="AI229" s="198">
        <v>168</v>
      </c>
      <c r="AK229" s="257" t="s">
        <v>21</v>
      </c>
      <c r="AL229" s="258" t="s">
        <v>306</v>
      </c>
      <c r="AM229" s="258" t="s">
        <v>307</v>
      </c>
      <c r="AN229" s="257" t="s">
        <v>12</v>
      </c>
      <c r="AO229" s="258" t="s">
        <v>14</v>
      </c>
      <c r="AP229" s="258">
        <v>161</v>
      </c>
      <c r="AR229" s="203" t="s">
        <v>28</v>
      </c>
      <c r="AS229" s="74" t="s">
        <v>424</v>
      </c>
      <c r="AT229" s="74" t="s">
        <v>425</v>
      </c>
      <c r="AU229" s="74" t="s">
        <v>16</v>
      </c>
      <c r="AV229" s="203" t="s">
        <v>11</v>
      </c>
      <c r="AW229" s="74">
        <v>101</v>
      </c>
      <c r="AY229" s="198" t="s">
        <v>26</v>
      </c>
      <c r="AZ229" s="198" t="s">
        <v>345</v>
      </c>
      <c r="BA229" s="198" t="s">
        <v>267</v>
      </c>
      <c r="BB229" s="147" t="s">
        <v>12</v>
      </c>
      <c r="BC229" s="198" t="s">
        <v>14</v>
      </c>
      <c r="BD229" s="198">
        <v>172</v>
      </c>
      <c r="BF229" s="198" t="s">
        <v>29</v>
      </c>
      <c r="BG229" s="198" t="s">
        <v>325</v>
      </c>
      <c r="BH229" s="198" t="s">
        <v>437</v>
      </c>
      <c r="BI229" s="147" t="s">
        <v>16</v>
      </c>
      <c r="BJ229" s="198" t="s">
        <v>8</v>
      </c>
      <c r="BK229" s="198">
        <v>193</v>
      </c>
      <c r="BM229" t="s">
        <v>28</v>
      </c>
      <c r="BN229" t="s">
        <v>326</v>
      </c>
      <c r="BO229" t="s">
        <v>427</v>
      </c>
      <c r="BP229" t="s">
        <v>23</v>
      </c>
      <c r="BQ229" t="s">
        <v>14</v>
      </c>
      <c r="BR229">
        <v>174</v>
      </c>
      <c r="BT229" t="s">
        <v>21</v>
      </c>
      <c r="BU229" t="s">
        <v>297</v>
      </c>
      <c r="BV229" t="s">
        <v>274</v>
      </c>
      <c r="BW229" t="s">
        <v>16</v>
      </c>
      <c r="BX229" t="s">
        <v>8</v>
      </c>
      <c r="BY229">
        <v>199</v>
      </c>
      <c r="CA229" t="s">
        <v>29</v>
      </c>
      <c r="CB229" t="s">
        <v>224</v>
      </c>
      <c r="CC229" t="s">
        <v>369</v>
      </c>
      <c r="CD229" t="s">
        <v>16</v>
      </c>
      <c r="CE229" t="s">
        <v>8</v>
      </c>
      <c r="CF229">
        <v>191</v>
      </c>
      <c r="CH229" t="s">
        <v>26</v>
      </c>
      <c r="CI229" t="s">
        <v>472</v>
      </c>
      <c r="CJ229" t="s">
        <v>485</v>
      </c>
      <c r="CK229" t="s">
        <v>12</v>
      </c>
      <c r="CL229" t="s">
        <v>14</v>
      </c>
      <c r="CM229">
        <v>146</v>
      </c>
      <c r="CO229" t="s">
        <v>26</v>
      </c>
      <c r="CP229" t="s">
        <v>334</v>
      </c>
      <c r="CQ229" t="s">
        <v>335</v>
      </c>
      <c r="CR229" t="s">
        <v>16</v>
      </c>
      <c r="CS229" t="s">
        <v>11</v>
      </c>
      <c r="CT229">
        <v>156</v>
      </c>
      <c r="FS229" t="s">
        <v>28</v>
      </c>
      <c r="FT229" t="s">
        <v>430</v>
      </c>
      <c r="FU229" t="s">
        <v>431</v>
      </c>
      <c r="FV229" t="s">
        <v>24</v>
      </c>
      <c r="FW229" t="s">
        <v>11</v>
      </c>
      <c r="FX229">
        <v>183</v>
      </c>
    </row>
    <row r="230" spans="1:180" ht="12.75" customHeight="1">
      <c r="A230" s="22"/>
      <c r="E230" s="178"/>
      <c r="F230" s="22"/>
      <c r="G230"/>
      <c r="W230" s="198"/>
      <c r="X230" s="198"/>
      <c r="Y230" s="198"/>
      <c r="Z230" s="147"/>
      <c r="AA230" s="189"/>
      <c r="AB230" s="189"/>
      <c r="AD230" s="198" t="s">
        <v>28</v>
      </c>
      <c r="AE230" s="198" t="s">
        <v>326</v>
      </c>
      <c r="AF230" s="198" t="s">
        <v>427</v>
      </c>
      <c r="AG230" s="147" t="s">
        <v>23</v>
      </c>
      <c r="AH230" s="198" t="s">
        <v>14</v>
      </c>
      <c r="AI230" s="198">
        <v>175</v>
      </c>
      <c r="AK230" s="257" t="s">
        <v>21</v>
      </c>
      <c r="AL230" s="257" t="s">
        <v>176</v>
      </c>
      <c r="AM230" s="257" t="s">
        <v>301</v>
      </c>
      <c r="AN230" s="257" t="s">
        <v>16</v>
      </c>
      <c r="AO230" s="257" t="s">
        <v>8</v>
      </c>
      <c r="AP230" s="257">
        <v>196</v>
      </c>
      <c r="AR230" s="74" t="s">
        <v>28</v>
      </c>
      <c r="AS230" s="74" t="s">
        <v>235</v>
      </c>
      <c r="AT230" s="74" t="s">
        <v>590</v>
      </c>
      <c r="AU230" s="74" t="s">
        <v>19</v>
      </c>
      <c r="AV230" s="74" t="s">
        <v>14</v>
      </c>
      <c r="AW230" s="74">
        <v>92</v>
      </c>
      <c r="AY230" s="198" t="s">
        <v>26</v>
      </c>
      <c r="AZ230" s="198" t="s">
        <v>292</v>
      </c>
      <c r="BA230" s="198" t="s">
        <v>417</v>
      </c>
      <c r="BB230" s="147" t="s">
        <v>12</v>
      </c>
      <c r="BC230" s="198" t="s">
        <v>11</v>
      </c>
      <c r="BD230" s="198">
        <v>171</v>
      </c>
      <c r="BF230" s="198" t="s">
        <v>29</v>
      </c>
      <c r="BG230" s="198" t="s">
        <v>350</v>
      </c>
      <c r="BH230" s="198" t="s">
        <v>373</v>
      </c>
      <c r="BI230" s="147" t="s">
        <v>16</v>
      </c>
      <c r="BJ230" s="198" t="s">
        <v>8</v>
      </c>
      <c r="BK230" s="198">
        <v>178</v>
      </c>
      <c r="BM230" t="s">
        <v>28</v>
      </c>
      <c r="BN230" t="s">
        <v>326</v>
      </c>
      <c r="BO230" t="s">
        <v>427</v>
      </c>
      <c r="BP230" t="s">
        <v>23</v>
      </c>
      <c r="BQ230" t="s">
        <v>11</v>
      </c>
      <c r="BR230">
        <v>177</v>
      </c>
      <c r="BT230" t="s">
        <v>21</v>
      </c>
      <c r="BU230" t="s">
        <v>262</v>
      </c>
      <c r="BV230" t="s">
        <v>299</v>
      </c>
      <c r="BW230" t="s">
        <v>16</v>
      </c>
      <c r="BX230" t="s">
        <v>8</v>
      </c>
      <c r="BY230">
        <v>198</v>
      </c>
      <c r="CA230" t="s">
        <v>29</v>
      </c>
      <c r="CB230" t="s">
        <v>244</v>
      </c>
      <c r="CC230" t="s">
        <v>369</v>
      </c>
      <c r="CD230" t="s">
        <v>24</v>
      </c>
      <c r="CE230" t="s">
        <v>11</v>
      </c>
      <c r="CF230">
        <v>161</v>
      </c>
      <c r="CH230" t="s">
        <v>26</v>
      </c>
      <c r="CI230" t="s">
        <v>186</v>
      </c>
      <c r="CJ230" t="s">
        <v>616</v>
      </c>
      <c r="CK230" t="s">
        <v>23</v>
      </c>
      <c r="CL230" t="s">
        <v>11</v>
      </c>
      <c r="CM230">
        <v>136</v>
      </c>
      <c r="CO230" t="s">
        <v>26</v>
      </c>
      <c r="CP230" t="s">
        <v>341</v>
      </c>
      <c r="CQ230" t="s">
        <v>342</v>
      </c>
      <c r="CR230" t="s">
        <v>16</v>
      </c>
      <c r="CS230" t="s">
        <v>14</v>
      </c>
      <c r="CT230">
        <v>155</v>
      </c>
      <c r="FS230" t="s">
        <v>28</v>
      </c>
      <c r="FT230" t="s">
        <v>554</v>
      </c>
      <c r="FU230" t="s">
        <v>555</v>
      </c>
      <c r="FV230" t="s">
        <v>10</v>
      </c>
      <c r="FW230" t="s">
        <v>11</v>
      </c>
      <c r="FX230">
        <v>176</v>
      </c>
    </row>
    <row r="231" spans="1:180" ht="12.75" customHeight="1">
      <c r="A231" s="22"/>
      <c r="E231" s="178"/>
      <c r="F231" s="22"/>
      <c r="G231"/>
      <c r="W231" s="84"/>
      <c r="X231" s="84"/>
      <c r="Y231" s="84"/>
      <c r="Z231" s="194"/>
      <c r="AA231" s="189"/>
      <c r="AB231" s="189"/>
      <c r="AD231" s="198" t="s">
        <v>28</v>
      </c>
      <c r="AE231" s="198" t="s">
        <v>326</v>
      </c>
      <c r="AF231" s="198" t="s">
        <v>427</v>
      </c>
      <c r="AG231" s="147" t="s">
        <v>23</v>
      </c>
      <c r="AH231" s="198" t="s">
        <v>11</v>
      </c>
      <c r="AI231" s="198">
        <v>177</v>
      </c>
      <c r="AK231" s="259" t="s">
        <v>21</v>
      </c>
      <c r="AL231" s="259" t="s">
        <v>233</v>
      </c>
      <c r="AM231" s="259" t="s">
        <v>180</v>
      </c>
      <c r="AN231" s="260" t="s">
        <v>25</v>
      </c>
      <c r="AO231" s="259" t="s">
        <v>11</v>
      </c>
      <c r="AP231" s="259">
        <v>140</v>
      </c>
      <c r="AR231" s="74" t="s">
        <v>21</v>
      </c>
      <c r="AS231" s="74" t="s">
        <v>300</v>
      </c>
      <c r="AT231" s="74" t="s">
        <v>181</v>
      </c>
      <c r="AU231" s="74" t="s">
        <v>16</v>
      </c>
      <c r="AV231" s="74" t="s">
        <v>8</v>
      </c>
      <c r="AW231" s="74">
        <v>200</v>
      </c>
      <c r="AY231" s="198" t="s">
        <v>26</v>
      </c>
      <c r="AZ231" s="198" t="s">
        <v>292</v>
      </c>
      <c r="BA231" s="198" t="s">
        <v>417</v>
      </c>
      <c r="BB231" s="147" t="s">
        <v>12</v>
      </c>
      <c r="BC231" s="198" t="s">
        <v>14</v>
      </c>
      <c r="BD231" s="198">
        <v>170</v>
      </c>
      <c r="BF231" s="198" t="s">
        <v>29</v>
      </c>
      <c r="BG231" s="198" t="s">
        <v>479</v>
      </c>
      <c r="BH231" s="198" t="s">
        <v>378</v>
      </c>
      <c r="BI231" s="147" t="s">
        <v>210</v>
      </c>
      <c r="BJ231" s="198" t="s">
        <v>11</v>
      </c>
      <c r="BK231" s="198">
        <v>120</v>
      </c>
      <c r="BM231" t="s">
        <v>28</v>
      </c>
      <c r="BN231" t="s">
        <v>430</v>
      </c>
      <c r="BO231" t="s">
        <v>431</v>
      </c>
      <c r="BP231" t="s">
        <v>24</v>
      </c>
      <c r="BQ231" t="s">
        <v>11</v>
      </c>
      <c r="BR231">
        <v>182</v>
      </c>
      <c r="BT231" t="s">
        <v>21</v>
      </c>
      <c r="BU231" t="s">
        <v>176</v>
      </c>
      <c r="BV231" t="s">
        <v>301</v>
      </c>
      <c r="BW231" t="s">
        <v>16</v>
      </c>
      <c r="BX231" t="s">
        <v>8</v>
      </c>
      <c r="BY231">
        <v>197</v>
      </c>
      <c r="CA231" t="s">
        <v>29</v>
      </c>
      <c r="CB231" t="s">
        <v>325</v>
      </c>
      <c r="CC231" t="s">
        <v>437</v>
      </c>
      <c r="CD231" t="s">
        <v>16</v>
      </c>
      <c r="CE231" t="s">
        <v>14</v>
      </c>
      <c r="CF231">
        <v>162</v>
      </c>
      <c r="CH231" t="s">
        <v>26</v>
      </c>
      <c r="CI231" t="s">
        <v>341</v>
      </c>
      <c r="CJ231" t="s">
        <v>342</v>
      </c>
      <c r="CK231" t="s">
        <v>16</v>
      </c>
      <c r="CL231" t="s">
        <v>11</v>
      </c>
      <c r="CM231">
        <v>131</v>
      </c>
      <c r="CO231" t="s">
        <v>26</v>
      </c>
      <c r="CP231" t="s">
        <v>348</v>
      </c>
      <c r="CQ231" t="s">
        <v>349</v>
      </c>
      <c r="CR231" t="s">
        <v>22</v>
      </c>
      <c r="CS231" t="s">
        <v>11</v>
      </c>
      <c r="CT231">
        <v>155</v>
      </c>
      <c r="FS231" t="s">
        <v>28</v>
      </c>
      <c r="FT231" t="s">
        <v>429</v>
      </c>
      <c r="FU231" t="s">
        <v>245</v>
      </c>
      <c r="FV231" t="s">
        <v>24</v>
      </c>
      <c r="FW231" t="s">
        <v>11</v>
      </c>
      <c r="FX231">
        <v>169</v>
      </c>
    </row>
    <row r="232" spans="1:180" ht="12.75" customHeight="1">
      <c r="A232" s="178"/>
      <c r="B232" s="178"/>
      <c r="C232" s="178"/>
      <c r="D232" s="178"/>
      <c r="E232" s="178"/>
      <c r="F232" s="178"/>
      <c r="G232"/>
      <c r="W232" s="84"/>
      <c r="X232" s="84"/>
      <c r="Y232" s="84"/>
      <c r="Z232" s="194"/>
      <c r="AA232" s="189"/>
      <c r="AB232" s="189"/>
      <c r="AD232" s="198" t="s">
        <v>28</v>
      </c>
      <c r="AE232" s="198" t="s">
        <v>433</v>
      </c>
      <c r="AF232" s="198" t="s">
        <v>432</v>
      </c>
      <c r="AG232" s="147" t="s">
        <v>12</v>
      </c>
      <c r="AH232" s="198" t="s">
        <v>11</v>
      </c>
      <c r="AI232" s="198">
        <v>178</v>
      </c>
      <c r="AK232" s="259" t="s">
        <v>21</v>
      </c>
      <c r="AL232" s="259" t="s">
        <v>418</v>
      </c>
      <c r="AM232" s="259" t="s">
        <v>487</v>
      </c>
      <c r="AN232" s="260" t="s">
        <v>25</v>
      </c>
      <c r="AO232" s="259" t="s">
        <v>11</v>
      </c>
      <c r="AP232" s="259">
        <v>89</v>
      </c>
      <c r="AR232" s="74" t="s">
        <v>21</v>
      </c>
      <c r="AS232" s="74" t="s">
        <v>262</v>
      </c>
      <c r="AT232" s="74" t="s">
        <v>299</v>
      </c>
      <c r="AU232" s="74" t="s">
        <v>16</v>
      </c>
      <c r="AV232" s="74" t="s">
        <v>8</v>
      </c>
      <c r="AW232" s="74">
        <v>200</v>
      </c>
      <c r="AY232" s="198" t="s">
        <v>26</v>
      </c>
      <c r="AZ232" s="198" t="s">
        <v>191</v>
      </c>
      <c r="BA232" s="198" t="s">
        <v>344</v>
      </c>
      <c r="BB232" s="147" t="s">
        <v>10</v>
      </c>
      <c r="BC232" s="198" t="s">
        <v>11</v>
      </c>
      <c r="BD232" s="198">
        <v>168</v>
      </c>
      <c r="BF232" s="198" t="s">
        <v>28</v>
      </c>
      <c r="BG232" s="198" t="s">
        <v>326</v>
      </c>
      <c r="BH232" s="198" t="s">
        <v>427</v>
      </c>
      <c r="BI232" s="147" t="s">
        <v>23</v>
      </c>
      <c r="BJ232" s="198" t="s">
        <v>14</v>
      </c>
      <c r="BK232" s="198">
        <v>174</v>
      </c>
      <c r="BM232" t="s">
        <v>28</v>
      </c>
      <c r="BN232" t="s">
        <v>262</v>
      </c>
      <c r="BO232" t="s">
        <v>428</v>
      </c>
      <c r="BP232" t="s">
        <v>16</v>
      </c>
      <c r="BQ232" t="s">
        <v>8</v>
      </c>
      <c r="BR232">
        <v>191</v>
      </c>
      <c r="BT232" t="s">
        <v>21</v>
      </c>
      <c r="BU232" t="s">
        <v>262</v>
      </c>
      <c r="BV232" t="s">
        <v>302</v>
      </c>
      <c r="BW232" t="s">
        <v>16</v>
      </c>
      <c r="BX232" t="s">
        <v>8</v>
      </c>
      <c r="BY232">
        <v>195</v>
      </c>
      <c r="CA232" t="s">
        <v>29</v>
      </c>
      <c r="CB232" t="s">
        <v>325</v>
      </c>
      <c r="CC232" t="s">
        <v>437</v>
      </c>
      <c r="CD232" t="s">
        <v>16</v>
      </c>
      <c r="CE232" t="s">
        <v>11</v>
      </c>
      <c r="CF232">
        <v>168</v>
      </c>
      <c r="CH232" t="s">
        <v>26</v>
      </c>
      <c r="CI232" t="s">
        <v>211</v>
      </c>
      <c r="CJ232" t="s">
        <v>295</v>
      </c>
      <c r="CK232" t="s">
        <v>25</v>
      </c>
      <c r="CL232" t="s">
        <v>11</v>
      </c>
      <c r="CM232">
        <v>91</v>
      </c>
      <c r="CO232" t="s">
        <v>26</v>
      </c>
      <c r="CP232" t="s">
        <v>284</v>
      </c>
      <c r="CQ232" t="s">
        <v>413</v>
      </c>
      <c r="CR232" t="s">
        <v>10</v>
      </c>
      <c r="CS232" t="s">
        <v>14</v>
      </c>
      <c r="CT232">
        <v>154</v>
      </c>
      <c r="FS232" t="s">
        <v>28</v>
      </c>
      <c r="FT232" t="s">
        <v>556</v>
      </c>
      <c r="FU232" t="s">
        <v>557</v>
      </c>
      <c r="FV232" t="s">
        <v>10</v>
      </c>
      <c r="FW232" t="s">
        <v>11</v>
      </c>
      <c r="FX232">
        <v>161</v>
      </c>
    </row>
    <row r="233" spans="1:180" ht="12.75" customHeight="1">
      <c r="A233" s="22"/>
      <c r="E233" s="178"/>
      <c r="F233" s="22"/>
      <c r="G233"/>
      <c r="W233" s="84"/>
      <c r="X233" s="84"/>
      <c r="Y233" s="84"/>
      <c r="Z233" s="194"/>
      <c r="AA233" s="189"/>
      <c r="AB233" s="189"/>
      <c r="AD233" s="198" t="s">
        <v>28</v>
      </c>
      <c r="AE233" s="198" t="s">
        <v>434</v>
      </c>
      <c r="AF233" s="198" t="s">
        <v>477</v>
      </c>
      <c r="AG233" s="147" t="s">
        <v>12</v>
      </c>
      <c r="AH233" s="198" t="s">
        <v>11</v>
      </c>
      <c r="AI233" s="198">
        <v>178</v>
      </c>
      <c r="AK233" s="257" t="s">
        <v>21</v>
      </c>
      <c r="AL233" s="258" t="s">
        <v>178</v>
      </c>
      <c r="AM233" s="258" t="s">
        <v>322</v>
      </c>
      <c r="AN233" s="257" t="s">
        <v>23</v>
      </c>
      <c r="AO233" s="258" t="s">
        <v>14</v>
      </c>
      <c r="AP233" s="258">
        <v>175</v>
      </c>
      <c r="AR233" s="74" t="s">
        <v>21</v>
      </c>
      <c r="AS233" s="74" t="s">
        <v>224</v>
      </c>
      <c r="AT233" s="74" t="s">
        <v>303</v>
      </c>
      <c r="AU233" s="74" t="s">
        <v>19</v>
      </c>
      <c r="AV233" s="74" t="s">
        <v>8</v>
      </c>
      <c r="AW233" s="74">
        <v>198</v>
      </c>
      <c r="AY233" s="198" t="s">
        <v>26</v>
      </c>
      <c r="AZ233" s="198" t="s">
        <v>338</v>
      </c>
      <c r="BA233" s="198" t="s">
        <v>588</v>
      </c>
      <c r="BB233" s="147" t="s">
        <v>210</v>
      </c>
      <c r="BC233" s="198" t="s">
        <v>11</v>
      </c>
      <c r="BD233" s="198">
        <v>167</v>
      </c>
      <c r="BF233" s="198" t="s">
        <v>28</v>
      </c>
      <c r="BG233" s="198" t="s">
        <v>336</v>
      </c>
      <c r="BH233" s="198" t="s">
        <v>274</v>
      </c>
      <c r="BI233" s="147" t="s">
        <v>12</v>
      </c>
      <c r="BJ233" s="198" t="s">
        <v>14</v>
      </c>
      <c r="BK233" s="198">
        <v>147</v>
      </c>
      <c r="BM233" t="s">
        <v>21</v>
      </c>
      <c r="BN233" t="s">
        <v>483</v>
      </c>
      <c r="BO233" t="s">
        <v>484</v>
      </c>
      <c r="BP233" t="s">
        <v>25</v>
      </c>
      <c r="BQ233" t="s">
        <v>11</v>
      </c>
      <c r="BR233">
        <v>61</v>
      </c>
      <c r="BT233" t="s">
        <v>21</v>
      </c>
      <c r="BU233" t="s">
        <v>224</v>
      </c>
      <c r="BV233" t="s">
        <v>303</v>
      </c>
      <c r="BW233" t="s">
        <v>19</v>
      </c>
      <c r="BX233" t="s">
        <v>8</v>
      </c>
      <c r="BY233">
        <v>195</v>
      </c>
      <c r="CA233" t="s">
        <v>29</v>
      </c>
      <c r="CB233" t="s">
        <v>309</v>
      </c>
      <c r="CC233" t="s">
        <v>241</v>
      </c>
      <c r="CD233" t="s">
        <v>23</v>
      </c>
      <c r="CE233" t="s">
        <v>14</v>
      </c>
      <c r="CF233">
        <v>173</v>
      </c>
      <c r="CH233" t="s">
        <v>21</v>
      </c>
      <c r="CI233" t="s">
        <v>262</v>
      </c>
      <c r="CJ233" t="s">
        <v>299</v>
      </c>
      <c r="CK233" t="s">
        <v>16</v>
      </c>
      <c r="CL233" t="s">
        <v>8</v>
      </c>
      <c r="CM233">
        <v>200</v>
      </c>
      <c r="CO233" t="s">
        <v>26</v>
      </c>
      <c r="CP233" t="s">
        <v>346</v>
      </c>
      <c r="CQ233" t="s">
        <v>347</v>
      </c>
      <c r="CR233" t="s">
        <v>25</v>
      </c>
      <c r="CS233" t="s">
        <v>11</v>
      </c>
      <c r="CT233">
        <v>152</v>
      </c>
      <c r="FS233" t="s">
        <v>28</v>
      </c>
      <c r="FT233" t="s">
        <v>262</v>
      </c>
      <c r="FU233" t="s">
        <v>428</v>
      </c>
      <c r="FV233" t="s">
        <v>16</v>
      </c>
      <c r="FW233" t="s">
        <v>8</v>
      </c>
      <c r="FX233">
        <v>190</v>
      </c>
    </row>
    <row r="234" spans="1:180" ht="12.75" customHeight="1">
      <c r="A234" s="178"/>
      <c r="B234" s="178"/>
      <c r="C234" s="178"/>
      <c r="D234" s="178"/>
      <c r="E234" s="178"/>
      <c r="F234" s="178"/>
      <c r="G234"/>
      <c r="W234" s="84"/>
      <c r="X234" s="84"/>
      <c r="Y234" s="84"/>
      <c r="Z234" s="194"/>
      <c r="AA234" s="189"/>
      <c r="AB234" s="189"/>
      <c r="AD234" s="198" t="s">
        <v>28</v>
      </c>
      <c r="AE234" s="198" t="s">
        <v>424</v>
      </c>
      <c r="AF234" s="198" t="s">
        <v>425</v>
      </c>
      <c r="AG234" s="147" t="s">
        <v>16</v>
      </c>
      <c r="AH234" s="198" t="s">
        <v>8</v>
      </c>
      <c r="AI234" s="198">
        <v>178</v>
      </c>
      <c r="AK234" s="257" t="s">
        <v>21</v>
      </c>
      <c r="AL234" s="258" t="s">
        <v>196</v>
      </c>
      <c r="AM234" s="258" t="s">
        <v>322</v>
      </c>
      <c r="AN234" s="257" t="s">
        <v>10</v>
      </c>
      <c r="AO234" s="258" t="s">
        <v>11</v>
      </c>
      <c r="AP234" s="258">
        <v>175</v>
      </c>
      <c r="AR234" s="74" t="s">
        <v>21</v>
      </c>
      <c r="AS234" s="74" t="s">
        <v>176</v>
      </c>
      <c r="AT234" s="74" t="s">
        <v>301</v>
      </c>
      <c r="AU234" s="74" t="s">
        <v>16</v>
      </c>
      <c r="AV234" s="74" t="s">
        <v>8</v>
      </c>
      <c r="AW234" s="74">
        <v>197</v>
      </c>
      <c r="AY234" s="198" t="s">
        <v>26</v>
      </c>
      <c r="AZ234" s="198" t="s">
        <v>183</v>
      </c>
      <c r="BA234" s="198" t="s">
        <v>410</v>
      </c>
      <c r="BB234" s="147" t="s">
        <v>22</v>
      </c>
      <c r="BC234" s="198" t="s">
        <v>11</v>
      </c>
      <c r="BD234" s="198">
        <v>167</v>
      </c>
      <c r="BF234" s="198" t="s">
        <v>28</v>
      </c>
      <c r="BG234" s="198" t="s">
        <v>235</v>
      </c>
      <c r="BH234" s="198" t="s">
        <v>590</v>
      </c>
      <c r="BI234" s="147" t="s">
        <v>19</v>
      </c>
      <c r="BJ234" s="198" t="s">
        <v>14</v>
      </c>
      <c r="BK234" s="198">
        <v>103</v>
      </c>
      <c r="BM234" t="s">
        <v>21</v>
      </c>
      <c r="BN234" t="s">
        <v>418</v>
      </c>
      <c r="BO234" t="s">
        <v>487</v>
      </c>
      <c r="BP234" t="s">
        <v>25</v>
      </c>
      <c r="BQ234" t="s">
        <v>11</v>
      </c>
      <c r="BR234">
        <v>108</v>
      </c>
      <c r="BT234" t="s">
        <v>21</v>
      </c>
      <c r="BU234" t="s">
        <v>306</v>
      </c>
      <c r="BV234" t="s">
        <v>307</v>
      </c>
      <c r="BW234" t="s">
        <v>12</v>
      </c>
      <c r="BX234" t="s">
        <v>11</v>
      </c>
      <c r="BY234">
        <v>192</v>
      </c>
      <c r="CA234" t="s">
        <v>29</v>
      </c>
      <c r="CB234" t="s">
        <v>325</v>
      </c>
      <c r="CC234" t="s">
        <v>437</v>
      </c>
      <c r="CD234" t="s">
        <v>16</v>
      </c>
      <c r="CE234" t="s">
        <v>8</v>
      </c>
      <c r="CF234">
        <v>197</v>
      </c>
      <c r="CH234" t="s">
        <v>21</v>
      </c>
      <c r="CI234" t="s">
        <v>300</v>
      </c>
      <c r="CJ234" t="s">
        <v>181</v>
      </c>
      <c r="CK234" t="s">
        <v>16</v>
      </c>
      <c r="CL234" t="s">
        <v>8</v>
      </c>
      <c r="CM234">
        <v>200</v>
      </c>
      <c r="CO234" t="s">
        <v>26</v>
      </c>
      <c r="CP234" t="s">
        <v>472</v>
      </c>
      <c r="CQ234" t="s">
        <v>485</v>
      </c>
      <c r="CR234" t="s">
        <v>12</v>
      </c>
      <c r="CS234" t="s">
        <v>14</v>
      </c>
      <c r="CT234">
        <v>152</v>
      </c>
      <c r="FS234" t="s">
        <v>28</v>
      </c>
      <c r="FT234" t="s">
        <v>426</v>
      </c>
      <c r="FU234" t="s">
        <v>427</v>
      </c>
      <c r="FV234" t="s">
        <v>38</v>
      </c>
      <c r="FW234" t="s">
        <v>8</v>
      </c>
      <c r="FX234">
        <v>190</v>
      </c>
    </row>
    <row r="235" spans="1:180" ht="12.75" customHeight="1">
      <c r="A235" s="178"/>
      <c r="B235" s="178"/>
      <c r="C235" s="178"/>
      <c r="D235" s="178"/>
      <c r="E235" s="178"/>
      <c r="F235" s="178"/>
      <c r="G235"/>
      <c r="W235" s="195"/>
      <c r="X235" s="194"/>
      <c r="Y235" s="194"/>
      <c r="Z235" s="195"/>
      <c r="AA235" s="189"/>
      <c r="AB235" s="189"/>
      <c r="AD235" s="198" t="s">
        <v>28</v>
      </c>
      <c r="AE235" s="198" t="s">
        <v>430</v>
      </c>
      <c r="AF235" s="198" t="s">
        <v>431</v>
      </c>
      <c r="AG235" s="147" t="s">
        <v>24</v>
      </c>
      <c r="AH235" s="198" t="s">
        <v>11</v>
      </c>
      <c r="AI235" s="198">
        <v>181</v>
      </c>
      <c r="AK235" s="257" t="s">
        <v>21</v>
      </c>
      <c r="AL235" s="257" t="s">
        <v>224</v>
      </c>
      <c r="AM235" s="257" t="s">
        <v>321</v>
      </c>
      <c r="AN235" s="257" t="s">
        <v>19</v>
      </c>
      <c r="AO235" s="257" t="s">
        <v>11</v>
      </c>
      <c r="AP235" s="257">
        <v>183</v>
      </c>
      <c r="AR235" s="74" t="s">
        <v>21</v>
      </c>
      <c r="AS235" s="74" t="s">
        <v>297</v>
      </c>
      <c r="AT235" s="74" t="s">
        <v>274</v>
      </c>
      <c r="AU235" s="74" t="s">
        <v>16</v>
      </c>
      <c r="AV235" s="74" t="s">
        <v>8</v>
      </c>
      <c r="AW235" s="74">
        <v>196</v>
      </c>
      <c r="AY235" s="198" t="s">
        <v>26</v>
      </c>
      <c r="AZ235" s="198" t="s">
        <v>494</v>
      </c>
      <c r="BA235" s="198" t="s">
        <v>495</v>
      </c>
      <c r="BB235" s="147" t="s">
        <v>24</v>
      </c>
      <c r="BC235" s="198" t="s">
        <v>11</v>
      </c>
      <c r="BD235" s="198">
        <v>166</v>
      </c>
      <c r="BF235" s="198" t="s">
        <v>28</v>
      </c>
      <c r="BG235" s="198" t="s">
        <v>345</v>
      </c>
      <c r="BH235" s="198" t="s">
        <v>432</v>
      </c>
      <c r="BI235" s="147" t="s">
        <v>12</v>
      </c>
      <c r="BJ235" s="198" t="s">
        <v>14</v>
      </c>
      <c r="BK235" s="198">
        <v>90</v>
      </c>
      <c r="BM235" t="s">
        <v>21</v>
      </c>
      <c r="BN235" t="s">
        <v>233</v>
      </c>
      <c r="BO235" t="s">
        <v>180</v>
      </c>
      <c r="BP235" t="s">
        <v>25</v>
      </c>
      <c r="BQ235" t="s">
        <v>11</v>
      </c>
      <c r="BR235">
        <v>139</v>
      </c>
      <c r="BT235" t="s">
        <v>21</v>
      </c>
      <c r="BU235" t="s">
        <v>326</v>
      </c>
      <c r="BV235" t="s">
        <v>185</v>
      </c>
      <c r="BW235" t="s">
        <v>12</v>
      </c>
      <c r="BX235" t="s">
        <v>14</v>
      </c>
      <c r="BY235">
        <v>191</v>
      </c>
      <c r="CA235" t="s">
        <v>29</v>
      </c>
      <c r="CB235" t="s">
        <v>247</v>
      </c>
      <c r="CC235" t="s">
        <v>375</v>
      </c>
      <c r="CD235" t="s">
        <v>27</v>
      </c>
      <c r="CE235" t="s">
        <v>11</v>
      </c>
      <c r="CF235">
        <v>159</v>
      </c>
      <c r="CH235" t="s">
        <v>21</v>
      </c>
      <c r="CI235" t="s">
        <v>176</v>
      </c>
      <c r="CJ235" t="s">
        <v>301</v>
      </c>
      <c r="CK235" t="s">
        <v>16</v>
      </c>
      <c r="CL235" t="s">
        <v>8</v>
      </c>
      <c r="CM235">
        <v>199</v>
      </c>
      <c r="CO235" t="s">
        <v>26</v>
      </c>
      <c r="CP235" t="s">
        <v>268</v>
      </c>
      <c r="CQ235" t="s">
        <v>269</v>
      </c>
      <c r="CR235" t="s">
        <v>10</v>
      </c>
      <c r="CS235" t="s">
        <v>14</v>
      </c>
      <c r="CT235">
        <v>143</v>
      </c>
      <c r="FS235" t="s">
        <v>28</v>
      </c>
      <c r="FT235" t="s">
        <v>235</v>
      </c>
      <c r="FU235" t="s">
        <v>590</v>
      </c>
      <c r="FV235" t="s">
        <v>19</v>
      </c>
      <c r="FW235" t="s">
        <v>8</v>
      </c>
      <c r="FX235">
        <v>186</v>
      </c>
    </row>
    <row r="236" spans="1:180" ht="12.75" customHeight="1">
      <c r="A236" s="178"/>
      <c r="B236" s="178"/>
      <c r="C236" s="178"/>
      <c r="D236" s="178"/>
      <c r="E236" s="178"/>
      <c r="F236" s="178"/>
      <c r="G236"/>
      <c r="W236" s="195"/>
      <c r="X236" s="194"/>
      <c r="Y236" s="194"/>
      <c r="Z236" s="195"/>
      <c r="AA236" s="189"/>
      <c r="AB236" s="189"/>
      <c r="AD236" s="198" t="s">
        <v>28</v>
      </c>
      <c r="AE236" s="199" t="s">
        <v>345</v>
      </c>
      <c r="AF236" s="198" t="s">
        <v>432</v>
      </c>
      <c r="AG236" s="147" t="s">
        <v>12</v>
      </c>
      <c r="AH236" s="198" t="s">
        <v>11</v>
      </c>
      <c r="AI236" s="198">
        <v>182</v>
      </c>
      <c r="AK236" s="260" t="s">
        <v>21</v>
      </c>
      <c r="AL236" s="260" t="s">
        <v>483</v>
      </c>
      <c r="AM236" s="260" t="s">
        <v>484</v>
      </c>
      <c r="AN236" s="260" t="s">
        <v>25</v>
      </c>
      <c r="AO236" s="260" t="s">
        <v>11</v>
      </c>
      <c r="AP236" s="260">
        <v>31</v>
      </c>
      <c r="AR236" s="74" t="s">
        <v>21</v>
      </c>
      <c r="AS236" s="74" t="s">
        <v>351</v>
      </c>
      <c r="AT236" s="74" t="s">
        <v>558</v>
      </c>
      <c r="AU236" s="74" t="s">
        <v>19</v>
      </c>
      <c r="AV236" s="74" t="s">
        <v>8</v>
      </c>
      <c r="AW236" s="74">
        <v>195</v>
      </c>
      <c r="AY236" s="198" t="s">
        <v>26</v>
      </c>
      <c r="AZ236" s="198" t="s">
        <v>186</v>
      </c>
      <c r="BA236" s="198" t="s">
        <v>413</v>
      </c>
      <c r="BB236" s="147" t="s">
        <v>23</v>
      </c>
      <c r="BC236" s="198" t="s">
        <v>14</v>
      </c>
      <c r="BD236" s="198">
        <v>165</v>
      </c>
      <c r="BF236" s="198" t="s">
        <v>28</v>
      </c>
      <c r="BG236" s="198" t="s">
        <v>592</v>
      </c>
      <c r="BH236" s="198" t="s">
        <v>315</v>
      </c>
      <c r="BI236" s="147" t="s">
        <v>210</v>
      </c>
      <c r="BJ236" s="198" t="s">
        <v>11</v>
      </c>
      <c r="BK236" s="198">
        <v>157</v>
      </c>
      <c r="BM236" t="s">
        <v>21</v>
      </c>
      <c r="BN236" t="s">
        <v>331</v>
      </c>
      <c r="BO236" t="s">
        <v>312</v>
      </c>
      <c r="BP236" t="s">
        <v>25</v>
      </c>
      <c r="BQ236" t="s">
        <v>11</v>
      </c>
      <c r="BR236">
        <v>146</v>
      </c>
      <c r="BT236" t="s">
        <v>21</v>
      </c>
      <c r="BU236" t="s">
        <v>309</v>
      </c>
      <c r="BV236" t="s">
        <v>307</v>
      </c>
      <c r="BW236" t="s">
        <v>12</v>
      </c>
      <c r="BX236" t="s">
        <v>11</v>
      </c>
      <c r="BY236">
        <v>187</v>
      </c>
      <c r="CA236" t="s">
        <v>29</v>
      </c>
      <c r="CB236" t="s">
        <v>309</v>
      </c>
      <c r="CC236" t="s">
        <v>241</v>
      </c>
      <c r="CD236" t="s">
        <v>23</v>
      </c>
      <c r="CE236" t="s">
        <v>11</v>
      </c>
      <c r="CF236">
        <v>163</v>
      </c>
      <c r="CH236" t="s">
        <v>21</v>
      </c>
      <c r="CI236" t="s">
        <v>297</v>
      </c>
      <c r="CJ236" t="s">
        <v>274</v>
      </c>
      <c r="CK236" t="s">
        <v>16</v>
      </c>
      <c r="CL236" t="s">
        <v>8</v>
      </c>
      <c r="CM236">
        <v>199</v>
      </c>
      <c r="CO236" t="s">
        <v>26</v>
      </c>
      <c r="CP236" t="s">
        <v>224</v>
      </c>
      <c r="CQ236" t="s">
        <v>340</v>
      </c>
      <c r="CR236" t="s">
        <v>16</v>
      </c>
      <c r="CS236" t="s">
        <v>11</v>
      </c>
      <c r="CT236">
        <v>143</v>
      </c>
      <c r="FS236" t="s">
        <v>28</v>
      </c>
      <c r="FT236" t="s">
        <v>424</v>
      </c>
      <c r="FU236" t="s">
        <v>425</v>
      </c>
      <c r="FV236" t="s">
        <v>16</v>
      </c>
      <c r="FW236" t="s">
        <v>8</v>
      </c>
      <c r="FX236">
        <v>163</v>
      </c>
    </row>
    <row r="237" spans="1:180" ht="12.75" customHeight="1">
      <c r="A237" s="178"/>
      <c r="B237" s="178"/>
      <c r="C237" s="178"/>
      <c r="D237" s="178"/>
      <c r="E237" s="178"/>
      <c r="F237" s="178"/>
      <c r="G237"/>
      <c r="W237" s="198"/>
      <c r="X237" s="198"/>
      <c r="Y237" s="198"/>
      <c r="Z237" s="147"/>
      <c r="AA237" s="74"/>
      <c r="AB237" s="74"/>
      <c r="AD237" s="198" t="s">
        <v>28</v>
      </c>
      <c r="AE237" s="198" t="s">
        <v>262</v>
      </c>
      <c r="AF237" s="198" t="s">
        <v>428</v>
      </c>
      <c r="AG237" s="147" t="s">
        <v>16</v>
      </c>
      <c r="AH237" s="198" t="s">
        <v>8</v>
      </c>
      <c r="AI237" s="198">
        <v>194</v>
      </c>
      <c r="AK237" s="257" t="s">
        <v>21</v>
      </c>
      <c r="AL237" s="257" t="s">
        <v>325</v>
      </c>
      <c r="AM237" s="257" t="s">
        <v>318</v>
      </c>
      <c r="AN237" s="257" t="s">
        <v>19</v>
      </c>
      <c r="AO237" s="257" t="s">
        <v>14</v>
      </c>
      <c r="AP237" s="257">
        <v>181</v>
      </c>
      <c r="AR237" s="74" t="s">
        <v>21</v>
      </c>
      <c r="AS237" s="74" t="s">
        <v>313</v>
      </c>
      <c r="AT237" s="74" t="s">
        <v>302</v>
      </c>
      <c r="AU237" s="74" t="s">
        <v>12</v>
      </c>
      <c r="AV237" s="74" t="s">
        <v>11</v>
      </c>
      <c r="AW237" s="74">
        <v>191</v>
      </c>
      <c r="AY237" s="198" t="s">
        <v>26</v>
      </c>
      <c r="AZ237" s="198" t="s">
        <v>336</v>
      </c>
      <c r="BA237" s="198" t="s">
        <v>337</v>
      </c>
      <c r="BB237" s="147" t="s">
        <v>12</v>
      </c>
      <c r="BC237" s="198" t="s">
        <v>14</v>
      </c>
      <c r="BD237" s="198">
        <v>163</v>
      </c>
      <c r="BF237" s="198" t="s">
        <v>28</v>
      </c>
      <c r="BG237" s="198" t="s">
        <v>574</v>
      </c>
      <c r="BH237" s="198" t="s">
        <v>591</v>
      </c>
      <c r="BI237" s="147" t="s">
        <v>210</v>
      </c>
      <c r="BJ237" s="198" t="s">
        <v>11</v>
      </c>
      <c r="BK237" s="198">
        <v>136</v>
      </c>
      <c r="BM237" t="s">
        <v>21</v>
      </c>
      <c r="BN237" t="s">
        <v>338</v>
      </c>
      <c r="BO237" t="s">
        <v>491</v>
      </c>
      <c r="BP237" t="s">
        <v>25</v>
      </c>
      <c r="BQ237" t="s">
        <v>11</v>
      </c>
      <c r="BR237">
        <v>148</v>
      </c>
      <c r="BT237" t="s">
        <v>21</v>
      </c>
      <c r="BU237" t="s">
        <v>313</v>
      </c>
      <c r="BV237" t="s">
        <v>302</v>
      </c>
      <c r="BW237" t="s">
        <v>12</v>
      </c>
      <c r="BX237" t="s">
        <v>14</v>
      </c>
      <c r="BY237">
        <v>186</v>
      </c>
      <c r="CA237" t="s">
        <v>29</v>
      </c>
      <c r="CB237" t="s">
        <v>235</v>
      </c>
      <c r="CC237" t="s">
        <v>349</v>
      </c>
      <c r="CD237" t="s">
        <v>19</v>
      </c>
      <c r="CE237" t="s">
        <v>11</v>
      </c>
      <c r="CF237">
        <v>177</v>
      </c>
      <c r="CH237" t="s">
        <v>21</v>
      </c>
      <c r="CI237" t="s">
        <v>224</v>
      </c>
      <c r="CJ237" t="s">
        <v>303</v>
      </c>
      <c r="CK237" t="s">
        <v>19</v>
      </c>
      <c r="CL237" t="s">
        <v>8</v>
      </c>
      <c r="CM237">
        <v>198</v>
      </c>
      <c r="CO237" t="s">
        <v>26</v>
      </c>
      <c r="CP237" t="s">
        <v>334</v>
      </c>
      <c r="CQ237" t="s">
        <v>335</v>
      </c>
      <c r="CR237" t="s">
        <v>16</v>
      </c>
      <c r="CS237" t="s">
        <v>14</v>
      </c>
      <c r="CT237">
        <v>136</v>
      </c>
      <c r="FS237" t="s">
        <v>28</v>
      </c>
      <c r="FT237" t="s">
        <v>395</v>
      </c>
      <c r="FU237" t="s">
        <v>201</v>
      </c>
      <c r="FV237" t="s">
        <v>19</v>
      </c>
      <c r="FW237" t="s">
        <v>11</v>
      </c>
      <c r="FX237">
        <v>168</v>
      </c>
    </row>
    <row r="238" spans="1:180" ht="12.75" customHeight="1">
      <c r="A238" s="178"/>
      <c r="B238" s="178"/>
      <c r="C238" s="178"/>
      <c r="D238" s="178"/>
      <c r="E238" s="178"/>
      <c r="F238" s="178"/>
      <c r="G238"/>
      <c r="W238" s="198"/>
      <c r="X238" s="198"/>
      <c r="Y238" s="198"/>
      <c r="Z238" s="147"/>
      <c r="AA238" s="74"/>
      <c r="AB238" s="74"/>
      <c r="AD238" s="198" t="s">
        <v>28</v>
      </c>
      <c r="AE238" s="198" t="s">
        <v>426</v>
      </c>
      <c r="AF238" s="198" t="s">
        <v>427</v>
      </c>
      <c r="AG238" s="147" t="s">
        <v>38</v>
      </c>
      <c r="AH238" s="198" t="s">
        <v>8</v>
      </c>
      <c r="AI238" s="198">
        <v>194</v>
      </c>
      <c r="AK238" s="257" t="s">
        <v>21</v>
      </c>
      <c r="AL238" s="258" t="s">
        <v>256</v>
      </c>
      <c r="AM238" s="258" t="s">
        <v>318</v>
      </c>
      <c r="AN238" s="257" t="s">
        <v>19</v>
      </c>
      <c r="AO238" s="258" t="s">
        <v>11</v>
      </c>
      <c r="AP238" s="258">
        <v>175</v>
      </c>
      <c r="AR238" s="74" t="s">
        <v>21</v>
      </c>
      <c r="AS238" s="74" t="s">
        <v>306</v>
      </c>
      <c r="AT238" s="74" t="s">
        <v>307</v>
      </c>
      <c r="AU238" s="74" t="s">
        <v>12</v>
      </c>
      <c r="AV238" s="74" t="s">
        <v>11</v>
      </c>
      <c r="AW238" s="74">
        <v>191</v>
      </c>
      <c r="AY238" s="198" t="s">
        <v>26</v>
      </c>
      <c r="AZ238" s="198" t="s">
        <v>334</v>
      </c>
      <c r="BA238" s="198" t="s">
        <v>335</v>
      </c>
      <c r="BB238" s="147" t="s">
        <v>16</v>
      </c>
      <c r="BC238" s="198" t="s">
        <v>14</v>
      </c>
      <c r="BD238" s="198">
        <v>158</v>
      </c>
      <c r="BF238" s="198" t="s">
        <v>28</v>
      </c>
      <c r="BG238" s="198" t="s">
        <v>345</v>
      </c>
      <c r="BH238" s="198" t="s">
        <v>432</v>
      </c>
      <c r="BI238" s="147" t="s">
        <v>12</v>
      </c>
      <c r="BJ238" s="198" t="s">
        <v>11</v>
      </c>
      <c r="BK238" s="198">
        <v>180</v>
      </c>
      <c r="BM238" t="s">
        <v>21</v>
      </c>
      <c r="BN238" t="s">
        <v>329</v>
      </c>
      <c r="BO238" t="s">
        <v>312</v>
      </c>
      <c r="BP238" t="s">
        <v>24</v>
      </c>
      <c r="BQ238" t="s">
        <v>11</v>
      </c>
      <c r="BR238">
        <v>154</v>
      </c>
      <c r="BT238" t="s">
        <v>21</v>
      </c>
      <c r="BU238" t="s">
        <v>313</v>
      </c>
      <c r="BV238" t="s">
        <v>302</v>
      </c>
      <c r="BW238" t="s">
        <v>12</v>
      </c>
      <c r="BX238" t="s">
        <v>11</v>
      </c>
      <c r="BY238">
        <v>185</v>
      </c>
      <c r="CA238" t="s">
        <v>29</v>
      </c>
      <c r="CB238" t="s">
        <v>307</v>
      </c>
      <c r="CC238" t="s">
        <v>204</v>
      </c>
      <c r="CD238" t="s">
        <v>19</v>
      </c>
      <c r="CE238" t="s">
        <v>11</v>
      </c>
      <c r="CF238">
        <v>133</v>
      </c>
      <c r="CH238" t="s">
        <v>21</v>
      </c>
      <c r="CI238" t="s">
        <v>351</v>
      </c>
      <c r="CJ238" t="s">
        <v>558</v>
      </c>
      <c r="CK238" t="s">
        <v>19</v>
      </c>
      <c r="CL238" t="s">
        <v>8</v>
      </c>
      <c r="CM238">
        <v>198</v>
      </c>
      <c r="CO238" t="s">
        <v>26</v>
      </c>
      <c r="CP238" t="s">
        <v>473</v>
      </c>
      <c r="CQ238" t="s">
        <v>471</v>
      </c>
      <c r="CR238" t="s">
        <v>210</v>
      </c>
      <c r="CS238" t="s">
        <v>11</v>
      </c>
      <c r="CT238">
        <v>118</v>
      </c>
      <c r="FS238" t="s">
        <v>28</v>
      </c>
      <c r="FT238" t="s">
        <v>426</v>
      </c>
      <c r="FU238" t="s">
        <v>427</v>
      </c>
      <c r="FV238" t="s">
        <v>38</v>
      </c>
      <c r="FW238" t="s">
        <v>11</v>
      </c>
      <c r="FX238">
        <v>147</v>
      </c>
    </row>
    <row r="239" spans="1:180" ht="12.75" customHeight="1">
      <c r="A239" s="178"/>
      <c r="B239" s="178"/>
      <c r="C239" s="178"/>
      <c r="D239" s="178"/>
      <c r="E239" s="178"/>
      <c r="F239" s="178"/>
      <c r="G239"/>
      <c r="W239" s="198"/>
      <c r="X239" s="198"/>
      <c r="Y239" s="198"/>
      <c r="Z239" s="147"/>
      <c r="AA239" s="133"/>
      <c r="AD239" s="198" t="s">
        <v>21</v>
      </c>
      <c r="AE239" s="198" t="s">
        <v>483</v>
      </c>
      <c r="AF239" s="198" t="s">
        <v>484</v>
      </c>
      <c r="AG239" s="147" t="s">
        <v>25</v>
      </c>
      <c r="AH239" s="198" t="s">
        <v>11</v>
      </c>
      <c r="AI239" s="198">
        <v>47</v>
      </c>
      <c r="AK239" s="257" t="s">
        <v>21</v>
      </c>
      <c r="AL239" s="258" t="s">
        <v>213</v>
      </c>
      <c r="AM239" s="258" t="s">
        <v>561</v>
      </c>
      <c r="AN239" s="257" t="s">
        <v>12</v>
      </c>
      <c r="AO239" s="258" t="s">
        <v>11</v>
      </c>
      <c r="AP239" s="258">
        <v>163</v>
      </c>
      <c r="AR239" s="22" t="s">
        <v>21</v>
      </c>
      <c r="AS239" s="22" t="s">
        <v>262</v>
      </c>
      <c r="AT239" s="22" t="s">
        <v>302</v>
      </c>
      <c r="AU239" s="22" t="s">
        <v>16</v>
      </c>
      <c r="AV239" s="203" t="s">
        <v>8</v>
      </c>
      <c r="AW239" s="22">
        <v>191</v>
      </c>
      <c r="AY239" s="198" t="s">
        <v>26</v>
      </c>
      <c r="AZ239" s="198" t="s">
        <v>472</v>
      </c>
      <c r="BA239" s="198" t="s">
        <v>485</v>
      </c>
      <c r="BB239" s="147" t="s">
        <v>12</v>
      </c>
      <c r="BC239" s="198" t="s">
        <v>14</v>
      </c>
      <c r="BD239" s="198">
        <v>155</v>
      </c>
      <c r="BF239" s="198" t="s">
        <v>28</v>
      </c>
      <c r="BG239" s="198" t="s">
        <v>434</v>
      </c>
      <c r="BH239" s="198" t="s">
        <v>477</v>
      </c>
      <c r="BI239" s="147" t="s">
        <v>12</v>
      </c>
      <c r="BJ239" s="198" t="s">
        <v>11</v>
      </c>
      <c r="BK239" s="198">
        <v>177</v>
      </c>
      <c r="BM239" t="s">
        <v>21</v>
      </c>
      <c r="BN239" t="s">
        <v>323</v>
      </c>
      <c r="BO239" t="s">
        <v>315</v>
      </c>
      <c r="BP239" t="s">
        <v>210</v>
      </c>
      <c r="BQ239" t="s">
        <v>14</v>
      </c>
      <c r="BR239">
        <v>162</v>
      </c>
      <c r="BT239" t="s">
        <v>21</v>
      </c>
      <c r="BU239" t="s">
        <v>308</v>
      </c>
      <c r="BV239" t="s">
        <v>299</v>
      </c>
      <c r="BW239" t="s">
        <v>22</v>
      </c>
      <c r="BX239" t="s">
        <v>11</v>
      </c>
      <c r="BY239">
        <v>184</v>
      </c>
      <c r="CA239" t="s">
        <v>29</v>
      </c>
      <c r="CB239" t="s">
        <v>247</v>
      </c>
      <c r="CC239" t="s">
        <v>370</v>
      </c>
      <c r="CD239" t="s">
        <v>19</v>
      </c>
      <c r="CE239" t="s">
        <v>11</v>
      </c>
      <c r="CF239">
        <v>167</v>
      </c>
      <c r="CH239" t="s">
        <v>21</v>
      </c>
      <c r="CI239" t="s">
        <v>262</v>
      </c>
      <c r="CJ239" t="s">
        <v>302</v>
      </c>
      <c r="CK239" t="s">
        <v>16</v>
      </c>
      <c r="CL239" t="s">
        <v>8</v>
      </c>
      <c r="CM239">
        <v>196</v>
      </c>
      <c r="CO239" t="s">
        <v>26</v>
      </c>
      <c r="CP239" t="s">
        <v>341</v>
      </c>
      <c r="CQ239" t="s">
        <v>342</v>
      </c>
      <c r="CR239" t="s">
        <v>16</v>
      </c>
      <c r="CS239" t="s">
        <v>11</v>
      </c>
      <c r="CT239">
        <v>106</v>
      </c>
      <c r="FS239" t="s">
        <v>28</v>
      </c>
      <c r="FT239" t="s">
        <v>424</v>
      </c>
      <c r="FU239" t="s">
        <v>425</v>
      </c>
      <c r="FV239" t="s">
        <v>16</v>
      </c>
      <c r="FW239" t="s">
        <v>11</v>
      </c>
      <c r="FX239">
        <v>91</v>
      </c>
    </row>
    <row r="240" spans="1:180" ht="12.75" customHeight="1">
      <c r="A240" s="178"/>
      <c r="B240" s="178"/>
      <c r="C240" s="178"/>
      <c r="D240" s="178"/>
      <c r="E240" s="178"/>
      <c r="F240" s="178"/>
      <c r="G240"/>
      <c r="W240" s="198"/>
      <c r="X240" s="198"/>
      <c r="Y240" s="198"/>
      <c r="Z240" s="147"/>
      <c r="AA240" s="74"/>
      <c r="AB240" s="74"/>
      <c r="AD240" s="198" t="s">
        <v>21</v>
      </c>
      <c r="AE240" s="198" t="s">
        <v>418</v>
      </c>
      <c r="AF240" s="198" t="s">
        <v>487</v>
      </c>
      <c r="AG240" s="147" t="s">
        <v>25</v>
      </c>
      <c r="AH240" s="198" t="s">
        <v>11</v>
      </c>
      <c r="AI240" s="198">
        <v>98</v>
      </c>
      <c r="AK240" s="257" t="s">
        <v>21</v>
      </c>
      <c r="AL240" s="258" t="s">
        <v>213</v>
      </c>
      <c r="AM240" s="258" t="s">
        <v>561</v>
      </c>
      <c r="AN240" s="257" t="s">
        <v>12</v>
      </c>
      <c r="AO240" s="258" t="s">
        <v>14</v>
      </c>
      <c r="AP240" s="258">
        <v>149</v>
      </c>
      <c r="AR240" s="22" t="s">
        <v>21</v>
      </c>
      <c r="AS240" s="22" t="s">
        <v>309</v>
      </c>
      <c r="AT240" s="22" t="s">
        <v>307</v>
      </c>
      <c r="AU240" s="22" t="s">
        <v>12</v>
      </c>
      <c r="AV240" s="203" t="s">
        <v>11</v>
      </c>
      <c r="AW240" s="22">
        <v>189</v>
      </c>
      <c r="AY240" s="198" t="s">
        <v>26</v>
      </c>
      <c r="AZ240" s="198" t="s">
        <v>346</v>
      </c>
      <c r="BA240" s="198" t="s">
        <v>347</v>
      </c>
      <c r="BB240" s="147" t="s">
        <v>25</v>
      </c>
      <c r="BC240" s="198" t="s">
        <v>11</v>
      </c>
      <c r="BD240" s="198">
        <v>152</v>
      </c>
      <c r="BF240" s="198" t="s">
        <v>28</v>
      </c>
      <c r="BG240" s="198" t="s">
        <v>554</v>
      </c>
      <c r="BH240" s="198" t="s">
        <v>555</v>
      </c>
      <c r="BI240" s="208" t="s">
        <v>10</v>
      </c>
      <c r="BJ240" s="198" t="s">
        <v>11</v>
      </c>
      <c r="BK240" s="198">
        <v>180</v>
      </c>
      <c r="BM240" t="s">
        <v>21</v>
      </c>
      <c r="BN240" t="s">
        <v>309</v>
      </c>
      <c r="BO240" t="s">
        <v>307</v>
      </c>
      <c r="BP240" t="s">
        <v>12</v>
      </c>
      <c r="BQ240" t="s">
        <v>14</v>
      </c>
      <c r="BR240">
        <v>162</v>
      </c>
      <c r="BT240" t="s">
        <v>21</v>
      </c>
      <c r="BU240" t="s">
        <v>224</v>
      </c>
      <c r="BV240" t="s">
        <v>321</v>
      </c>
      <c r="BW240" t="s">
        <v>19</v>
      </c>
      <c r="BX240" t="s">
        <v>11</v>
      </c>
      <c r="BY240">
        <v>183</v>
      </c>
      <c r="CA240" t="s">
        <v>29</v>
      </c>
      <c r="CB240" t="s">
        <v>184</v>
      </c>
      <c r="CC240" t="s">
        <v>375</v>
      </c>
      <c r="CD240" t="s">
        <v>10</v>
      </c>
      <c r="CE240" t="s">
        <v>11</v>
      </c>
      <c r="CF240">
        <v>160</v>
      </c>
      <c r="CH240" t="s">
        <v>21</v>
      </c>
      <c r="CI240" t="s">
        <v>306</v>
      </c>
      <c r="CJ240" t="s">
        <v>307</v>
      </c>
      <c r="CK240" t="s">
        <v>12</v>
      </c>
      <c r="CL240" t="s">
        <v>11</v>
      </c>
      <c r="CM240">
        <v>189</v>
      </c>
      <c r="CO240" t="s">
        <v>26</v>
      </c>
      <c r="CP240" t="s">
        <v>211</v>
      </c>
      <c r="CQ240" t="s">
        <v>295</v>
      </c>
      <c r="CR240" t="s">
        <v>25</v>
      </c>
      <c r="CS240" t="s">
        <v>11</v>
      </c>
      <c r="CT240">
        <v>90</v>
      </c>
      <c r="FS240" t="s">
        <v>21</v>
      </c>
      <c r="FT240" t="s">
        <v>308</v>
      </c>
      <c r="FU240" t="s">
        <v>299</v>
      </c>
      <c r="FV240" t="s">
        <v>22</v>
      </c>
      <c r="FW240" t="s">
        <v>11</v>
      </c>
      <c r="FX240">
        <v>183</v>
      </c>
    </row>
    <row r="241" spans="1:180" ht="12.75" customHeight="1">
      <c r="A241" s="178"/>
      <c r="B241" s="178"/>
      <c r="C241" s="178"/>
      <c r="D241" s="178"/>
      <c r="E241" s="178"/>
      <c r="F241" s="178"/>
      <c r="G241"/>
      <c r="W241" s="198"/>
      <c r="X241" s="198"/>
      <c r="Y241" s="198"/>
      <c r="Z241" s="147"/>
      <c r="AA241" s="74"/>
      <c r="AB241" s="74"/>
      <c r="AD241" s="198" t="s">
        <v>21</v>
      </c>
      <c r="AE241" s="198" t="s">
        <v>233</v>
      </c>
      <c r="AF241" s="198" t="s">
        <v>180</v>
      </c>
      <c r="AG241" s="147" t="s">
        <v>25</v>
      </c>
      <c r="AH241" s="198" t="s">
        <v>11</v>
      </c>
      <c r="AI241" s="198">
        <v>135</v>
      </c>
      <c r="AK241" s="257" t="s">
        <v>21</v>
      </c>
      <c r="AL241" s="257" t="s">
        <v>311</v>
      </c>
      <c r="AM241" s="257" t="s">
        <v>312</v>
      </c>
      <c r="AN241" s="257" t="s">
        <v>12</v>
      </c>
      <c r="AO241" s="257" t="s">
        <v>11</v>
      </c>
      <c r="AP241" s="257">
        <v>186</v>
      </c>
      <c r="AR241" s="22" t="s">
        <v>21</v>
      </c>
      <c r="AS241" s="22" t="s">
        <v>327</v>
      </c>
      <c r="AT241" s="22" t="s">
        <v>201</v>
      </c>
      <c r="AU241" s="22" t="s">
        <v>16</v>
      </c>
      <c r="AV241" s="203" t="s">
        <v>11</v>
      </c>
      <c r="AW241" s="22">
        <v>184</v>
      </c>
      <c r="AY241" s="198" t="s">
        <v>26</v>
      </c>
      <c r="AZ241" s="198" t="s">
        <v>334</v>
      </c>
      <c r="BA241" s="198" t="s">
        <v>335</v>
      </c>
      <c r="BB241" s="147" t="s">
        <v>16</v>
      </c>
      <c r="BC241" s="198" t="s">
        <v>11</v>
      </c>
      <c r="BD241" s="198">
        <v>151</v>
      </c>
      <c r="BF241" s="198" t="s">
        <v>28</v>
      </c>
      <c r="BG241" s="198" t="s">
        <v>429</v>
      </c>
      <c r="BH241" s="198" t="s">
        <v>245</v>
      </c>
      <c r="BI241" s="147" t="s">
        <v>24</v>
      </c>
      <c r="BJ241" s="198" t="s">
        <v>11</v>
      </c>
      <c r="BK241" s="198">
        <v>175</v>
      </c>
      <c r="BM241" t="s">
        <v>21</v>
      </c>
      <c r="BN241" t="s">
        <v>314</v>
      </c>
      <c r="BO241" t="s">
        <v>315</v>
      </c>
      <c r="BP241" t="s">
        <v>210</v>
      </c>
      <c r="BQ241" t="s">
        <v>11</v>
      </c>
      <c r="BR241">
        <v>166</v>
      </c>
      <c r="BT241" t="s">
        <v>21</v>
      </c>
      <c r="BU241" t="s">
        <v>196</v>
      </c>
      <c r="BV241" t="s">
        <v>322</v>
      </c>
      <c r="BW241" t="s">
        <v>10</v>
      </c>
      <c r="BX241" t="s">
        <v>11</v>
      </c>
      <c r="BY241">
        <v>181</v>
      </c>
      <c r="CA241" t="s">
        <v>29</v>
      </c>
      <c r="CB241" t="s">
        <v>247</v>
      </c>
      <c r="CC241" t="s">
        <v>375</v>
      </c>
      <c r="CD241" t="s">
        <v>27</v>
      </c>
      <c r="CE241" t="s">
        <v>14</v>
      </c>
      <c r="CF241">
        <v>164</v>
      </c>
      <c r="CH241" t="s">
        <v>21</v>
      </c>
      <c r="CI241" t="s">
        <v>308</v>
      </c>
      <c r="CJ241" t="s">
        <v>299</v>
      </c>
      <c r="CK241" t="s">
        <v>22</v>
      </c>
      <c r="CL241" t="s">
        <v>11</v>
      </c>
      <c r="CM241">
        <v>189</v>
      </c>
      <c r="CO241" t="s">
        <v>28</v>
      </c>
      <c r="CP241" t="s">
        <v>434</v>
      </c>
      <c r="CQ241" t="s">
        <v>477</v>
      </c>
      <c r="CR241" t="s">
        <v>12</v>
      </c>
      <c r="CS241" t="s">
        <v>11</v>
      </c>
      <c r="CT241">
        <v>185</v>
      </c>
      <c r="FS241" t="s">
        <v>21</v>
      </c>
      <c r="FT241" t="s">
        <v>178</v>
      </c>
      <c r="FU241" t="s">
        <v>322</v>
      </c>
      <c r="FV241" t="s">
        <v>23</v>
      </c>
      <c r="FW241" t="s">
        <v>14</v>
      </c>
      <c r="FX241">
        <v>179</v>
      </c>
    </row>
    <row r="242" spans="1:180" ht="12.75" customHeight="1">
      <c r="A242" s="178"/>
      <c r="B242" s="178"/>
      <c r="C242" s="178"/>
      <c r="D242" s="178"/>
      <c r="E242" s="178"/>
      <c r="F242" s="178"/>
      <c r="G242"/>
      <c r="W242" s="198"/>
      <c r="X242" s="198"/>
      <c r="Y242" s="198"/>
      <c r="Z242" s="147"/>
      <c r="AA242" s="74"/>
      <c r="AB242" s="74"/>
      <c r="AD242" s="198" t="s">
        <v>21</v>
      </c>
      <c r="AE242" s="198" t="s">
        <v>331</v>
      </c>
      <c r="AF242" s="198" t="s">
        <v>312</v>
      </c>
      <c r="AG242" s="147" t="s">
        <v>25</v>
      </c>
      <c r="AH242" s="198" t="s">
        <v>11</v>
      </c>
      <c r="AI242" s="198">
        <v>136</v>
      </c>
      <c r="AK242" s="257" t="s">
        <v>21</v>
      </c>
      <c r="AL242" s="258" t="s">
        <v>329</v>
      </c>
      <c r="AM242" s="258" t="s">
        <v>312</v>
      </c>
      <c r="AN242" s="257" t="s">
        <v>24</v>
      </c>
      <c r="AO242" s="258" t="s">
        <v>11</v>
      </c>
      <c r="AP242" s="258">
        <v>156</v>
      </c>
      <c r="AR242" s="74" t="s">
        <v>21</v>
      </c>
      <c r="AS242" s="74" t="s">
        <v>308</v>
      </c>
      <c r="AT242" s="74" t="s">
        <v>299</v>
      </c>
      <c r="AU242" s="74" t="s">
        <v>22</v>
      </c>
      <c r="AV242" s="74" t="s">
        <v>11</v>
      </c>
      <c r="AW242" s="74">
        <v>183</v>
      </c>
      <c r="AY242" s="198" t="s">
        <v>26</v>
      </c>
      <c r="AZ242" s="198" t="s">
        <v>186</v>
      </c>
      <c r="BA242" s="198" t="s">
        <v>413</v>
      </c>
      <c r="BB242" s="147" t="s">
        <v>23</v>
      </c>
      <c r="BC242" s="198" t="s">
        <v>11</v>
      </c>
      <c r="BD242" s="198">
        <v>151</v>
      </c>
      <c r="BF242" s="198" t="s">
        <v>28</v>
      </c>
      <c r="BG242" s="198" t="s">
        <v>430</v>
      </c>
      <c r="BH242" s="198" t="s">
        <v>431</v>
      </c>
      <c r="BI242" s="147" t="s">
        <v>24</v>
      </c>
      <c r="BJ242" s="198" t="s">
        <v>11</v>
      </c>
      <c r="BK242" s="198">
        <v>172</v>
      </c>
      <c r="BM242" t="s">
        <v>21</v>
      </c>
      <c r="BN242" t="s">
        <v>436</v>
      </c>
      <c r="BO242" t="s">
        <v>315</v>
      </c>
      <c r="BP242" t="s">
        <v>19</v>
      </c>
      <c r="BQ242" t="s">
        <v>14</v>
      </c>
      <c r="BR242">
        <v>168</v>
      </c>
      <c r="BT242" t="s">
        <v>21</v>
      </c>
      <c r="BU242" t="s">
        <v>323</v>
      </c>
      <c r="BV242" t="s">
        <v>315</v>
      </c>
      <c r="BW242" t="s">
        <v>210</v>
      </c>
      <c r="BX242" t="s">
        <v>11</v>
      </c>
      <c r="BY242">
        <v>178</v>
      </c>
      <c r="CA242" t="s">
        <v>29</v>
      </c>
      <c r="CB242" t="s">
        <v>374</v>
      </c>
      <c r="CC242" t="s">
        <v>370</v>
      </c>
      <c r="CD242" t="s">
        <v>10</v>
      </c>
      <c r="CE242" t="s">
        <v>11</v>
      </c>
      <c r="CF242">
        <v>122</v>
      </c>
      <c r="CH242" t="s">
        <v>21</v>
      </c>
      <c r="CI242" t="s">
        <v>309</v>
      </c>
      <c r="CJ242" t="s">
        <v>307</v>
      </c>
      <c r="CK242" t="s">
        <v>12</v>
      </c>
      <c r="CL242" t="s">
        <v>11</v>
      </c>
      <c r="CM242">
        <v>188</v>
      </c>
      <c r="CO242" t="s">
        <v>28</v>
      </c>
      <c r="CP242" t="s">
        <v>345</v>
      </c>
      <c r="CQ242" t="s">
        <v>432</v>
      </c>
      <c r="CR242" t="s">
        <v>12</v>
      </c>
      <c r="CS242" t="s">
        <v>11</v>
      </c>
      <c r="CT242">
        <v>183</v>
      </c>
      <c r="FS242" t="s">
        <v>21</v>
      </c>
      <c r="FT242" t="s">
        <v>196</v>
      </c>
      <c r="FU242" t="s">
        <v>322</v>
      </c>
      <c r="FV242" t="s">
        <v>10</v>
      </c>
      <c r="FW242" t="s">
        <v>11</v>
      </c>
      <c r="FX242">
        <v>178</v>
      </c>
    </row>
    <row r="243" spans="1:180" ht="12.75" customHeight="1">
      <c r="A243" s="178"/>
      <c r="B243" s="178"/>
      <c r="C243" s="178"/>
      <c r="D243" s="178"/>
      <c r="E243" s="178"/>
      <c r="F243" s="178"/>
      <c r="G243"/>
      <c r="W243" s="198"/>
      <c r="X243" s="198"/>
      <c r="Y243" s="198"/>
      <c r="Z243" s="147"/>
      <c r="AA243" s="133"/>
      <c r="AD243" s="198" t="s">
        <v>21</v>
      </c>
      <c r="AE243" s="198" t="s">
        <v>338</v>
      </c>
      <c r="AF243" s="198" t="s">
        <v>491</v>
      </c>
      <c r="AG243" s="147" t="s">
        <v>25</v>
      </c>
      <c r="AH243" s="198" t="s">
        <v>11</v>
      </c>
      <c r="AI243" s="198">
        <v>139</v>
      </c>
      <c r="AK243" s="260" t="s">
        <v>21</v>
      </c>
      <c r="AL243" s="260" t="s">
        <v>331</v>
      </c>
      <c r="AM243" s="260" t="s">
        <v>312</v>
      </c>
      <c r="AN243" s="260" t="s">
        <v>25</v>
      </c>
      <c r="AO243" s="260" t="s">
        <v>11</v>
      </c>
      <c r="AP243" s="260">
        <v>86</v>
      </c>
      <c r="AR243" s="74" t="s">
        <v>21</v>
      </c>
      <c r="AS243" s="74" t="s">
        <v>316</v>
      </c>
      <c r="AT243" s="74" t="s">
        <v>317</v>
      </c>
      <c r="AU243" s="74" t="s">
        <v>22</v>
      </c>
      <c r="AV243" s="74" t="s">
        <v>11</v>
      </c>
      <c r="AW243" s="74">
        <v>182</v>
      </c>
      <c r="AY243" s="198" t="s">
        <v>26</v>
      </c>
      <c r="AZ243" s="198" t="s">
        <v>224</v>
      </c>
      <c r="BA243" s="198" t="s">
        <v>340</v>
      </c>
      <c r="BB243" s="147" t="s">
        <v>16</v>
      </c>
      <c r="BC243" s="198" t="s">
        <v>11</v>
      </c>
      <c r="BD243" s="198">
        <v>148</v>
      </c>
      <c r="BF243" s="198" t="s">
        <v>28</v>
      </c>
      <c r="BG243" s="198" t="s">
        <v>556</v>
      </c>
      <c r="BH243" s="198" t="s">
        <v>557</v>
      </c>
      <c r="BI243" s="147" t="s">
        <v>10</v>
      </c>
      <c r="BJ243" s="198" t="s">
        <v>11</v>
      </c>
      <c r="BK243" s="198">
        <v>172</v>
      </c>
      <c r="BM243" t="s">
        <v>21</v>
      </c>
      <c r="BN243" t="s">
        <v>196</v>
      </c>
      <c r="BO243" t="s">
        <v>322</v>
      </c>
      <c r="BP243" t="s">
        <v>10</v>
      </c>
      <c r="BQ243" t="s">
        <v>11</v>
      </c>
      <c r="BR243">
        <v>168</v>
      </c>
      <c r="BT243" t="s">
        <v>21</v>
      </c>
      <c r="BU243" t="s">
        <v>256</v>
      </c>
      <c r="BV243" t="s">
        <v>318</v>
      </c>
      <c r="BW243" t="s">
        <v>19</v>
      </c>
      <c r="BX243" t="s">
        <v>11</v>
      </c>
      <c r="BY243">
        <v>178</v>
      </c>
      <c r="CA243" t="s">
        <v>29</v>
      </c>
      <c r="CB243" t="s">
        <v>247</v>
      </c>
      <c r="CC243" t="s">
        <v>370</v>
      </c>
      <c r="CD243" t="s">
        <v>19</v>
      </c>
      <c r="CE243" t="s">
        <v>8</v>
      </c>
      <c r="CF243">
        <v>172</v>
      </c>
      <c r="CH243" t="s">
        <v>21</v>
      </c>
      <c r="CI243" t="s">
        <v>313</v>
      </c>
      <c r="CJ243" t="s">
        <v>302</v>
      </c>
      <c r="CK243" t="s">
        <v>12</v>
      </c>
      <c r="CL243" t="s">
        <v>11</v>
      </c>
      <c r="CM243">
        <v>188</v>
      </c>
      <c r="CO243" t="s">
        <v>28</v>
      </c>
      <c r="CP243" t="s">
        <v>433</v>
      </c>
      <c r="CQ243" t="s">
        <v>432</v>
      </c>
      <c r="CR243" t="s">
        <v>12</v>
      </c>
      <c r="CS243" t="s">
        <v>11</v>
      </c>
      <c r="CT243">
        <v>178</v>
      </c>
      <c r="FS243" t="s">
        <v>21</v>
      </c>
      <c r="FT243" t="s">
        <v>323</v>
      </c>
      <c r="FU243" t="s">
        <v>315</v>
      </c>
      <c r="FV243" t="s">
        <v>210</v>
      </c>
      <c r="FW243" t="s">
        <v>11</v>
      </c>
      <c r="FX243">
        <v>171</v>
      </c>
    </row>
    <row r="244" spans="1:180" ht="12.75" customHeight="1">
      <c r="A244" s="178"/>
      <c r="B244" s="178"/>
      <c r="C244" s="178"/>
      <c r="D244" s="178"/>
      <c r="E244" s="178"/>
      <c r="F244" s="178"/>
      <c r="G244"/>
      <c r="W244" s="198"/>
      <c r="X244" s="198"/>
      <c r="Y244" s="198"/>
      <c r="Z244" s="147"/>
      <c r="AA244" s="74"/>
      <c r="AB244" s="74"/>
      <c r="AD244" s="198" t="s">
        <v>21</v>
      </c>
      <c r="AE244" s="198" t="s">
        <v>323</v>
      </c>
      <c r="AF244" s="198" t="s">
        <v>315</v>
      </c>
      <c r="AG244" s="147" t="s">
        <v>210</v>
      </c>
      <c r="AH244" s="198" t="s">
        <v>14</v>
      </c>
      <c r="AI244" s="198">
        <v>149</v>
      </c>
      <c r="AK244" s="257" t="s">
        <v>21</v>
      </c>
      <c r="AL244" s="257" t="s">
        <v>300</v>
      </c>
      <c r="AM244" s="257" t="s">
        <v>181</v>
      </c>
      <c r="AN244" s="257" t="s">
        <v>16</v>
      </c>
      <c r="AO244" s="257" t="s">
        <v>8</v>
      </c>
      <c r="AP244" s="257">
        <v>198</v>
      </c>
      <c r="AR244" s="74" t="s">
        <v>21</v>
      </c>
      <c r="AS244" s="74" t="s">
        <v>325</v>
      </c>
      <c r="AT244" s="74" t="s">
        <v>318</v>
      </c>
      <c r="AU244" s="74" t="s">
        <v>19</v>
      </c>
      <c r="AV244" s="74" t="s">
        <v>14</v>
      </c>
      <c r="AW244" s="74">
        <v>181</v>
      </c>
      <c r="AY244" s="198" t="s">
        <v>26</v>
      </c>
      <c r="AZ244" s="198" t="s">
        <v>186</v>
      </c>
      <c r="BA244" s="198" t="s">
        <v>481</v>
      </c>
      <c r="BB244" s="147" t="s">
        <v>12</v>
      </c>
      <c r="BC244" s="198" t="s">
        <v>14</v>
      </c>
      <c r="BD244" s="198">
        <v>148</v>
      </c>
      <c r="BF244" s="198" t="s">
        <v>28</v>
      </c>
      <c r="BG244" s="198" t="s">
        <v>262</v>
      </c>
      <c r="BH244" s="198" t="s">
        <v>428</v>
      </c>
      <c r="BI244" s="147" t="s">
        <v>16</v>
      </c>
      <c r="BJ244" s="198" t="s">
        <v>8</v>
      </c>
      <c r="BK244" s="198">
        <v>196</v>
      </c>
      <c r="BM244" t="s">
        <v>21</v>
      </c>
      <c r="BN244" t="s">
        <v>328</v>
      </c>
      <c r="BO244" t="s">
        <v>315</v>
      </c>
      <c r="BP244" t="s">
        <v>24</v>
      </c>
      <c r="BQ244" t="s">
        <v>14</v>
      </c>
      <c r="BR244">
        <v>173</v>
      </c>
      <c r="BT244" t="s">
        <v>21</v>
      </c>
      <c r="BU244" t="s">
        <v>325</v>
      </c>
      <c r="BV244" t="s">
        <v>318</v>
      </c>
      <c r="BW244" t="s">
        <v>19</v>
      </c>
      <c r="BX244" t="s">
        <v>14</v>
      </c>
      <c r="BY244">
        <v>178</v>
      </c>
      <c r="CA244" t="s">
        <v>28</v>
      </c>
      <c r="CB244" t="s">
        <v>345</v>
      </c>
      <c r="CC244" t="s">
        <v>432</v>
      </c>
      <c r="CD244" t="s">
        <v>12</v>
      </c>
      <c r="CE244" t="s">
        <v>11</v>
      </c>
      <c r="CF244">
        <v>183</v>
      </c>
      <c r="CH244" t="s">
        <v>21</v>
      </c>
      <c r="CI244" t="s">
        <v>224</v>
      </c>
      <c r="CJ244" t="s">
        <v>321</v>
      </c>
      <c r="CK244" t="s">
        <v>19</v>
      </c>
      <c r="CL244" t="s">
        <v>11</v>
      </c>
      <c r="CM244">
        <v>186</v>
      </c>
      <c r="CO244" t="s">
        <v>28</v>
      </c>
      <c r="CP244" t="s">
        <v>326</v>
      </c>
      <c r="CQ244" t="s">
        <v>427</v>
      </c>
      <c r="CR244" t="s">
        <v>23</v>
      </c>
      <c r="CS244" t="s">
        <v>11</v>
      </c>
      <c r="CT244">
        <v>176</v>
      </c>
      <c r="FS244" t="s">
        <v>21</v>
      </c>
      <c r="FT244" t="s">
        <v>323</v>
      </c>
      <c r="FU244" t="s">
        <v>315</v>
      </c>
      <c r="FV244" t="s">
        <v>210</v>
      </c>
      <c r="FW244" t="s">
        <v>14</v>
      </c>
      <c r="FX244">
        <v>171</v>
      </c>
    </row>
    <row r="245" spans="1:180" ht="12.75" customHeight="1">
      <c r="A245" s="178"/>
      <c r="B245" s="178"/>
      <c r="C245" s="178"/>
      <c r="D245" s="178"/>
      <c r="E245" s="178"/>
      <c r="F245" s="178"/>
      <c r="G245"/>
      <c r="W245" s="198"/>
      <c r="X245" s="198"/>
      <c r="Y245" s="198"/>
      <c r="Z245" s="147"/>
      <c r="AA245" s="133"/>
      <c r="AD245" s="198" t="s">
        <v>21</v>
      </c>
      <c r="AE245" s="198" t="s">
        <v>314</v>
      </c>
      <c r="AF245" s="198" t="s">
        <v>315</v>
      </c>
      <c r="AG245" s="147" t="s">
        <v>210</v>
      </c>
      <c r="AH245" s="198" t="s">
        <v>14</v>
      </c>
      <c r="AI245" s="198">
        <v>155</v>
      </c>
      <c r="AK245" s="259" t="s">
        <v>21</v>
      </c>
      <c r="AL245" s="259" t="s">
        <v>430</v>
      </c>
      <c r="AM245" s="259" t="s">
        <v>181</v>
      </c>
      <c r="AN245" s="260" t="s">
        <v>10</v>
      </c>
      <c r="AO245" s="259" t="s">
        <v>11</v>
      </c>
      <c r="AP245" s="259">
        <v>131</v>
      </c>
      <c r="AR245" s="74" t="s">
        <v>21</v>
      </c>
      <c r="AS245" s="74" t="s">
        <v>323</v>
      </c>
      <c r="AT245" s="74" t="s">
        <v>315</v>
      </c>
      <c r="AU245" s="74" t="s">
        <v>210</v>
      </c>
      <c r="AV245" s="74" t="s">
        <v>11</v>
      </c>
      <c r="AW245" s="74">
        <v>181</v>
      </c>
      <c r="AY245" s="198" t="s">
        <v>26</v>
      </c>
      <c r="AZ245" s="198" t="s">
        <v>310</v>
      </c>
      <c r="BA245" s="198" t="s">
        <v>589</v>
      </c>
      <c r="BB245" s="147" t="s">
        <v>210</v>
      </c>
      <c r="BC245" s="198" t="s">
        <v>11</v>
      </c>
      <c r="BD245" s="198">
        <v>147</v>
      </c>
      <c r="BF245" s="198" t="s">
        <v>28</v>
      </c>
      <c r="BG245" s="198" t="s">
        <v>426</v>
      </c>
      <c r="BH245" s="198" t="s">
        <v>427</v>
      </c>
      <c r="BI245" s="147" t="s">
        <v>38</v>
      </c>
      <c r="BJ245" s="198" t="s">
        <v>8</v>
      </c>
      <c r="BK245" s="198">
        <v>186</v>
      </c>
      <c r="BM245" t="s">
        <v>21</v>
      </c>
      <c r="BN245" t="s">
        <v>314</v>
      </c>
      <c r="BO245" t="s">
        <v>315</v>
      </c>
      <c r="BP245" t="s">
        <v>210</v>
      </c>
      <c r="BQ245" t="s">
        <v>14</v>
      </c>
      <c r="BR245">
        <v>177</v>
      </c>
      <c r="BT245" t="s">
        <v>21</v>
      </c>
      <c r="BU245" t="s">
        <v>314</v>
      </c>
      <c r="BV245" t="s">
        <v>315</v>
      </c>
      <c r="BW245" t="s">
        <v>210</v>
      </c>
      <c r="BX245" t="s">
        <v>14</v>
      </c>
      <c r="BY245">
        <v>176</v>
      </c>
      <c r="CA245" t="s">
        <v>28</v>
      </c>
      <c r="CB245" t="s">
        <v>433</v>
      </c>
      <c r="CC245" t="s">
        <v>432</v>
      </c>
      <c r="CD245" t="s">
        <v>12</v>
      </c>
      <c r="CE245" t="s">
        <v>11</v>
      </c>
      <c r="CF245">
        <v>182</v>
      </c>
      <c r="CH245" t="s">
        <v>21</v>
      </c>
      <c r="CI245" t="s">
        <v>313</v>
      </c>
      <c r="CJ245" t="s">
        <v>302</v>
      </c>
      <c r="CK245" t="s">
        <v>12</v>
      </c>
      <c r="CL245" t="s">
        <v>14</v>
      </c>
      <c r="CM245">
        <v>185</v>
      </c>
      <c r="CO245" t="s">
        <v>28</v>
      </c>
      <c r="CP245" t="s">
        <v>242</v>
      </c>
      <c r="CQ245" t="s">
        <v>435</v>
      </c>
      <c r="CR245" t="s">
        <v>23</v>
      </c>
      <c r="CS245" t="s">
        <v>11</v>
      </c>
      <c r="CT245">
        <v>165</v>
      </c>
      <c r="FS245" t="s">
        <v>21</v>
      </c>
      <c r="FT245" t="s">
        <v>498</v>
      </c>
      <c r="FU245" t="s">
        <v>320</v>
      </c>
      <c r="FV245" t="s">
        <v>24</v>
      </c>
      <c r="FW245" t="s">
        <v>11</v>
      </c>
      <c r="FX245">
        <v>161</v>
      </c>
    </row>
    <row r="246" spans="1:180" ht="12.75" customHeight="1">
      <c r="A246" s="178"/>
      <c r="B246" s="178"/>
      <c r="C246" s="178"/>
      <c r="D246" s="178"/>
      <c r="E246" s="178"/>
      <c r="F246" s="178"/>
      <c r="G246"/>
      <c r="W246" s="198"/>
      <c r="X246" s="198"/>
      <c r="Y246" s="198"/>
      <c r="Z246" s="147"/>
      <c r="AA246" s="133"/>
      <c r="AD246" s="198" t="s">
        <v>21</v>
      </c>
      <c r="AE246" s="198" t="s">
        <v>498</v>
      </c>
      <c r="AF246" s="198" t="s">
        <v>320</v>
      </c>
      <c r="AG246" s="147" t="s">
        <v>24</v>
      </c>
      <c r="AH246" s="198" t="s">
        <v>11</v>
      </c>
      <c r="AI246" s="198">
        <v>158</v>
      </c>
      <c r="AK246" s="257" t="s">
        <v>21</v>
      </c>
      <c r="AL246" s="257" t="s">
        <v>327</v>
      </c>
      <c r="AM246" s="257" t="s">
        <v>201</v>
      </c>
      <c r="AN246" s="257" t="s">
        <v>16</v>
      </c>
      <c r="AO246" s="257" t="s">
        <v>11</v>
      </c>
      <c r="AP246" s="257">
        <v>178</v>
      </c>
      <c r="AR246" s="22" t="s">
        <v>21</v>
      </c>
      <c r="AS246" s="22" t="s">
        <v>328</v>
      </c>
      <c r="AT246" s="22" t="s">
        <v>315</v>
      </c>
      <c r="AU246" s="22" t="s">
        <v>24</v>
      </c>
      <c r="AV246" s="203" t="s">
        <v>14</v>
      </c>
      <c r="AW246" s="22">
        <v>180</v>
      </c>
      <c r="AY246" s="198" t="s">
        <v>26</v>
      </c>
      <c r="AZ246" s="198" t="s">
        <v>249</v>
      </c>
      <c r="BA246" s="198" t="s">
        <v>340</v>
      </c>
      <c r="BB246" s="147" t="s">
        <v>12</v>
      </c>
      <c r="BC246" s="198" t="s">
        <v>11</v>
      </c>
      <c r="BD246" s="198">
        <v>146</v>
      </c>
      <c r="BF246" s="198" t="s">
        <v>28</v>
      </c>
      <c r="BG246" s="198" t="s">
        <v>235</v>
      </c>
      <c r="BH246" s="198" t="s">
        <v>590</v>
      </c>
      <c r="BI246" s="147" t="s">
        <v>19</v>
      </c>
      <c r="BJ246" s="198" t="s">
        <v>8</v>
      </c>
      <c r="BK246" s="198">
        <v>167</v>
      </c>
      <c r="BM246" t="s">
        <v>21</v>
      </c>
      <c r="BN246" t="s">
        <v>224</v>
      </c>
      <c r="BO246" t="s">
        <v>321</v>
      </c>
      <c r="BP246" t="s">
        <v>19</v>
      </c>
      <c r="BQ246" t="s">
        <v>11</v>
      </c>
      <c r="BR246">
        <v>178</v>
      </c>
      <c r="BT246" t="s">
        <v>21</v>
      </c>
      <c r="BU246" t="s">
        <v>436</v>
      </c>
      <c r="BV246" t="s">
        <v>315</v>
      </c>
      <c r="BW246" t="s">
        <v>19</v>
      </c>
      <c r="BX246" t="s">
        <v>14</v>
      </c>
      <c r="BY246">
        <v>175</v>
      </c>
      <c r="CA246" t="s">
        <v>28</v>
      </c>
      <c r="CB246" t="s">
        <v>434</v>
      </c>
      <c r="CC246" t="s">
        <v>477</v>
      </c>
      <c r="CD246" t="s">
        <v>12</v>
      </c>
      <c r="CE246" t="s">
        <v>11</v>
      </c>
      <c r="CF246">
        <v>176</v>
      </c>
      <c r="CH246" t="s">
        <v>21</v>
      </c>
      <c r="CI246" t="s">
        <v>327</v>
      </c>
      <c r="CJ246" t="s">
        <v>201</v>
      </c>
      <c r="CK246" t="s">
        <v>16</v>
      </c>
      <c r="CL246" t="s">
        <v>11</v>
      </c>
      <c r="CM246">
        <v>184</v>
      </c>
      <c r="CO246" t="s">
        <v>28</v>
      </c>
      <c r="CP246" t="s">
        <v>611</v>
      </c>
      <c r="CQ246" t="s">
        <v>435</v>
      </c>
      <c r="CR246" t="s">
        <v>25</v>
      </c>
      <c r="CS246" t="s">
        <v>11</v>
      </c>
      <c r="CT246">
        <v>107</v>
      </c>
      <c r="FS246" t="s">
        <v>21</v>
      </c>
      <c r="FT246" t="s">
        <v>328</v>
      </c>
      <c r="FU246" t="s">
        <v>315</v>
      </c>
      <c r="FV246" t="s">
        <v>24</v>
      </c>
      <c r="FW246" t="s">
        <v>14</v>
      </c>
      <c r="FX246">
        <v>168</v>
      </c>
    </row>
    <row r="247" spans="1:180" ht="12.75" customHeight="1">
      <c r="A247" s="178"/>
      <c r="B247" s="178"/>
      <c r="C247" s="178"/>
      <c r="D247" s="178"/>
      <c r="E247" s="178"/>
      <c r="F247" s="178"/>
      <c r="G247"/>
      <c r="W247" s="198"/>
      <c r="X247" s="198"/>
      <c r="Y247" s="198"/>
      <c r="Z247" s="147"/>
      <c r="AA247" s="133"/>
      <c r="AD247" s="198" t="s">
        <v>21</v>
      </c>
      <c r="AE247" s="198" t="s">
        <v>436</v>
      </c>
      <c r="AF247" s="198" t="s">
        <v>315</v>
      </c>
      <c r="AG247" s="147" t="s">
        <v>19</v>
      </c>
      <c r="AH247" s="198" t="s">
        <v>14</v>
      </c>
      <c r="AI247" s="198">
        <v>158</v>
      </c>
      <c r="AK247" s="257" t="s">
        <v>21</v>
      </c>
      <c r="AL247" s="258" t="s">
        <v>323</v>
      </c>
      <c r="AM247" s="258" t="s">
        <v>324</v>
      </c>
      <c r="AN247" s="257" t="s">
        <v>12</v>
      </c>
      <c r="AO247" s="258" t="s">
        <v>14</v>
      </c>
      <c r="AP247" s="258">
        <v>163</v>
      </c>
      <c r="AR247" s="74" t="s">
        <v>21</v>
      </c>
      <c r="AS247" s="74" t="s">
        <v>313</v>
      </c>
      <c r="AT247" s="74" t="s">
        <v>302</v>
      </c>
      <c r="AU247" s="74" t="s">
        <v>12</v>
      </c>
      <c r="AV247" s="203" t="s">
        <v>14</v>
      </c>
      <c r="AW247" s="74">
        <v>179</v>
      </c>
      <c r="AY247" s="198" t="s">
        <v>26</v>
      </c>
      <c r="AZ247" s="198" t="s">
        <v>348</v>
      </c>
      <c r="BA247" s="198" t="s">
        <v>349</v>
      </c>
      <c r="BB247" s="147" t="s">
        <v>22</v>
      </c>
      <c r="BC247" s="198" t="s">
        <v>11</v>
      </c>
      <c r="BD247" s="198">
        <v>146</v>
      </c>
      <c r="BF247" s="198" t="s">
        <v>28</v>
      </c>
      <c r="BG247" s="198" t="s">
        <v>424</v>
      </c>
      <c r="BH247" s="198" t="s">
        <v>425</v>
      </c>
      <c r="BI247" s="147" t="s">
        <v>16</v>
      </c>
      <c r="BJ247" s="198" t="s">
        <v>8</v>
      </c>
      <c r="BK247" s="198">
        <v>166</v>
      </c>
      <c r="BM247" t="s">
        <v>21</v>
      </c>
      <c r="BN247" t="s">
        <v>327</v>
      </c>
      <c r="BO247" t="s">
        <v>201</v>
      </c>
      <c r="BP247" t="s">
        <v>16</v>
      </c>
      <c r="BQ247" t="s">
        <v>11</v>
      </c>
      <c r="BR247">
        <v>179</v>
      </c>
      <c r="BT247" t="s">
        <v>21</v>
      </c>
      <c r="BU247" t="s">
        <v>328</v>
      </c>
      <c r="BV247" t="s">
        <v>315</v>
      </c>
      <c r="BW247" t="s">
        <v>24</v>
      </c>
      <c r="BX247" t="s">
        <v>14</v>
      </c>
      <c r="BY247">
        <v>175</v>
      </c>
      <c r="CA247" t="s">
        <v>28</v>
      </c>
      <c r="CB247" t="s">
        <v>326</v>
      </c>
      <c r="CC247" t="s">
        <v>427</v>
      </c>
      <c r="CD247" t="s">
        <v>23</v>
      </c>
      <c r="CE247" t="s">
        <v>11</v>
      </c>
      <c r="CF247">
        <v>171</v>
      </c>
      <c r="CH247" t="s">
        <v>21</v>
      </c>
      <c r="CI247" t="s">
        <v>319</v>
      </c>
      <c r="CJ247" t="s">
        <v>320</v>
      </c>
      <c r="CK247" t="s">
        <v>22</v>
      </c>
      <c r="CL247" t="s">
        <v>11</v>
      </c>
      <c r="CM247">
        <v>184</v>
      </c>
      <c r="CO247" t="s">
        <v>28</v>
      </c>
      <c r="CP247" t="s">
        <v>341</v>
      </c>
      <c r="CQ247" t="s">
        <v>435</v>
      </c>
      <c r="CR247" t="s">
        <v>25</v>
      </c>
      <c r="CS247" t="s">
        <v>11</v>
      </c>
      <c r="CT247">
        <v>82</v>
      </c>
      <c r="FS247" t="s">
        <v>21</v>
      </c>
      <c r="FT247" t="s">
        <v>436</v>
      </c>
      <c r="FU247" t="s">
        <v>315</v>
      </c>
      <c r="FV247" t="s">
        <v>19</v>
      </c>
      <c r="FW247" t="s">
        <v>14</v>
      </c>
      <c r="FX247">
        <v>158</v>
      </c>
    </row>
    <row r="248" spans="1:180" ht="12.75" customHeight="1">
      <c r="A248" s="178"/>
      <c r="B248" s="178"/>
      <c r="C248" s="178"/>
      <c r="D248" s="178"/>
      <c r="E248" s="178"/>
      <c r="F248" s="178"/>
      <c r="G248"/>
      <c r="W248" s="198"/>
      <c r="X248" s="198"/>
      <c r="Y248" s="198"/>
      <c r="Z248" s="147"/>
      <c r="AA248" s="74"/>
      <c r="AB248" s="74"/>
      <c r="AD248" s="198" t="s">
        <v>21</v>
      </c>
      <c r="AE248" s="198" t="s">
        <v>314</v>
      </c>
      <c r="AF248" s="198" t="s">
        <v>315</v>
      </c>
      <c r="AG248" s="147" t="s">
        <v>210</v>
      </c>
      <c r="AH248" s="198" t="s">
        <v>11</v>
      </c>
      <c r="AI248" s="198">
        <v>159</v>
      </c>
      <c r="AK248" s="257" t="s">
        <v>21</v>
      </c>
      <c r="AL248" s="257" t="s">
        <v>304</v>
      </c>
      <c r="AM248" s="257" t="s">
        <v>305</v>
      </c>
      <c r="AN248" s="257" t="s">
        <v>16</v>
      </c>
      <c r="AO248" s="257" t="s">
        <v>8</v>
      </c>
      <c r="AP248" s="257">
        <v>194</v>
      </c>
      <c r="AR248" s="74" t="s">
        <v>21</v>
      </c>
      <c r="AS248" s="74" t="s">
        <v>224</v>
      </c>
      <c r="AT248" s="74" t="s">
        <v>321</v>
      </c>
      <c r="AU248" s="74" t="s">
        <v>19</v>
      </c>
      <c r="AV248" s="74" t="s">
        <v>11</v>
      </c>
      <c r="AW248" s="74">
        <v>179</v>
      </c>
      <c r="AY248" s="198" t="s">
        <v>26</v>
      </c>
      <c r="AZ248" s="198" t="s">
        <v>341</v>
      </c>
      <c r="BA248" s="198" t="s">
        <v>342</v>
      </c>
      <c r="BB248" s="147" t="s">
        <v>16</v>
      </c>
      <c r="BC248" s="198" t="s">
        <v>14</v>
      </c>
      <c r="BD248" s="198">
        <v>145</v>
      </c>
      <c r="BF248" s="198" t="s">
        <v>28</v>
      </c>
      <c r="BG248" s="198" t="s">
        <v>426</v>
      </c>
      <c r="BH248" s="198" t="s">
        <v>427</v>
      </c>
      <c r="BI248" s="147" t="s">
        <v>38</v>
      </c>
      <c r="BJ248" s="198" t="s">
        <v>11</v>
      </c>
      <c r="BK248" s="198">
        <v>160</v>
      </c>
      <c r="BM248" t="s">
        <v>21</v>
      </c>
      <c r="BN248" t="s">
        <v>323</v>
      </c>
      <c r="BO248" t="s">
        <v>315</v>
      </c>
      <c r="BP248" t="s">
        <v>210</v>
      </c>
      <c r="BQ248" t="s">
        <v>11</v>
      </c>
      <c r="BR248">
        <v>181</v>
      </c>
      <c r="BT248" t="s">
        <v>21</v>
      </c>
      <c r="BU248" t="s">
        <v>319</v>
      </c>
      <c r="BV248" t="s">
        <v>320</v>
      </c>
      <c r="BW248" t="s">
        <v>22</v>
      </c>
      <c r="BX248" t="s">
        <v>11</v>
      </c>
      <c r="BY248">
        <v>174</v>
      </c>
      <c r="CA248" t="s">
        <v>28</v>
      </c>
      <c r="CB248" t="s">
        <v>242</v>
      </c>
      <c r="CC248" t="s">
        <v>435</v>
      </c>
      <c r="CD248" t="s">
        <v>23</v>
      </c>
      <c r="CE248" t="s">
        <v>11</v>
      </c>
      <c r="CF248">
        <v>160</v>
      </c>
      <c r="CH248" t="s">
        <v>21</v>
      </c>
      <c r="CI248" t="s">
        <v>256</v>
      </c>
      <c r="CJ248" t="s">
        <v>318</v>
      </c>
      <c r="CK248" t="s">
        <v>19</v>
      </c>
      <c r="CL248" t="s">
        <v>11</v>
      </c>
      <c r="CM248">
        <v>183</v>
      </c>
      <c r="CO248" t="s">
        <v>28</v>
      </c>
      <c r="CP248" t="s">
        <v>326</v>
      </c>
      <c r="CQ248" t="s">
        <v>427</v>
      </c>
      <c r="CR248" t="s">
        <v>23</v>
      </c>
      <c r="CS248" t="s">
        <v>14</v>
      </c>
      <c r="CT248">
        <v>165</v>
      </c>
      <c r="FS248" t="s">
        <v>21</v>
      </c>
      <c r="FT248" t="s">
        <v>300</v>
      </c>
      <c r="FU248" t="s">
        <v>181</v>
      </c>
      <c r="FV248" t="s">
        <v>16</v>
      </c>
      <c r="FW248" t="s">
        <v>8</v>
      </c>
      <c r="FX248">
        <v>199</v>
      </c>
    </row>
    <row r="249" spans="1:180" ht="12.75" customHeight="1">
      <c r="A249" s="178"/>
      <c r="B249" s="178"/>
      <c r="C249" s="178"/>
      <c r="D249" s="178"/>
      <c r="E249" s="178"/>
      <c r="F249" s="178"/>
      <c r="G249"/>
      <c r="W249" s="198"/>
      <c r="X249" s="198"/>
      <c r="Y249" s="198"/>
      <c r="Z249" s="147"/>
      <c r="AA249" s="74"/>
      <c r="AB249" s="74"/>
      <c r="AD249" s="198" t="s">
        <v>21</v>
      </c>
      <c r="AE249" s="198" t="s">
        <v>328</v>
      </c>
      <c r="AF249" s="198" t="s">
        <v>315</v>
      </c>
      <c r="AG249" s="147" t="s">
        <v>24</v>
      </c>
      <c r="AH249" s="198" t="s">
        <v>14</v>
      </c>
      <c r="AI249" s="198">
        <v>163</v>
      </c>
      <c r="AK249" s="257" t="s">
        <v>21</v>
      </c>
      <c r="AL249" s="257" t="s">
        <v>323</v>
      </c>
      <c r="AM249" s="257" t="s">
        <v>315</v>
      </c>
      <c r="AN249" s="257" t="s">
        <v>210</v>
      </c>
      <c r="AO249" s="257" t="s">
        <v>11</v>
      </c>
      <c r="AP249" s="257">
        <v>188</v>
      </c>
      <c r="AR249" s="74" t="s">
        <v>21</v>
      </c>
      <c r="AS249" s="74" t="s">
        <v>256</v>
      </c>
      <c r="AT249" s="74" t="s">
        <v>318</v>
      </c>
      <c r="AU249" s="74" t="s">
        <v>19</v>
      </c>
      <c r="AV249" s="74" t="s">
        <v>11</v>
      </c>
      <c r="AW249" s="74">
        <v>178</v>
      </c>
      <c r="AY249" s="198" t="s">
        <v>26</v>
      </c>
      <c r="AZ249" s="198" t="s">
        <v>496</v>
      </c>
      <c r="BA249" s="198" t="s">
        <v>497</v>
      </c>
      <c r="BB249" s="147" t="s">
        <v>12</v>
      </c>
      <c r="BC249" s="198" t="s">
        <v>14</v>
      </c>
      <c r="BD249" s="198">
        <v>145</v>
      </c>
      <c r="BF249" s="198" t="s">
        <v>28</v>
      </c>
      <c r="BG249" s="198" t="s">
        <v>235</v>
      </c>
      <c r="BH249" s="198" t="s">
        <v>590</v>
      </c>
      <c r="BI249" s="147" t="s">
        <v>19</v>
      </c>
      <c r="BJ249" s="198" t="s">
        <v>11</v>
      </c>
      <c r="BK249" s="198">
        <v>146</v>
      </c>
      <c r="BM249" t="s">
        <v>21</v>
      </c>
      <c r="BN249" t="s">
        <v>313</v>
      </c>
      <c r="BO249" t="s">
        <v>302</v>
      </c>
      <c r="BP249" t="s">
        <v>12</v>
      </c>
      <c r="BQ249" t="s">
        <v>14</v>
      </c>
      <c r="BR249">
        <v>181</v>
      </c>
      <c r="BT249" t="s">
        <v>21</v>
      </c>
      <c r="BU249" t="s">
        <v>323</v>
      </c>
      <c r="BV249" t="s">
        <v>315</v>
      </c>
      <c r="BW249" t="s">
        <v>210</v>
      </c>
      <c r="BX249" t="s">
        <v>14</v>
      </c>
      <c r="BY249">
        <v>173</v>
      </c>
      <c r="CA249" t="s">
        <v>28</v>
      </c>
      <c r="CB249" t="s">
        <v>611</v>
      </c>
      <c r="CC249" t="s">
        <v>435</v>
      </c>
      <c r="CD249" t="s">
        <v>25</v>
      </c>
      <c r="CE249" t="s">
        <v>11</v>
      </c>
      <c r="CF249">
        <v>80</v>
      </c>
      <c r="CH249" t="s">
        <v>21</v>
      </c>
      <c r="CI249" t="s">
        <v>316</v>
      </c>
      <c r="CJ249" t="s">
        <v>317</v>
      </c>
      <c r="CK249" t="s">
        <v>22</v>
      </c>
      <c r="CL249" t="s">
        <v>11</v>
      </c>
      <c r="CM249">
        <v>180</v>
      </c>
      <c r="CO249" t="s">
        <v>28</v>
      </c>
      <c r="CP249" t="s">
        <v>395</v>
      </c>
      <c r="CQ249" t="s">
        <v>201</v>
      </c>
      <c r="CR249" t="s">
        <v>19</v>
      </c>
      <c r="CS249" t="s">
        <v>14</v>
      </c>
      <c r="CT249">
        <v>159</v>
      </c>
      <c r="FS249" t="s">
        <v>21</v>
      </c>
      <c r="FT249" t="s">
        <v>262</v>
      </c>
      <c r="FU249" t="s">
        <v>302</v>
      </c>
      <c r="FV249" t="s">
        <v>16</v>
      </c>
      <c r="FW249" t="s">
        <v>8</v>
      </c>
      <c r="FX249">
        <v>197</v>
      </c>
    </row>
    <row r="250" spans="1:180" ht="12.75" customHeight="1">
      <c r="A250" s="178"/>
      <c r="B250" s="178"/>
      <c r="C250" s="178"/>
      <c r="D250" s="178"/>
      <c r="E250" s="178"/>
      <c r="F250" s="178"/>
      <c r="G250"/>
      <c r="W250" s="198"/>
      <c r="X250" s="198"/>
      <c r="Y250" s="198"/>
      <c r="Z250" s="147"/>
      <c r="AA250" s="74"/>
      <c r="AB250" s="74"/>
      <c r="AD250" s="198" t="s">
        <v>21</v>
      </c>
      <c r="AE250" s="198" t="s">
        <v>329</v>
      </c>
      <c r="AF250" s="198" t="s">
        <v>312</v>
      </c>
      <c r="AG250" s="147" t="s">
        <v>24</v>
      </c>
      <c r="AH250" s="198" t="s">
        <v>11</v>
      </c>
      <c r="AI250" s="198">
        <v>164</v>
      </c>
      <c r="AK250" s="257" t="s">
        <v>21</v>
      </c>
      <c r="AL250" s="258" t="s">
        <v>328</v>
      </c>
      <c r="AM250" s="258" t="s">
        <v>315</v>
      </c>
      <c r="AN250" s="257" t="s">
        <v>24</v>
      </c>
      <c r="AO250" s="258" t="s">
        <v>14</v>
      </c>
      <c r="AP250" s="258">
        <v>175</v>
      </c>
      <c r="AR250" s="74" t="s">
        <v>21</v>
      </c>
      <c r="AS250" s="74" t="s">
        <v>314</v>
      </c>
      <c r="AT250" s="74" t="s">
        <v>315</v>
      </c>
      <c r="AU250" s="203" t="s">
        <v>210</v>
      </c>
      <c r="AV250" s="74" t="s">
        <v>14</v>
      </c>
      <c r="AW250" s="74">
        <v>175</v>
      </c>
      <c r="AY250" s="74" t="s">
        <v>26</v>
      </c>
      <c r="AZ250" s="74" t="s">
        <v>472</v>
      </c>
      <c r="BA250" s="74" t="s">
        <v>485</v>
      </c>
      <c r="BB250" s="74" t="s">
        <v>12</v>
      </c>
      <c r="BC250" s="74" t="s">
        <v>11</v>
      </c>
      <c r="BD250" s="74">
        <v>121</v>
      </c>
      <c r="BF250" s="198" t="s">
        <v>28</v>
      </c>
      <c r="BG250" s="198" t="s">
        <v>424</v>
      </c>
      <c r="BH250" s="198" t="s">
        <v>425</v>
      </c>
      <c r="BI250" s="147" t="s">
        <v>16</v>
      </c>
      <c r="BJ250" s="198" t="s">
        <v>11</v>
      </c>
      <c r="BK250" s="198">
        <v>107</v>
      </c>
      <c r="BM250" t="s">
        <v>21</v>
      </c>
      <c r="BN250" t="s">
        <v>311</v>
      </c>
      <c r="BO250" t="s">
        <v>312</v>
      </c>
      <c r="BP250" t="s">
        <v>12</v>
      </c>
      <c r="BQ250" t="s">
        <v>11</v>
      </c>
      <c r="BR250">
        <v>184</v>
      </c>
      <c r="BT250" t="s">
        <v>21</v>
      </c>
      <c r="BU250" t="s">
        <v>316</v>
      </c>
      <c r="BV250" t="s">
        <v>317</v>
      </c>
      <c r="BW250" t="s">
        <v>22</v>
      </c>
      <c r="BX250" t="s">
        <v>11</v>
      </c>
      <c r="BY250">
        <v>173</v>
      </c>
      <c r="CA250" t="s">
        <v>28</v>
      </c>
      <c r="CB250" t="s">
        <v>341</v>
      </c>
      <c r="CC250" t="s">
        <v>435</v>
      </c>
      <c r="CD250" t="s">
        <v>25</v>
      </c>
      <c r="CE250" t="s">
        <v>11</v>
      </c>
      <c r="CF250">
        <v>30</v>
      </c>
      <c r="CH250" t="s">
        <v>21</v>
      </c>
      <c r="CI250" t="s">
        <v>311</v>
      </c>
      <c r="CJ250" t="s">
        <v>312</v>
      </c>
      <c r="CK250" t="s">
        <v>12</v>
      </c>
      <c r="CL250" t="s">
        <v>11</v>
      </c>
      <c r="CM250">
        <v>178</v>
      </c>
      <c r="CO250" t="s">
        <v>28</v>
      </c>
      <c r="CP250" t="s">
        <v>336</v>
      </c>
      <c r="CQ250" t="s">
        <v>245</v>
      </c>
      <c r="CR250" t="s">
        <v>23</v>
      </c>
      <c r="CS250" t="s">
        <v>14</v>
      </c>
      <c r="CT250">
        <v>158</v>
      </c>
      <c r="FS250" t="s">
        <v>21</v>
      </c>
      <c r="FT250" t="s">
        <v>314</v>
      </c>
      <c r="FU250" t="s">
        <v>315</v>
      </c>
      <c r="FV250" t="s">
        <v>210</v>
      </c>
      <c r="FW250" t="s">
        <v>14</v>
      </c>
      <c r="FX250">
        <v>153</v>
      </c>
    </row>
    <row r="251" spans="1:180" ht="12.75" customHeight="1">
      <c r="A251" s="22"/>
      <c r="E251" s="178"/>
      <c r="F251" s="22"/>
      <c r="G251"/>
      <c r="W251" s="198"/>
      <c r="X251" s="198"/>
      <c r="Y251" s="198"/>
      <c r="Z251" s="147"/>
      <c r="AA251" s="74"/>
      <c r="AB251" s="74"/>
      <c r="AD251" s="198" t="s">
        <v>21</v>
      </c>
      <c r="AE251" s="198" t="s">
        <v>323</v>
      </c>
      <c r="AF251" s="198" t="s">
        <v>324</v>
      </c>
      <c r="AG251" s="147" t="s">
        <v>12</v>
      </c>
      <c r="AH251" s="198" t="s">
        <v>14</v>
      </c>
      <c r="AI251" s="198">
        <v>165</v>
      </c>
      <c r="AK251" s="257" t="s">
        <v>21</v>
      </c>
      <c r="AL251" s="258" t="s">
        <v>314</v>
      </c>
      <c r="AM251" s="258" t="s">
        <v>315</v>
      </c>
      <c r="AN251" s="257" t="s">
        <v>210</v>
      </c>
      <c r="AO251" s="258" t="s">
        <v>14</v>
      </c>
      <c r="AP251" s="258">
        <v>171</v>
      </c>
      <c r="AR251" s="203" t="s">
        <v>21</v>
      </c>
      <c r="AS251" s="22" t="s">
        <v>326</v>
      </c>
      <c r="AT251" s="22" t="s">
        <v>185</v>
      </c>
      <c r="AU251" s="203" t="s">
        <v>12</v>
      </c>
      <c r="AV251" s="203" t="s">
        <v>14</v>
      </c>
      <c r="AW251" s="22">
        <v>173</v>
      </c>
      <c r="AY251" s="74" t="s">
        <v>26</v>
      </c>
      <c r="AZ251" s="74" t="s">
        <v>341</v>
      </c>
      <c r="BA251" s="74" t="s">
        <v>342</v>
      </c>
      <c r="BB251" s="74" t="s">
        <v>16</v>
      </c>
      <c r="BC251" s="74" t="s">
        <v>11</v>
      </c>
      <c r="BD251" s="75">
        <v>115</v>
      </c>
      <c r="BF251" s="74" t="s">
        <v>21</v>
      </c>
      <c r="BG251" s="74" t="s">
        <v>308</v>
      </c>
      <c r="BH251" s="74" t="s">
        <v>299</v>
      </c>
      <c r="BI251" s="74" t="s">
        <v>22</v>
      </c>
      <c r="BJ251" s="74" t="s">
        <v>11</v>
      </c>
      <c r="BK251" s="74">
        <v>188</v>
      </c>
      <c r="BM251" t="s">
        <v>21</v>
      </c>
      <c r="BN251" t="s">
        <v>256</v>
      </c>
      <c r="BO251" t="s">
        <v>318</v>
      </c>
      <c r="BP251" t="s">
        <v>19</v>
      </c>
      <c r="BQ251" t="s">
        <v>11</v>
      </c>
      <c r="BR251">
        <v>184</v>
      </c>
      <c r="BT251" t="s">
        <v>21</v>
      </c>
      <c r="BU251" t="s">
        <v>327</v>
      </c>
      <c r="BV251" t="s">
        <v>201</v>
      </c>
      <c r="BW251" t="s">
        <v>16</v>
      </c>
      <c r="BX251" t="s">
        <v>11</v>
      </c>
      <c r="BY251">
        <v>173</v>
      </c>
      <c r="CA251" t="s">
        <v>28</v>
      </c>
      <c r="CB251" t="s">
        <v>326</v>
      </c>
      <c r="CC251" t="s">
        <v>427</v>
      </c>
      <c r="CD251" t="s">
        <v>23</v>
      </c>
      <c r="CE251" t="s">
        <v>14</v>
      </c>
      <c r="CF251">
        <v>170</v>
      </c>
      <c r="CH251" t="s">
        <v>21</v>
      </c>
      <c r="CI251" t="s">
        <v>178</v>
      </c>
      <c r="CJ251" t="s">
        <v>322</v>
      </c>
      <c r="CK251" t="s">
        <v>23</v>
      </c>
      <c r="CL251" t="s">
        <v>14</v>
      </c>
      <c r="CM251">
        <v>177</v>
      </c>
      <c r="CO251" t="s">
        <v>28</v>
      </c>
      <c r="CP251" t="s">
        <v>434</v>
      </c>
      <c r="CQ251" t="s">
        <v>477</v>
      </c>
      <c r="CR251" t="s">
        <v>12</v>
      </c>
      <c r="CS251" t="s">
        <v>14</v>
      </c>
      <c r="CT251">
        <v>150</v>
      </c>
      <c r="FS251" t="s">
        <v>21</v>
      </c>
      <c r="FT251" t="s">
        <v>314</v>
      </c>
      <c r="FU251" t="s">
        <v>315</v>
      </c>
      <c r="FV251" t="s">
        <v>210</v>
      </c>
      <c r="FW251" t="s">
        <v>11</v>
      </c>
      <c r="FX251">
        <v>160</v>
      </c>
    </row>
    <row r="252" spans="1:180" ht="12.75" customHeight="1">
      <c r="A252" s="22"/>
      <c r="E252" s="178"/>
      <c r="F252" s="22"/>
      <c r="G252"/>
      <c r="W252" s="198"/>
      <c r="X252" s="198"/>
      <c r="Y252" s="198"/>
      <c r="Z252" s="147"/>
      <c r="AA252" s="74"/>
      <c r="AB252" s="74"/>
      <c r="AD252" s="198" t="s">
        <v>21</v>
      </c>
      <c r="AE252" s="198" t="s">
        <v>323</v>
      </c>
      <c r="AF252" s="198" t="s">
        <v>324</v>
      </c>
      <c r="AG252" s="147" t="s">
        <v>12</v>
      </c>
      <c r="AH252" s="198" t="s">
        <v>11</v>
      </c>
      <c r="AI252" s="198">
        <v>166</v>
      </c>
      <c r="AK252" s="257" t="s">
        <v>21</v>
      </c>
      <c r="AL252" s="258" t="s">
        <v>323</v>
      </c>
      <c r="AM252" s="258" t="s">
        <v>315</v>
      </c>
      <c r="AN252" s="257" t="s">
        <v>210</v>
      </c>
      <c r="AO252" s="258" t="s">
        <v>14</v>
      </c>
      <c r="AP252" s="258">
        <v>161</v>
      </c>
      <c r="AR252" s="22" t="s">
        <v>21</v>
      </c>
      <c r="AS252" s="22" t="s">
        <v>178</v>
      </c>
      <c r="AT252" s="22" t="s">
        <v>322</v>
      </c>
      <c r="AU252" s="22" t="s">
        <v>23</v>
      </c>
      <c r="AV252" s="203" t="s">
        <v>14</v>
      </c>
      <c r="AW252" s="22">
        <v>173</v>
      </c>
      <c r="AY252" s="74" t="s">
        <v>26</v>
      </c>
      <c r="AZ252" s="216" t="s">
        <v>284</v>
      </c>
      <c r="BA252" s="216" t="s">
        <v>413</v>
      </c>
      <c r="BB252" s="216" t="s">
        <v>10</v>
      </c>
      <c r="BC252" s="216" t="s">
        <v>14</v>
      </c>
      <c r="BD252" s="75">
        <v>162</v>
      </c>
      <c r="BF252" s="74" t="s">
        <v>21</v>
      </c>
      <c r="BG252" s="208" t="s">
        <v>316</v>
      </c>
      <c r="BH252" s="74" t="s">
        <v>317</v>
      </c>
      <c r="BI252" s="208" t="s">
        <v>22</v>
      </c>
      <c r="BJ252" s="74" t="s">
        <v>11</v>
      </c>
      <c r="BK252" s="74">
        <v>186</v>
      </c>
      <c r="BM252" t="s">
        <v>21</v>
      </c>
      <c r="BN252" t="s">
        <v>178</v>
      </c>
      <c r="BO252" t="s">
        <v>322</v>
      </c>
      <c r="BP252" t="s">
        <v>23</v>
      </c>
      <c r="BQ252" t="s">
        <v>14</v>
      </c>
      <c r="BR252">
        <v>184</v>
      </c>
      <c r="BT252" t="s">
        <v>21</v>
      </c>
      <c r="BU252" t="s">
        <v>178</v>
      </c>
      <c r="BV252" t="s">
        <v>322</v>
      </c>
      <c r="BW252" t="s">
        <v>23</v>
      </c>
      <c r="BX252" t="s">
        <v>14</v>
      </c>
      <c r="BY252">
        <v>173</v>
      </c>
      <c r="CA252" t="s">
        <v>28</v>
      </c>
      <c r="CB252" t="s">
        <v>395</v>
      </c>
      <c r="CC252" t="s">
        <v>201</v>
      </c>
      <c r="CD252" t="s">
        <v>19</v>
      </c>
      <c r="CE252" t="s">
        <v>14</v>
      </c>
      <c r="CF252">
        <v>154</v>
      </c>
      <c r="CH252" t="s">
        <v>21</v>
      </c>
      <c r="CI252" t="s">
        <v>325</v>
      </c>
      <c r="CJ252" t="s">
        <v>318</v>
      </c>
      <c r="CK252" t="s">
        <v>19</v>
      </c>
      <c r="CL252" t="s">
        <v>14</v>
      </c>
      <c r="CM252">
        <v>176</v>
      </c>
      <c r="CO252" t="s">
        <v>28</v>
      </c>
      <c r="CP252" t="s">
        <v>574</v>
      </c>
      <c r="CQ252" t="s">
        <v>591</v>
      </c>
      <c r="CR252" t="s">
        <v>210</v>
      </c>
      <c r="CS252" t="s">
        <v>11</v>
      </c>
      <c r="CT252">
        <v>140</v>
      </c>
      <c r="FS252" t="s">
        <v>21</v>
      </c>
      <c r="FT252" t="s">
        <v>620</v>
      </c>
      <c r="FU252" t="s">
        <v>192</v>
      </c>
      <c r="FV252" t="s">
        <v>210</v>
      </c>
      <c r="FW252" t="s">
        <v>11</v>
      </c>
      <c r="FX252">
        <v>157</v>
      </c>
    </row>
    <row r="253" spans="1:180" ht="12.75" customHeight="1">
      <c r="A253" s="178"/>
      <c r="B253" s="178"/>
      <c r="C253" s="178"/>
      <c r="D253" s="178"/>
      <c r="E253" s="178"/>
      <c r="F253" s="178"/>
      <c r="G253"/>
      <c r="W253" s="198"/>
      <c r="X253" s="198"/>
      <c r="Y253" s="198"/>
      <c r="Z253" s="147"/>
      <c r="AA253" s="74"/>
      <c r="AB253" s="74"/>
      <c r="AD253" s="198" t="s">
        <v>21</v>
      </c>
      <c r="AE253" s="198" t="s">
        <v>319</v>
      </c>
      <c r="AF253" s="198" t="s">
        <v>320</v>
      </c>
      <c r="AG253" s="147" t="s">
        <v>22</v>
      </c>
      <c r="AH253" s="198" t="s">
        <v>11</v>
      </c>
      <c r="AI253" s="198">
        <v>168</v>
      </c>
      <c r="AK253" s="257" t="s">
        <v>21</v>
      </c>
      <c r="AL253" s="257" t="s">
        <v>351</v>
      </c>
      <c r="AM253" s="257" t="s">
        <v>558</v>
      </c>
      <c r="AN253" s="257" t="s">
        <v>19</v>
      </c>
      <c r="AO253" s="257" t="s">
        <v>8</v>
      </c>
      <c r="AP253" s="257">
        <v>198</v>
      </c>
      <c r="AR253" s="74" t="s">
        <v>21</v>
      </c>
      <c r="AS253" s="74" t="s">
        <v>323</v>
      </c>
      <c r="AT253" s="74" t="s">
        <v>315</v>
      </c>
      <c r="AU253" s="74" t="s">
        <v>210</v>
      </c>
      <c r="AV253" s="74" t="s">
        <v>14</v>
      </c>
      <c r="AW253" s="74">
        <v>171</v>
      </c>
      <c r="AY253" s="74" t="s">
        <v>28</v>
      </c>
      <c r="AZ253" s="74" t="s">
        <v>430</v>
      </c>
      <c r="BA253" s="74" t="s">
        <v>431</v>
      </c>
      <c r="BB253" s="74" t="s">
        <v>24</v>
      </c>
      <c r="BC253" s="74" t="s">
        <v>11</v>
      </c>
      <c r="BD253" s="75">
        <v>184</v>
      </c>
      <c r="BF253" s="22" t="s">
        <v>21</v>
      </c>
      <c r="BG253" s="22" t="s">
        <v>319</v>
      </c>
      <c r="BH253" s="22" t="s">
        <v>320</v>
      </c>
      <c r="BI253" s="22" t="s">
        <v>22</v>
      </c>
      <c r="BJ253" s="203" t="s">
        <v>11</v>
      </c>
      <c r="BK253" s="22">
        <v>184</v>
      </c>
      <c r="BM253" t="s">
        <v>21</v>
      </c>
      <c r="BN253" t="s">
        <v>313</v>
      </c>
      <c r="BO253" t="s">
        <v>302</v>
      </c>
      <c r="BP253" t="s">
        <v>12</v>
      </c>
      <c r="BQ253" t="s">
        <v>11</v>
      </c>
      <c r="BR253">
        <v>185</v>
      </c>
      <c r="BT253" t="s">
        <v>21</v>
      </c>
      <c r="BU253" t="s">
        <v>498</v>
      </c>
      <c r="BV253" t="s">
        <v>320</v>
      </c>
      <c r="BW253" t="s">
        <v>24</v>
      </c>
      <c r="BX253" t="s">
        <v>11</v>
      </c>
      <c r="BY253">
        <v>163</v>
      </c>
      <c r="CA253" t="s">
        <v>28</v>
      </c>
      <c r="CB253" t="s">
        <v>434</v>
      </c>
      <c r="CC253" t="s">
        <v>477</v>
      </c>
      <c r="CD253" t="s">
        <v>12</v>
      </c>
      <c r="CE253" t="s">
        <v>14</v>
      </c>
      <c r="CF253">
        <v>148</v>
      </c>
      <c r="CH253" t="s">
        <v>21</v>
      </c>
      <c r="CI253" t="s">
        <v>328</v>
      </c>
      <c r="CJ253" t="s">
        <v>315</v>
      </c>
      <c r="CK253" t="s">
        <v>24</v>
      </c>
      <c r="CL253" t="s">
        <v>14</v>
      </c>
      <c r="CM253">
        <v>175</v>
      </c>
      <c r="CO253" t="s">
        <v>28</v>
      </c>
      <c r="CP253" t="s">
        <v>205</v>
      </c>
      <c r="CQ253" t="s">
        <v>180</v>
      </c>
      <c r="CR253" t="s">
        <v>210</v>
      </c>
      <c r="CS253" t="s">
        <v>11</v>
      </c>
      <c r="CT253">
        <v>142</v>
      </c>
      <c r="FS253" t="s">
        <v>21</v>
      </c>
      <c r="FT253" t="s">
        <v>224</v>
      </c>
      <c r="FU253" t="s">
        <v>303</v>
      </c>
      <c r="FV253" t="s">
        <v>19</v>
      </c>
      <c r="FW253" t="s">
        <v>8</v>
      </c>
      <c r="FX253">
        <v>197</v>
      </c>
    </row>
    <row r="254" spans="1:180" ht="12.75" customHeight="1">
      <c r="A254" s="178"/>
      <c r="B254" s="178"/>
      <c r="C254" s="178"/>
      <c r="D254" s="178"/>
      <c r="E254" s="178"/>
      <c r="F254" s="178"/>
      <c r="G254"/>
      <c r="W254" s="84"/>
      <c r="X254" s="84"/>
      <c r="Y254" s="84"/>
      <c r="Z254" s="194"/>
      <c r="AA254" s="189"/>
      <c r="AB254" s="189"/>
      <c r="AD254" s="198" t="s">
        <v>21</v>
      </c>
      <c r="AE254" s="199" t="s">
        <v>178</v>
      </c>
      <c r="AF254" s="198" t="s">
        <v>322</v>
      </c>
      <c r="AG254" s="147" t="s">
        <v>23</v>
      </c>
      <c r="AH254" s="198" t="s">
        <v>14</v>
      </c>
      <c r="AI254" s="198">
        <v>169</v>
      </c>
      <c r="AK254" s="257" t="s">
        <v>21</v>
      </c>
      <c r="AL254" s="257" t="s">
        <v>316</v>
      </c>
      <c r="AM254" s="257" t="s">
        <v>317</v>
      </c>
      <c r="AN254" s="257" t="s">
        <v>22</v>
      </c>
      <c r="AO254" s="257" t="s">
        <v>11</v>
      </c>
      <c r="AP254" s="257">
        <v>185</v>
      </c>
      <c r="AR254" s="74" t="s">
        <v>21</v>
      </c>
      <c r="AS254" s="74" t="s">
        <v>323</v>
      </c>
      <c r="AT254" s="74" t="s">
        <v>324</v>
      </c>
      <c r="AU254" s="74" t="s">
        <v>12</v>
      </c>
      <c r="AV254" s="203" t="s">
        <v>14</v>
      </c>
      <c r="AW254" s="75">
        <v>171</v>
      </c>
      <c r="AY254" s="74" t="s">
        <v>28</v>
      </c>
      <c r="AZ254" s="74" t="s">
        <v>326</v>
      </c>
      <c r="BA254" s="74" t="s">
        <v>427</v>
      </c>
      <c r="BB254" s="74" t="s">
        <v>23</v>
      </c>
      <c r="BC254" s="74" t="s">
        <v>11</v>
      </c>
      <c r="BD254" s="75">
        <v>175</v>
      </c>
      <c r="BF254" s="74" t="s">
        <v>21</v>
      </c>
      <c r="BG254" s="74" t="s">
        <v>233</v>
      </c>
      <c r="BH254" s="74" t="s">
        <v>180</v>
      </c>
      <c r="BI254" s="74" t="s">
        <v>25</v>
      </c>
      <c r="BJ254" s="203" t="s">
        <v>11</v>
      </c>
      <c r="BK254" s="74">
        <v>148</v>
      </c>
      <c r="BM254" t="s">
        <v>21</v>
      </c>
      <c r="BN254" t="s">
        <v>306</v>
      </c>
      <c r="BO254" t="s">
        <v>307</v>
      </c>
      <c r="BP254" t="s">
        <v>12</v>
      </c>
      <c r="BQ254" t="s">
        <v>11</v>
      </c>
      <c r="BR254">
        <v>186</v>
      </c>
      <c r="BT254" t="s">
        <v>21</v>
      </c>
      <c r="BU254" t="s">
        <v>306</v>
      </c>
      <c r="BV254" t="s">
        <v>307</v>
      </c>
      <c r="BW254" t="s">
        <v>12</v>
      </c>
      <c r="BX254" t="s">
        <v>14</v>
      </c>
      <c r="BY254">
        <v>155</v>
      </c>
      <c r="CA254" t="s">
        <v>28</v>
      </c>
      <c r="CB254" t="s">
        <v>345</v>
      </c>
      <c r="CC254" t="s">
        <v>432</v>
      </c>
      <c r="CD254" t="s">
        <v>12</v>
      </c>
      <c r="CE254" t="s">
        <v>14</v>
      </c>
      <c r="CF254">
        <v>87</v>
      </c>
      <c r="CH254" t="s">
        <v>21</v>
      </c>
      <c r="CI254" t="s">
        <v>323</v>
      </c>
      <c r="CJ254" t="s">
        <v>324</v>
      </c>
      <c r="CK254" t="s">
        <v>12</v>
      </c>
      <c r="CL254" t="s">
        <v>14</v>
      </c>
      <c r="CM254">
        <v>174</v>
      </c>
      <c r="CO254" t="s">
        <v>28</v>
      </c>
      <c r="CP254" t="s">
        <v>430</v>
      </c>
      <c r="CQ254" t="s">
        <v>431</v>
      </c>
      <c r="CR254" t="s">
        <v>24</v>
      </c>
      <c r="CS254" t="s">
        <v>11</v>
      </c>
      <c r="CT254">
        <v>176</v>
      </c>
      <c r="FS254" t="s">
        <v>21</v>
      </c>
      <c r="FT254" t="s">
        <v>316</v>
      </c>
      <c r="FU254" t="s">
        <v>317</v>
      </c>
      <c r="FV254" t="s">
        <v>22</v>
      </c>
      <c r="FW254" t="s">
        <v>11</v>
      </c>
      <c r="FX254">
        <v>180</v>
      </c>
    </row>
    <row r="255" spans="1:180" ht="12.75" customHeight="1">
      <c r="A255" s="178"/>
      <c r="B255" s="178"/>
      <c r="C255" s="178"/>
      <c r="D255" s="178"/>
      <c r="E255" s="178"/>
      <c r="F255" s="178"/>
      <c r="G255"/>
      <c r="W255" s="195"/>
      <c r="X255" s="194"/>
      <c r="Y255" s="194"/>
      <c r="Z255" s="195"/>
      <c r="AA255" s="189"/>
      <c r="AB255" s="189"/>
      <c r="AD255" s="198" t="s">
        <v>21</v>
      </c>
      <c r="AE255" s="198" t="s">
        <v>327</v>
      </c>
      <c r="AF255" s="198" t="s">
        <v>201</v>
      </c>
      <c r="AG255" s="147" t="s">
        <v>16</v>
      </c>
      <c r="AH255" s="198" t="s">
        <v>11</v>
      </c>
      <c r="AI255" s="198">
        <v>173</v>
      </c>
      <c r="AK255" s="257" t="s">
        <v>21</v>
      </c>
      <c r="AL255" s="257" t="s">
        <v>319</v>
      </c>
      <c r="AM255" s="257" t="s">
        <v>320</v>
      </c>
      <c r="AN255" s="257" t="s">
        <v>22</v>
      </c>
      <c r="AO255" s="257" t="s">
        <v>11</v>
      </c>
      <c r="AP255" s="257">
        <v>176</v>
      </c>
      <c r="AR255" s="74" t="s">
        <v>21</v>
      </c>
      <c r="AS255" s="74" t="s">
        <v>196</v>
      </c>
      <c r="AT255" s="74" t="s">
        <v>322</v>
      </c>
      <c r="AU255" s="74" t="s">
        <v>10</v>
      </c>
      <c r="AV255" s="74" t="s">
        <v>11</v>
      </c>
      <c r="AW255" s="74">
        <v>169</v>
      </c>
      <c r="AY255" s="74" t="s">
        <v>28</v>
      </c>
      <c r="AZ255" s="74" t="s">
        <v>326</v>
      </c>
      <c r="BA255" s="74" t="s">
        <v>427</v>
      </c>
      <c r="BB255" s="74" t="s">
        <v>23</v>
      </c>
      <c r="BC255" s="74" t="s">
        <v>14</v>
      </c>
      <c r="BD255" s="75">
        <v>180</v>
      </c>
      <c r="BF255" s="74" t="s">
        <v>21</v>
      </c>
      <c r="BG255" s="74" t="s">
        <v>331</v>
      </c>
      <c r="BH255" s="74" t="s">
        <v>312</v>
      </c>
      <c r="BI255" s="74" t="s">
        <v>25</v>
      </c>
      <c r="BJ255" s="74" t="s">
        <v>11</v>
      </c>
      <c r="BK255" s="74">
        <v>134</v>
      </c>
      <c r="BM255" t="s">
        <v>21</v>
      </c>
      <c r="BN255" t="s">
        <v>308</v>
      </c>
      <c r="BO255" t="s">
        <v>299</v>
      </c>
      <c r="BP255" t="s">
        <v>22</v>
      </c>
      <c r="BQ255" t="s">
        <v>11</v>
      </c>
      <c r="BR255">
        <v>187</v>
      </c>
      <c r="BT255" t="s">
        <v>21</v>
      </c>
      <c r="BU255" t="s">
        <v>233</v>
      </c>
      <c r="BV255" t="s">
        <v>180</v>
      </c>
      <c r="BW255" t="s">
        <v>25</v>
      </c>
      <c r="BX255" t="s">
        <v>11</v>
      </c>
      <c r="BY255">
        <v>149</v>
      </c>
      <c r="CA255" t="s">
        <v>28</v>
      </c>
      <c r="CB255" t="s">
        <v>574</v>
      </c>
      <c r="CC255" t="s">
        <v>591</v>
      </c>
      <c r="CD255" t="s">
        <v>210</v>
      </c>
      <c r="CE255" t="s">
        <v>11</v>
      </c>
      <c r="CF255">
        <v>142</v>
      </c>
      <c r="CH255" t="s">
        <v>21</v>
      </c>
      <c r="CI255" t="s">
        <v>326</v>
      </c>
      <c r="CJ255" t="s">
        <v>185</v>
      </c>
      <c r="CK255" t="s">
        <v>12</v>
      </c>
      <c r="CL255" t="s">
        <v>14</v>
      </c>
      <c r="CM255">
        <v>172</v>
      </c>
      <c r="CO255" t="s">
        <v>28</v>
      </c>
      <c r="CP255" t="s">
        <v>554</v>
      </c>
      <c r="CQ255" t="s">
        <v>555</v>
      </c>
      <c r="CR255" t="s">
        <v>10</v>
      </c>
      <c r="CS255" t="s">
        <v>11</v>
      </c>
      <c r="CT255">
        <v>170</v>
      </c>
      <c r="FS255" t="s">
        <v>21</v>
      </c>
      <c r="FT255" t="s">
        <v>319</v>
      </c>
      <c r="FU255" t="s">
        <v>320</v>
      </c>
      <c r="FV255" t="s">
        <v>22</v>
      </c>
      <c r="FW255" t="s">
        <v>11</v>
      </c>
      <c r="FX255">
        <v>178</v>
      </c>
    </row>
    <row r="256" spans="1:180" ht="12.75" customHeight="1">
      <c r="A256" s="178"/>
      <c r="B256" s="178"/>
      <c r="C256" s="178"/>
      <c r="D256" s="178"/>
      <c r="E256" s="178"/>
      <c r="F256" s="178"/>
      <c r="G256"/>
      <c r="W256" s="84"/>
      <c r="X256" s="84"/>
      <c r="Y256" s="84"/>
      <c r="Z256" s="194"/>
      <c r="AA256" s="74"/>
      <c r="AB256" s="74"/>
      <c r="AD256" s="198" t="s">
        <v>21</v>
      </c>
      <c r="AE256" s="198" t="s">
        <v>326</v>
      </c>
      <c r="AF256" s="199" t="s">
        <v>185</v>
      </c>
      <c r="AG256" s="147" t="s">
        <v>12</v>
      </c>
      <c r="AH256" s="198" t="s">
        <v>14</v>
      </c>
      <c r="AI256" s="198">
        <v>176</v>
      </c>
      <c r="AK256" s="257" t="s">
        <v>21</v>
      </c>
      <c r="AL256" s="258" t="s">
        <v>498</v>
      </c>
      <c r="AM256" s="258" t="s">
        <v>320</v>
      </c>
      <c r="AN256" s="257" t="s">
        <v>24</v>
      </c>
      <c r="AO256" s="258" t="s">
        <v>11</v>
      </c>
      <c r="AP256" s="258">
        <v>169</v>
      </c>
      <c r="AR256" s="74" t="s">
        <v>21</v>
      </c>
      <c r="AS256" s="74" t="s">
        <v>329</v>
      </c>
      <c r="AT256" s="74" t="s">
        <v>312</v>
      </c>
      <c r="AU256" s="74" t="s">
        <v>24</v>
      </c>
      <c r="AV256" s="74" t="s">
        <v>11</v>
      </c>
      <c r="AW256" s="74">
        <v>159</v>
      </c>
      <c r="AY256" s="74" t="s">
        <v>28</v>
      </c>
      <c r="AZ256" s="74" t="s">
        <v>424</v>
      </c>
      <c r="BA256" s="74" t="s">
        <v>425</v>
      </c>
      <c r="BB256" s="74" t="s">
        <v>16</v>
      </c>
      <c r="BC256" s="74" t="s">
        <v>11</v>
      </c>
      <c r="BD256" s="75">
        <v>105</v>
      </c>
      <c r="BF256" s="74" t="s">
        <v>21</v>
      </c>
      <c r="BG256" s="74" t="s">
        <v>338</v>
      </c>
      <c r="BH256" s="74" t="s">
        <v>491</v>
      </c>
      <c r="BI256" s="74" t="s">
        <v>25</v>
      </c>
      <c r="BJ256" s="74" t="s">
        <v>11</v>
      </c>
      <c r="BK256" s="74">
        <v>131</v>
      </c>
      <c r="BM256" t="s">
        <v>21</v>
      </c>
      <c r="BN256" t="s">
        <v>316</v>
      </c>
      <c r="BO256" t="s">
        <v>317</v>
      </c>
      <c r="BP256" t="s">
        <v>22</v>
      </c>
      <c r="BQ256" t="s">
        <v>11</v>
      </c>
      <c r="BR256">
        <v>187</v>
      </c>
      <c r="BT256" t="s">
        <v>21</v>
      </c>
      <c r="BU256" t="s">
        <v>314</v>
      </c>
      <c r="BV256" t="s">
        <v>315</v>
      </c>
      <c r="BW256" t="s">
        <v>210</v>
      </c>
      <c r="BX256" t="s">
        <v>11</v>
      </c>
      <c r="BY256">
        <v>148</v>
      </c>
      <c r="CA256" t="s">
        <v>28</v>
      </c>
      <c r="CB256" t="s">
        <v>592</v>
      </c>
      <c r="CC256" t="s">
        <v>315</v>
      </c>
      <c r="CD256" t="s">
        <v>210</v>
      </c>
      <c r="CE256" t="s">
        <v>11</v>
      </c>
      <c r="CF256">
        <v>123</v>
      </c>
      <c r="CH256" t="s">
        <v>21</v>
      </c>
      <c r="CI256" t="s">
        <v>314</v>
      </c>
      <c r="CJ256" t="s">
        <v>315</v>
      </c>
      <c r="CK256" t="s">
        <v>210</v>
      </c>
      <c r="CL256" t="s">
        <v>14</v>
      </c>
      <c r="CM256">
        <v>172</v>
      </c>
      <c r="CO256" t="s">
        <v>28</v>
      </c>
      <c r="CP256" t="s">
        <v>429</v>
      </c>
      <c r="CQ256" t="s">
        <v>245</v>
      </c>
      <c r="CR256" t="s">
        <v>24</v>
      </c>
      <c r="CS256" t="s">
        <v>11</v>
      </c>
      <c r="CT256">
        <v>170</v>
      </c>
      <c r="FS256" t="s">
        <v>21</v>
      </c>
      <c r="FT256" t="s">
        <v>338</v>
      </c>
      <c r="FU256" t="s">
        <v>491</v>
      </c>
      <c r="FV256" t="s">
        <v>25</v>
      </c>
      <c r="FW256" t="s">
        <v>11</v>
      </c>
      <c r="FX256">
        <v>138</v>
      </c>
    </row>
    <row r="257" spans="1:180" ht="12.75" customHeight="1">
      <c r="A257" s="178"/>
      <c r="B257" s="178"/>
      <c r="C257" s="178"/>
      <c r="D257" s="178"/>
      <c r="E257" s="178"/>
      <c r="F257" s="178"/>
      <c r="G257"/>
      <c r="W257" s="84"/>
      <c r="X257" s="84"/>
      <c r="Y257" s="84"/>
      <c r="Z257" s="194"/>
      <c r="AA257" s="133"/>
      <c r="AD257" s="198" t="s">
        <v>21</v>
      </c>
      <c r="AE257" s="198" t="s">
        <v>325</v>
      </c>
      <c r="AF257" s="198" t="s">
        <v>318</v>
      </c>
      <c r="AG257" s="147" t="s">
        <v>19</v>
      </c>
      <c r="AH257" s="198" t="s">
        <v>14</v>
      </c>
      <c r="AI257" s="198">
        <v>177</v>
      </c>
      <c r="AK257" s="257" t="s">
        <v>21</v>
      </c>
      <c r="AL257" s="258" t="s">
        <v>326</v>
      </c>
      <c r="AM257" s="258" t="s">
        <v>185</v>
      </c>
      <c r="AN257" s="257" t="s">
        <v>12</v>
      </c>
      <c r="AO257" s="258" t="s">
        <v>14</v>
      </c>
      <c r="AP257" s="258">
        <v>170</v>
      </c>
      <c r="AR257" s="74" t="s">
        <v>21</v>
      </c>
      <c r="AS257" s="74" t="s">
        <v>498</v>
      </c>
      <c r="AT257" s="74" t="s">
        <v>320</v>
      </c>
      <c r="AU257" s="74" t="s">
        <v>24</v>
      </c>
      <c r="AV257" s="203" t="s">
        <v>11</v>
      </c>
      <c r="AW257" s="74">
        <v>158</v>
      </c>
      <c r="AY257" s="74" t="s">
        <v>28</v>
      </c>
      <c r="AZ257" s="74" t="s">
        <v>424</v>
      </c>
      <c r="BA257" s="74" t="s">
        <v>425</v>
      </c>
      <c r="BB257" s="74" t="s">
        <v>16</v>
      </c>
      <c r="BC257" s="74" t="s">
        <v>8</v>
      </c>
      <c r="BD257" s="75">
        <v>166</v>
      </c>
      <c r="BF257" s="22" t="s">
        <v>21</v>
      </c>
      <c r="BG257" s="22" t="s">
        <v>418</v>
      </c>
      <c r="BH257" s="22" t="s">
        <v>487</v>
      </c>
      <c r="BI257" s="22" t="s">
        <v>25</v>
      </c>
      <c r="BJ257" s="203" t="s">
        <v>11</v>
      </c>
      <c r="BK257" s="22">
        <v>72</v>
      </c>
      <c r="BM257" t="s">
        <v>21</v>
      </c>
      <c r="BN257" t="s">
        <v>325</v>
      </c>
      <c r="BO257" t="s">
        <v>318</v>
      </c>
      <c r="BP257" t="s">
        <v>19</v>
      </c>
      <c r="BQ257" t="s">
        <v>14</v>
      </c>
      <c r="BR257">
        <v>188</v>
      </c>
      <c r="BT257" t="s">
        <v>21</v>
      </c>
      <c r="BU257" t="s">
        <v>338</v>
      </c>
      <c r="BV257" t="s">
        <v>491</v>
      </c>
      <c r="BW257" t="s">
        <v>25</v>
      </c>
      <c r="BX257" t="s">
        <v>11</v>
      </c>
      <c r="BY257">
        <v>147</v>
      </c>
      <c r="CA257" t="s">
        <v>28</v>
      </c>
      <c r="CB257" t="s">
        <v>430</v>
      </c>
      <c r="CC257" t="s">
        <v>431</v>
      </c>
      <c r="CD257" t="s">
        <v>24</v>
      </c>
      <c r="CE257" t="s">
        <v>11</v>
      </c>
      <c r="CF257">
        <v>179</v>
      </c>
      <c r="CH257" t="s">
        <v>21</v>
      </c>
      <c r="CI257" t="s">
        <v>196</v>
      </c>
      <c r="CJ257" t="s">
        <v>322</v>
      </c>
      <c r="CK257" t="s">
        <v>10</v>
      </c>
      <c r="CL257" t="s">
        <v>11</v>
      </c>
      <c r="CM257">
        <v>170</v>
      </c>
      <c r="CO257" t="s">
        <v>28</v>
      </c>
      <c r="CP257" t="s">
        <v>556</v>
      </c>
      <c r="CQ257" t="s">
        <v>557</v>
      </c>
      <c r="CR257" t="s">
        <v>10</v>
      </c>
      <c r="CS257" t="s">
        <v>11</v>
      </c>
      <c r="CT257">
        <v>154</v>
      </c>
      <c r="FS257" t="s">
        <v>21</v>
      </c>
      <c r="FT257" t="s">
        <v>233</v>
      </c>
      <c r="FU257" t="s">
        <v>180</v>
      </c>
      <c r="FV257" t="s">
        <v>25</v>
      </c>
      <c r="FW257" t="s">
        <v>11</v>
      </c>
      <c r="FX257">
        <v>130</v>
      </c>
    </row>
    <row r="258" spans="1:180" ht="12.75" customHeight="1">
      <c r="A258" s="22"/>
      <c r="E258" s="178"/>
      <c r="F258" s="22"/>
      <c r="G258"/>
      <c r="W258" s="84"/>
      <c r="X258" s="84"/>
      <c r="Y258" s="84"/>
      <c r="Z258" s="194"/>
      <c r="AA258" s="74"/>
      <c r="AB258" s="74"/>
      <c r="AD258" s="198" t="s">
        <v>21</v>
      </c>
      <c r="AE258" s="198" t="s">
        <v>311</v>
      </c>
      <c r="AF258" s="198" t="s">
        <v>312</v>
      </c>
      <c r="AG258" s="147" t="s">
        <v>12</v>
      </c>
      <c r="AH258" s="198" t="s">
        <v>11</v>
      </c>
      <c r="AI258" s="198">
        <v>178</v>
      </c>
      <c r="AK258" s="257" t="s">
        <v>29</v>
      </c>
      <c r="AL258" s="257" t="s">
        <v>224</v>
      </c>
      <c r="AM258" s="257" t="s">
        <v>369</v>
      </c>
      <c r="AN258" s="257" t="s">
        <v>16</v>
      </c>
      <c r="AO258" s="257" t="s">
        <v>8</v>
      </c>
      <c r="AP258" s="257">
        <v>181</v>
      </c>
      <c r="AR258" s="74" t="s">
        <v>21</v>
      </c>
      <c r="AS258" s="74" t="s">
        <v>233</v>
      </c>
      <c r="AT258" s="74" t="s">
        <v>180</v>
      </c>
      <c r="AU258" s="203" t="s">
        <v>25</v>
      </c>
      <c r="AV258" s="203" t="s">
        <v>11</v>
      </c>
      <c r="AW258" s="74">
        <v>158</v>
      </c>
      <c r="AY258" s="74" t="s">
        <v>28</v>
      </c>
      <c r="AZ258" s="74" t="s">
        <v>395</v>
      </c>
      <c r="BA258" s="74" t="s">
        <v>201</v>
      </c>
      <c r="BB258" s="74" t="s">
        <v>19</v>
      </c>
      <c r="BC258" s="74" t="s">
        <v>11</v>
      </c>
      <c r="BD258" s="75">
        <v>156</v>
      </c>
      <c r="BF258" s="203" t="s">
        <v>21</v>
      </c>
      <c r="BG258" s="74" t="s">
        <v>483</v>
      </c>
      <c r="BH258" s="74" t="s">
        <v>484</v>
      </c>
      <c r="BI258" s="74" t="s">
        <v>25</v>
      </c>
      <c r="BJ258" s="203" t="s">
        <v>11</v>
      </c>
      <c r="BK258" s="74">
        <v>48</v>
      </c>
      <c r="BM258" t="s">
        <v>21</v>
      </c>
      <c r="BN258" t="s">
        <v>309</v>
      </c>
      <c r="BO258" t="s">
        <v>307</v>
      </c>
      <c r="BP258" t="s">
        <v>12</v>
      </c>
      <c r="BQ258" t="s">
        <v>11</v>
      </c>
      <c r="BR258">
        <v>189</v>
      </c>
      <c r="BT258" t="s">
        <v>21</v>
      </c>
      <c r="BU258" t="s">
        <v>329</v>
      </c>
      <c r="BV258" t="s">
        <v>312</v>
      </c>
      <c r="BW258" t="s">
        <v>24</v>
      </c>
      <c r="BX258" t="s">
        <v>11</v>
      </c>
      <c r="BY258">
        <v>126</v>
      </c>
      <c r="CA258" t="s">
        <v>28</v>
      </c>
      <c r="CB258" t="s">
        <v>429</v>
      </c>
      <c r="CC258" t="s">
        <v>245</v>
      </c>
      <c r="CD258" t="s">
        <v>24</v>
      </c>
      <c r="CE258" t="s">
        <v>11</v>
      </c>
      <c r="CF258">
        <v>174</v>
      </c>
      <c r="CH258" t="s">
        <v>21</v>
      </c>
      <c r="CI258" t="s">
        <v>323</v>
      </c>
      <c r="CJ258" t="s">
        <v>315</v>
      </c>
      <c r="CK258" t="s">
        <v>210</v>
      </c>
      <c r="CL258" t="s">
        <v>14</v>
      </c>
      <c r="CM258">
        <v>167</v>
      </c>
      <c r="CO258" t="s">
        <v>28</v>
      </c>
      <c r="CP258" t="s">
        <v>262</v>
      </c>
      <c r="CQ258" t="s">
        <v>428</v>
      </c>
      <c r="CR258" t="s">
        <v>16</v>
      </c>
      <c r="CS258" t="s">
        <v>8</v>
      </c>
      <c r="CT258">
        <v>193</v>
      </c>
      <c r="FS258" t="s">
        <v>21</v>
      </c>
      <c r="FT258" t="s">
        <v>329</v>
      </c>
      <c r="FU258" t="s">
        <v>312</v>
      </c>
      <c r="FV258" t="s">
        <v>24</v>
      </c>
      <c r="FW258" t="s">
        <v>11</v>
      </c>
      <c r="FX258">
        <v>149</v>
      </c>
    </row>
    <row r="259" spans="1:180" ht="12.75" customHeight="1">
      <c r="A259" s="178"/>
      <c r="B259" s="178"/>
      <c r="C259" s="178"/>
      <c r="D259" s="178"/>
      <c r="E259" s="178"/>
      <c r="F259" s="178"/>
      <c r="G259"/>
      <c r="W259" s="84"/>
      <c r="X259" s="84"/>
      <c r="Y259" s="84"/>
      <c r="Z259" s="194"/>
      <c r="AA259" s="74"/>
      <c r="AB259" s="74"/>
      <c r="AD259" s="198" t="s">
        <v>21</v>
      </c>
      <c r="AE259" s="198" t="s">
        <v>256</v>
      </c>
      <c r="AF259" s="198" t="s">
        <v>318</v>
      </c>
      <c r="AG259" s="147" t="s">
        <v>19</v>
      </c>
      <c r="AH259" s="198" t="s">
        <v>11</v>
      </c>
      <c r="AI259" s="198">
        <v>178</v>
      </c>
      <c r="AK259" s="257" t="s">
        <v>29</v>
      </c>
      <c r="AL259" s="258" t="s">
        <v>244</v>
      </c>
      <c r="AM259" s="258" t="s">
        <v>369</v>
      </c>
      <c r="AN259" s="257" t="s">
        <v>24</v>
      </c>
      <c r="AO259" s="258" t="s">
        <v>11</v>
      </c>
      <c r="AP259" s="258">
        <v>173</v>
      </c>
      <c r="AR259" s="74" t="s">
        <v>21</v>
      </c>
      <c r="AS259" s="74" t="s">
        <v>314</v>
      </c>
      <c r="AT259" s="74" t="s">
        <v>315</v>
      </c>
      <c r="AU259" s="74" t="s">
        <v>210</v>
      </c>
      <c r="AV259" s="74" t="s">
        <v>11</v>
      </c>
      <c r="AW259" s="74">
        <v>156</v>
      </c>
      <c r="AY259" s="74" t="s">
        <v>28</v>
      </c>
      <c r="AZ259" s="74" t="s">
        <v>395</v>
      </c>
      <c r="BA259" s="74" t="s">
        <v>201</v>
      </c>
      <c r="BB259" s="74" t="s">
        <v>19</v>
      </c>
      <c r="BC259" s="74" t="s">
        <v>14</v>
      </c>
      <c r="BD259" s="75">
        <v>163</v>
      </c>
      <c r="BF259" s="203" t="s">
        <v>21</v>
      </c>
      <c r="BG259" s="74" t="s">
        <v>313</v>
      </c>
      <c r="BH259" s="74" t="s">
        <v>302</v>
      </c>
      <c r="BI259" s="74" t="s">
        <v>12</v>
      </c>
      <c r="BJ259" s="203" t="s">
        <v>14</v>
      </c>
      <c r="BK259" s="75">
        <v>185</v>
      </c>
      <c r="BM259" t="s">
        <v>21</v>
      </c>
      <c r="BN259" t="s">
        <v>304</v>
      </c>
      <c r="BO259" t="s">
        <v>305</v>
      </c>
      <c r="BP259" t="s">
        <v>16</v>
      </c>
      <c r="BQ259" t="s">
        <v>8</v>
      </c>
      <c r="BR259">
        <v>191</v>
      </c>
      <c r="BT259" t="s">
        <v>21</v>
      </c>
      <c r="BU259" t="s">
        <v>331</v>
      </c>
      <c r="BV259" t="s">
        <v>312</v>
      </c>
      <c r="BW259" t="s">
        <v>25</v>
      </c>
      <c r="BX259" t="s">
        <v>11</v>
      </c>
      <c r="BY259">
        <v>119</v>
      </c>
      <c r="CA259" t="s">
        <v>28</v>
      </c>
      <c r="CB259" t="s">
        <v>554</v>
      </c>
      <c r="CC259" t="s">
        <v>555</v>
      </c>
      <c r="CD259" t="s">
        <v>10</v>
      </c>
      <c r="CE259" t="s">
        <v>11</v>
      </c>
      <c r="CF259">
        <v>171</v>
      </c>
      <c r="CH259" t="s">
        <v>21</v>
      </c>
      <c r="CI259" t="s">
        <v>233</v>
      </c>
      <c r="CJ259" t="s">
        <v>180</v>
      </c>
      <c r="CK259" t="s">
        <v>25</v>
      </c>
      <c r="CL259" t="s">
        <v>11</v>
      </c>
      <c r="CM259">
        <v>167</v>
      </c>
      <c r="CO259" t="s">
        <v>28</v>
      </c>
      <c r="CP259" t="s">
        <v>426</v>
      </c>
      <c r="CQ259" t="s">
        <v>427</v>
      </c>
      <c r="CR259" t="s">
        <v>38</v>
      </c>
      <c r="CS259" t="s">
        <v>8</v>
      </c>
      <c r="CT259">
        <v>192</v>
      </c>
      <c r="FS259" t="s">
        <v>21</v>
      </c>
      <c r="FT259" t="s">
        <v>309</v>
      </c>
      <c r="FU259" t="s">
        <v>307</v>
      </c>
      <c r="FV259" t="s">
        <v>12</v>
      </c>
      <c r="FW259" t="s">
        <v>11</v>
      </c>
      <c r="FX259">
        <v>192</v>
      </c>
    </row>
    <row r="260" spans="1:180" ht="12.75" customHeight="1">
      <c r="A260" s="178"/>
      <c r="B260" s="178"/>
      <c r="C260" s="178"/>
      <c r="D260" s="178"/>
      <c r="E260" s="178"/>
      <c r="F260" s="178"/>
      <c r="G260"/>
      <c r="W260" s="84"/>
      <c r="X260" s="84"/>
      <c r="Y260" s="84"/>
      <c r="Z260" s="194"/>
      <c r="AA260" s="74"/>
      <c r="AB260" s="74"/>
      <c r="AD260" s="198" t="s">
        <v>21</v>
      </c>
      <c r="AE260" s="198" t="s">
        <v>310</v>
      </c>
      <c r="AF260" s="198" t="s">
        <v>368</v>
      </c>
      <c r="AG260" s="147" t="s">
        <v>10</v>
      </c>
      <c r="AH260" s="198" t="s">
        <v>11</v>
      </c>
      <c r="AI260" s="198">
        <v>179</v>
      </c>
      <c r="AK260" s="257" t="s">
        <v>29</v>
      </c>
      <c r="AL260" s="257" t="s">
        <v>325</v>
      </c>
      <c r="AM260" s="257" t="s">
        <v>437</v>
      </c>
      <c r="AN260" s="257" t="s">
        <v>16</v>
      </c>
      <c r="AO260" s="257" t="s">
        <v>8</v>
      </c>
      <c r="AP260" s="257">
        <v>192</v>
      </c>
      <c r="AR260" s="203" t="s">
        <v>21</v>
      </c>
      <c r="AS260" s="74" t="s">
        <v>338</v>
      </c>
      <c r="AT260" s="74" t="s">
        <v>491</v>
      </c>
      <c r="AU260" s="74" t="s">
        <v>25</v>
      </c>
      <c r="AV260" s="203" t="s">
        <v>11</v>
      </c>
      <c r="AW260" s="75">
        <v>132</v>
      </c>
      <c r="AY260" s="74" t="s">
        <v>28</v>
      </c>
      <c r="AZ260" s="74" t="s">
        <v>235</v>
      </c>
      <c r="BA260" s="74" t="s">
        <v>590</v>
      </c>
      <c r="BB260" s="74" t="s">
        <v>19</v>
      </c>
      <c r="BC260" s="74" t="s">
        <v>11</v>
      </c>
      <c r="BD260" s="75">
        <v>139</v>
      </c>
      <c r="BF260" s="74" t="s">
        <v>21</v>
      </c>
      <c r="BG260" s="74" t="s">
        <v>325</v>
      </c>
      <c r="BH260" s="74" t="s">
        <v>318</v>
      </c>
      <c r="BI260" s="74" t="s">
        <v>19</v>
      </c>
      <c r="BJ260" s="74" t="s">
        <v>14</v>
      </c>
      <c r="BK260" s="74">
        <v>184</v>
      </c>
      <c r="BM260" t="s">
        <v>21</v>
      </c>
      <c r="BN260" t="s">
        <v>498</v>
      </c>
      <c r="BO260" t="s">
        <v>320</v>
      </c>
      <c r="BP260" t="s">
        <v>24</v>
      </c>
      <c r="BQ260" t="s">
        <v>11</v>
      </c>
      <c r="BR260">
        <v>166</v>
      </c>
      <c r="BT260" t="s">
        <v>21</v>
      </c>
      <c r="BU260" t="s">
        <v>418</v>
      </c>
      <c r="BV260" t="s">
        <v>487</v>
      </c>
      <c r="BW260" t="s">
        <v>25</v>
      </c>
      <c r="BX260" t="s">
        <v>11</v>
      </c>
      <c r="BY260">
        <v>86</v>
      </c>
      <c r="CA260" t="s">
        <v>28</v>
      </c>
      <c r="CB260" t="s">
        <v>556</v>
      </c>
      <c r="CC260" t="s">
        <v>557</v>
      </c>
      <c r="CD260" t="s">
        <v>10</v>
      </c>
      <c r="CE260" t="s">
        <v>11</v>
      </c>
      <c r="CF260">
        <v>156</v>
      </c>
      <c r="CH260" t="s">
        <v>21</v>
      </c>
      <c r="CI260" t="s">
        <v>213</v>
      </c>
      <c r="CJ260" t="s">
        <v>561</v>
      </c>
      <c r="CK260" t="s">
        <v>12</v>
      </c>
      <c r="CL260" t="s">
        <v>14</v>
      </c>
      <c r="CM260">
        <v>163</v>
      </c>
      <c r="CO260" t="s">
        <v>28</v>
      </c>
      <c r="CP260" t="s">
        <v>235</v>
      </c>
      <c r="CQ260" t="s">
        <v>590</v>
      </c>
      <c r="CR260" t="s">
        <v>19</v>
      </c>
      <c r="CS260" t="s">
        <v>8</v>
      </c>
      <c r="CT260">
        <v>183</v>
      </c>
      <c r="FS260" t="s">
        <v>21</v>
      </c>
      <c r="FT260" t="s">
        <v>256</v>
      </c>
      <c r="FU260" t="s">
        <v>318</v>
      </c>
      <c r="FV260" t="s">
        <v>19</v>
      </c>
      <c r="FW260" t="s">
        <v>11</v>
      </c>
      <c r="FX260">
        <v>188</v>
      </c>
    </row>
    <row r="261" spans="1:180" ht="12.75" customHeight="1">
      <c r="A261" s="22"/>
      <c r="E261" s="178"/>
      <c r="F261" s="22"/>
      <c r="G261"/>
      <c r="W261" s="84"/>
      <c r="X261" s="84"/>
      <c r="Y261" s="84"/>
      <c r="Z261" s="194"/>
      <c r="AA261" s="74"/>
      <c r="AB261" s="74"/>
      <c r="AD261" s="198" t="s">
        <v>21</v>
      </c>
      <c r="AE261" s="198" t="s">
        <v>323</v>
      </c>
      <c r="AF261" s="198" t="s">
        <v>315</v>
      </c>
      <c r="AG261" s="147" t="s">
        <v>210</v>
      </c>
      <c r="AH261" s="198" t="s">
        <v>11</v>
      </c>
      <c r="AI261" s="198">
        <v>180</v>
      </c>
      <c r="AK261" s="257" t="s">
        <v>29</v>
      </c>
      <c r="AL261" s="258" t="s">
        <v>325</v>
      </c>
      <c r="AM261" s="258" t="s">
        <v>437</v>
      </c>
      <c r="AN261" s="257" t="s">
        <v>16</v>
      </c>
      <c r="AO261" s="258" t="s">
        <v>14</v>
      </c>
      <c r="AP261" s="258">
        <v>167</v>
      </c>
      <c r="AR261" s="74" t="s">
        <v>21</v>
      </c>
      <c r="AS261" s="74" t="s">
        <v>331</v>
      </c>
      <c r="AT261" s="74" t="s">
        <v>312</v>
      </c>
      <c r="AU261" s="74" t="s">
        <v>25</v>
      </c>
      <c r="AV261" s="74" t="s">
        <v>11</v>
      </c>
      <c r="AW261" s="74">
        <v>123</v>
      </c>
      <c r="AY261" s="74" t="s">
        <v>28</v>
      </c>
      <c r="AZ261" s="74" t="s">
        <v>235</v>
      </c>
      <c r="BA261" s="74" t="s">
        <v>590</v>
      </c>
      <c r="BB261" s="74" t="s">
        <v>19</v>
      </c>
      <c r="BC261" s="74" t="s">
        <v>8</v>
      </c>
      <c r="BD261" s="75">
        <v>180</v>
      </c>
      <c r="BF261" s="74" t="s">
        <v>21</v>
      </c>
      <c r="BG261" s="74" t="s">
        <v>326</v>
      </c>
      <c r="BH261" s="74" t="s">
        <v>185</v>
      </c>
      <c r="BI261" s="74" t="s">
        <v>12</v>
      </c>
      <c r="BJ261" s="74" t="s">
        <v>14</v>
      </c>
      <c r="BK261" s="74">
        <v>180</v>
      </c>
      <c r="BM261" t="s">
        <v>21</v>
      </c>
      <c r="BN261" t="s">
        <v>326</v>
      </c>
      <c r="BO261" t="s">
        <v>185</v>
      </c>
      <c r="BP261" t="s">
        <v>12</v>
      </c>
      <c r="BQ261" t="s">
        <v>14</v>
      </c>
      <c r="BR261">
        <v>175</v>
      </c>
      <c r="BT261" t="s">
        <v>21</v>
      </c>
      <c r="BU261" t="s">
        <v>483</v>
      </c>
      <c r="BV261" t="s">
        <v>484</v>
      </c>
      <c r="BW261" t="s">
        <v>25</v>
      </c>
      <c r="BX261" t="s">
        <v>11</v>
      </c>
      <c r="BY261">
        <v>74</v>
      </c>
      <c r="CA261" t="s">
        <v>28</v>
      </c>
      <c r="CB261" t="s">
        <v>262</v>
      </c>
      <c r="CC261" t="s">
        <v>428</v>
      </c>
      <c r="CD261" t="s">
        <v>16</v>
      </c>
      <c r="CE261" t="s">
        <v>8</v>
      </c>
      <c r="CF261">
        <v>197</v>
      </c>
      <c r="CH261" t="s">
        <v>21</v>
      </c>
      <c r="CI261" t="s">
        <v>436</v>
      </c>
      <c r="CJ261" t="s">
        <v>315</v>
      </c>
      <c r="CK261" t="s">
        <v>19</v>
      </c>
      <c r="CL261" t="s">
        <v>14</v>
      </c>
      <c r="CM261">
        <v>159</v>
      </c>
      <c r="CO261" t="s">
        <v>28</v>
      </c>
      <c r="CP261" t="s">
        <v>424</v>
      </c>
      <c r="CQ261" t="s">
        <v>425</v>
      </c>
      <c r="CR261" t="s">
        <v>16</v>
      </c>
      <c r="CS261" t="s">
        <v>8</v>
      </c>
      <c r="CT261">
        <v>163</v>
      </c>
      <c r="FS261" t="s">
        <v>21</v>
      </c>
      <c r="FT261" t="s">
        <v>313</v>
      </c>
      <c r="FU261" t="s">
        <v>302</v>
      </c>
      <c r="FV261" t="s">
        <v>12</v>
      </c>
      <c r="FW261" t="s">
        <v>11</v>
      </c>
      <c r="FX261">
        <v>193</v>
      </c>
    </row>
    <row r="262" spans="1:180" ht="12.75" customHeight="1">
      <c r="A262" s="178"/>
      <c r="B262" s="178"/>
      <c r="C262" s="178"/>
      <c r="D262" s="178"/>
      <c r="E262" s="178"/>
      <c r="F262" s="178"/>
      <c r="G262"/>
      <c r="W262" s="84"/>
      <c r="X262" s="84"/>
      <c r="Y262" s="84"/>
      <c r="Z262" s="194"/>
      <c r="AA262" s="133"/>
      <c r="AB262" s="74"/>
      <c r="AD262" s="198" t="s">
        <v>21</v>
      </c>
      <c r="AE262" s="198" t="s">
        <v>313</v>
      </c>
      <c r="AF262" s="198" t="s">
        <v>302</v>
      </c>
      <c r="AG262" s="147" t="s">
        <v>12</v>
      </c>
      <c r="AH262" s="198" t="s">
        <v>14</v>
      </c>
      <c r="AI262" s="198">
        <v>180</v>
      </c>
      <c r="AK262" s="257" t="s">
        <v>29</v>
      </c>
      <c r="AL262" s="258" t="s">
        <v>325</v>
      </c>
      <c r="AM262" s="258" t="s">
        <v>437</v>
      </c>
      <c r="AN262" s="257" t="s">
        <v>16</v>
      </c>
      <c r="AO262" s="258" t="s">
        <v>11</v>
      </c>
      <c r="AP262" s="258">
        <v>161</v>
      </c>
      <c r="AR262" s="74" t="s">
        <v>21</v>
      </c>
      <c r="AS262" s="74" t="s">
        <v>418</v>
      </c>
      <c r="AT262" s="74" t="s">
        <v>487</v>
      </c>
      <c r="AU262" s="74" t="s">
        <v>25</v>
      </c>
      <c r="AV262" s="74" t="s">
        <v>11</v>
      </c>
      <c r="AW262" s="74">
        <v>100</v>
      </c>
      <c r="AY262" s="74" t="s">
        <v>28</v>
      </c>
      <c r="AZ262" s="74" t="s">
        <v>235</v>
      </c>
      <c r="BA262" s="74" t="s">
        <v>590</v>
      </c>
      <c r="BB262" s="74" t="s">
        <v>19</v>
      </c>
      <c r="BC262" s="74" t="s">
        <v>14</v>
      </c>
      <c r="BD262" s="75">
        <v>108</v>
      </c>
      <c r="BF262" s="74" t="s">
        <v>21</v>
      </c>
      <c r="BG262" s="74" t="s">
        <v>178</v>
      </c>
      <c r="BH262" s="74" t="s">
        <v>322</v>
      </c>
      <c r="BI262" s="74" t="s">
        <v>23</v>
      </c>
      <c r="BJ262" s="74" t="s">
        <v>14</v>
      </c>
      <c r="BK262" s="74">
        <v>179</v>
      </c>
      <c r="BM262" t="s">
        <v>21</v>
      </c>
      <c r="BN262" t="s">
        <v>224</v>
      </c>
      <c r="BO262" t="s">
        <v>303</v>
      </c>
      <c r="BP262" t="s">
        <v>19</v>
      </c>
      <c r="BQ262" t="s">
        <v>8</v>
      </c>
      <c r="BR262">
        <v>195</v>
      </c>
      <c r="BT262" t="s">
        <v>29</v>
      </c>
      <c r="BU262" t="s">
        <v>325</v>
      </c>
      <c r="BV262" t="s">
        <v>437</v>
      </c>
      <c r="BW262" t="s">
        <v>16</v>
      </c>
      <c r="BX262" t="s">
        <v>8</v>
      </c>
      <c r="BY262">
        <v>195</v>
      </c>
      <c r="CA262" t="s">
        <v>28</v>
      </c>
      <c r="CB262" t="s">
        <v>426</v>
      </c>
      <c r="CC262" t="s">
        <v>427</v>
      </c>
      <c r="CD262" t="s">
        <v>38</v>
      </c>
      <c r="CE262" t="s">
        <v>8</v>
      </c>
      <c r="CF262">
        <v>189</v>
      </c>
      <c r="CH262" t="s">
        <v>21</v>
      </c>
      <c r="CI262" t="s">
        <v>306</v>
      </c>
      <c r="CJ262" t="s">
        <v>307</v>
      </c>
      <c r="CK262" t="s">
        <v>12</v>
      </c>
      <c r="CL262" t="s">
        <v>14</v>
      </c>
      <c r="CM262">
        <v>159</v>
      </c>
      <c r="CO262" t="s">
        <v>28</v>
      </c>
      <c r="CP262" t="s">
        <v>395</v>
      </c>
      <c r="CQ262" t="s">
        <v>201</v>
      </c>
      <c r="CR262" t="s">
        <v>19</v>
      </c>
      <c r="CS262" t="s">
        <v>11</v>
      </c>
      <c r="CT262">
        <v>167</v>
      </c>
      <c r="FS262" t="s">
        <v>21</v>
      </c>
      <c r="FT262" t="s">
        <v>326</v>
      </c>
      <c r="FU262" t="s">
        <v>185</v>
      </c>
      <c r="FV262" t="s">
        <v>12</v>
      </c>
      <c r="FW262" t="s">
        <v>14</v>
      </c>
      <c r="FX262">
        <v>176</v>
      </c>
    </row>
    <row r="263" spans="1:180" ht="12.75" customHeight="1">
      <c r="A263" s="178"/>
      <c r="B263" s="178"/>
      <c r="C263" s="178"/>
      <c r="D263" s="178"/>
      <c r="E263" s="178"/>
      <c r="F263" s="178"/>
      <c r="G263"/>
      <c r="W263" s="84"/>
      <c r="X263" s="84"/>
      <c r="Y263" s="84"/>
      <c r="Z263" s="194"/>
      <c r="AA263" s="133"/>
      <c r="AD263" s="198" t="s">
        <v>21</v>
      </c>
      <c r="AE263" s="198" t="s">
        <v>309</v>
      </c>
      <c r="AF263" s="198" t="s">
        <v>307</v>
      </c>
      <c r="AG263" s="147" t="s">
        <v>12</v>
      </c>
      <c r="AH263" s="198" t="s">
        <v>11</v>
      </c>
      <c r="AI263" s="198">
        <v>184</v>
      </c>
      <c r="AK263" s="257" t="s">
        <v>29</v>
      </c>
      <c r="AL263" s="258" t="s">
        <v>184</v>
      </c>
      <c r="AM263" s="258" t="s">
        <v>375</v>
      </c>
      <c r="AN263" s="257" t="s">
        <v>10</v>
      </c>
      <c r="AO263" s="258" t="s">
        <v>11</v>
      </c>
      <c r="AP263" s="258">
        <v>150</v>
      </c>
      <c r="AR263" s="22" t="s">
        <v>21</v>
      </c>
      <c r="AS263" s="22" t="s">
        <v>483</v>
      </c>
      <c r="AT263" s="22" t="s">
        <v>484</v>
      </c>
      <c r="AU263" s="22" t="s">
        <v>25</v>
      </c>
      <c r="AV263" s="203" t="s">
        <v>11</v>
      </c>
      <c r="AW263" s="22">
        <v>80</v>
      </c>
      <c r="AY263" s="74" t="s">
        <v>28</v>
      </c>
      <c r="AZ263" s="74" t="s">
        <v>556</v>
      </c>
      <c r="BA263" s="74" t="s">
        <v>557</v>
      </c>
      <c r="BB263" s="74" t="s">
        <v>10</v>
      </c>
      <c r="BC263" s="74" t="s">
        <v>11</v>
      </c>
      <c r="BD263" s="75">
        <v>151</v>
      </c>
      <c r="BF263" s="74" t="s">
        <v>21</v>
      </c>
      <c r="BG263" s="74" t="s">
        <v>328</v>
      </c>
      <c r="BH263" s="74" t="s">
        <v>315</v>
      </c>
      <c r="BI263" s="74" t="s">
        <v>24</v>
      </c>
      <c r="BJ263" s="74" t="s">
        <v>14</v>
      </c>
      <c r="BK263" s="74">
        <v>178</v>
      </c>
      <c r="BM263" t="s">
        <v>21</v>
      </c>
      <c r="BN263" t="s">
        <v>323</v>
      </c>
      <c r="BO263" t="s">
        <v>324</v>
      </c>
      <c r="BP263" t="s">
        <v>12</v>
      </c>
      <c r="BQ263" t="s">
        <v>14</v>
      </c>
      <c r="BR263">
        <v>176</v>
      </c>
      <c r="BT263" t="s">
        <v>29</v>
      </c>
      <c r="BU263" t="s">
        <v>224</v>
      </c>
      <c r="BV263" t="s">
        <v>369</v>
      </c>
      <c r="BW263" t="s">
        <v>16</v>
      </c>
      <c r="BX263" t="s">
        <v>8</v>
      </c>
      <c r="BY263">
        <v>189</v>
      </c>
      <c r="CA263" t="s">
        <v>28</v>
      </c>
      <c r="CB263" t="s">
        <v>235</v>
      </c>
      <c r="CC263" t="s">
        <v>590</v>
      </c>
      <c r="CD263" t="s">
        <v>19</v>
      </c>
      <c r="CE263" t="s">
        <v>8</v>
      </c>
      <c r="CF263">
        <v>180</v>
      </c>
      <c r="CH263" t="s">
        <v>21</v>
      </c>
      <c r="CI263" t="s">
        <v>498</v>
      </c>
      <c r="CJ263" t="s">
        <v>320</v>
      </c>
      <c r="CK263" t="s">
        <v>24</v>
      </c>
      <c r="CL263" t="s">
        <v>11</v>
      </c>
      <c r="CM263">
        <v>156</v>
      </c>
      <c r="CO263" t="s">
        <v>28</v>
      </c>
      <c r="CP263" t="s">
        <v>426</v>
      </c>
      <c r="CQ263" t="s">
        <v>427</v>
      </c>
      <c r="CR263" t="s">
        <v>38</v>
      </c>
      <c r="CS263" t="s">
        <v>11</v>
      </c>
      <c r="CT263">
        <v>166</v>
      </c>
      <c r="FS263" t="s">
        <v>21</v>
      </c>
      <c r="FT263" t="s">
        <v>331</v>
      </c>
      <c r="FU263" t="s">
        <v>312</v>
      </c>
      <c r="FV263" t="s">
        <v>25</v>
      </c>
      <c r="FW263" t="s">
        <v>11</v>
      </c>
      <c r="FX263">
        <v>132</v>
      </c>
    </row>
    <row r="264" spans="1:180" ht="12.75" customHeight="1">
      <c r="A264" s="178"/>
      <c r="B264" s="178"/>
      <c r="C264" s="178"/>
      <c r="D264" s="178"/>
      <c r="E264" s="178"/>
      <c r="F264" s="178"/>
      <c r="G264"/>
      <c r="W264" s="84"/>
      <c r="X264" s="84"/>
      <c r="Y264" s="84"/>
      <c r="Z264" s="194"/>
      <c r="AA264" s="74"/>
      <c r="AB264" s="75"/>
      <c r="AD264" s="198" t="s">
        <v>21</v>
      </c>
      <c r="AE264" s="198" t="s">
        <v>224</v>
      </c>
      <c r="AF264" s="198" t="s">
        <v>321</v>
      </c>
      <c r="AG264" s="147" t="s">
        <v>19</v>
      </c>
      <c r="AH264" s="198" t="s">
        <v>11</v>
      </c>
      <c r="AI264" s="198">
        <v>185</v>
      </c>
      <c r="AK264" s="257" t="s">
        <v>29</v>
      </c>
      <c r="AL264" s="258" t="s">
        <v>247</v>
      </c>
      <c r="AM264" s="258" t="s">
        <v>375</v>
      </c>
      <c r="AN264" s="257" t="s">
        <v>27</v>
      </c>
      <c r="AO264" s="258" t="s">
        <v>14</v>
      </c>
      <c r="AP264" s="258">
        <v>150</v>
      </c>
      <c r="AR264" s="74" t="s">
        <v>29</v>
      </c>
      <c r="AS264" s="74" t="s">
        <v>325</v>
      </c>
      <c r="AT264" s="74" t="s">
        <v>437</v>
      </c>
      <c r="AU264" s="74" t="s">
        <v>16</v>
      </c>
      <c r="AV264" s="74" t="s">
        <v>8</v>
      </c>
      <c r="AW264" s="74">
        <v>192</v>
      </c>
      <c r="AY264" s="74" t="s">
        <v>28</v>
      </c>
      <c r="AZ264" s="74" t="s">
        <v>426</v>
      </c>
      <c r="BA264" s="74" t="s">
        <v>427</v>
      </c>
      <c r="BB264" s="74" t="s">
        <v>38</v>
      </c>
      <c r="BC264" s="74" t="s">
        <v>11</v>
      </c>
      <c r="BD264" s="75">
        <v>143</v>
      </c>
      <c r="BF264" s="74" t="s">
        <v>21</v>
      </c>
      <c r="BG264" s="74" t="s">
        <v>309</v>
      </c>
      <c r="BH264" s="74" t="s">
        <v>307</v>
      </c>
      <c r="BI264" s="74" t="s">
        <v>12</v>
      </c>
      <c r="BJ264" s="74" t="s">
        <v>14</v>
      </c>
      <c r="BK264" s="74">
        <v>174</v>
      </c>
      <c r="BM264" t="s">
        <v>21</v>
      </c>
      <c r="BN264" t="s">
        <v>262</v>
      </c>
      <c r="BO264" t="s">
        <v>302</v>
      </c>
      <c r="BP264" t="s">
        <v>16</v>
      </c>
      <c r="BQ264" t="s">
        <v>8</v>
      </c>
      <c r="BR264">
        <v>196</v>
      </c>
      <c r="BT264" t="s">
        <v>29</v>
      </c>
      <c r="BU264" t="s">
        <v>235</v>
      </c>
      <c r="BV264" t="s">
        <v>349</v>
      </c>
      <c r="BW264" t="s">
        <v>19</v>
      </c>
      <c r="BX264" t="s">
        <v>11</v>
      </c>
      <c r="BY264">
        <v>175</v>
      </c>
      <c r="CA264" t="s">
        <v>28</v>
      </c>
      <c r="CB264" t="s">
        <v>424</v>
      </c>
      <c r="CC264" t="s">
        <v>425</v>
      </c>
      <c r="CD264" t="s">
        <v>16</v>
      </c>
      <c r="CE264" t="s">
        <v>8</v>
      </c>
      <c r="CF264">
        <v>170</v>
      </c>
      <c r="CH264" t="s">
        <v>21</v>
      </c>
      <c r="CI264" t="s">
        <v>329</v>
      </c>
      <c r="CJ264" t="s">
        <v>312</v>
      </c>
      <c r="CK264" t="s">
        <v>24</v>
      </c>
      <c r="CL264" t="s">
        <v>11</v>
      </c>
      <c r="CM264">
        <v>152</v>
      </c>
      <c r="CO264" t="s">
        <v>28</v>
      </c>
      <c r="CP264" t="s">
        <v>424</v>
      </c>
      <c r="CQ264" t="s">
        <v>425</v>
      </c>
      <c r="CR264" t="s">
        <v>16</v>
      </c>
      <c r="CS264" t="s">
        <v>11</v>
      </c>
      <c r="CT264">
        <v>113</v>
      </c>
      <c r="FS264" t="s">
        <v>21</v>
      </c>
      <c r="FT264" t="s">
        <v>311</v>
      </c>
      <c r="FU264" t="s">
        <v>312</v>
      </c>
      <c r="FV264" t="s">
        <v>12</v>
      </c>
      <c r="FW264" t="s">
        <v>11</v>
      </c>
      <c r="FX264">
        <v>182</v>
      </c>
    </row>
    <row r="265" spans="1:180" ht="12.75" customHeight="1">
      <c r="A265" s="178"/>
      <c r="B265" s="178"/>
      <c r="C265" s="178"/>
      <c r="D265" s="178"/>
      <c r="E265" s="178"/>
      <c r="F265" s="178"/>
      <c r="G265"/>
      <c r="W265" s="84"/>
      <c r="X265" s="84"/>
      <c r="Y265" s="84"/>
      <c r="Z265" s="194"/>
      <c r="AA265" s="189"/>
      <c r="AB265" s="189"/>
      <c r="AD265" s="198" t="s">
        <v>21</v>
      </c>
      <c r="AE265" s="198" t="s">
        <v>306</v>
      </c>
      <c r="AF265" s="198" t="s">
        <v>307</v>
      </c>
      <c r="AG265" s="147" t="s">
        <v>12</v>
      </c>
      <c r="AH265" s="198" t="s">
        <v>11</v>
      </c>
      <c r="AI265" s="198">
        <v>186</v>
      </c>
      <c r="AK265" s="259" t="s">
        <v>29</v>
      </c>
      <c r="AL265" s="259" t="s">
        <v>247</v>
      </c>
      <c r="AM265" s="259" t="s">
        <v>375</v>
      </c>
      <c r="AN265" s="260" t="s">
        <v>27</v>
      </c>
      <c r="AO265" s="259" t="s">
        <v>11</v>
      </c>
      <c r="AP265" s="259">
        <v>143</v>
      </c>
      <c r="AR265" s="22" t="s">
        <v>29</v>
      </c>
      <c r="AS265" s="22" t="s">
        <v>224</v>
      </c>
      <c r="AT265" s="22" t="s">
        <v>369</v>
      </c>
      <c r="AU265" s="22" t="s">
        <v>16</v>
      </c>
      <c r="AV265" s="203" t="s">
        <v>8</v>
      </c>
      <c r="AW265" s="22">
        <v>183</v>
      </c>
      <c r="AY265" s="74" t="s">
        <v>28</v>
      </c>
      <c r="AZ265" s="74" t="s">
        <v>426</v>
      </c>
      <c r="BA265" s="74" t="s">
        <v>427</v>
      </c>
      <c r="BB265" s="74" t="s">
        <v>38</v>
      </c>
      <c r="BC265" s="74" t="s">
        <v>8</v>
      </c>
      <c r="BD265" s="75">
        <v>190</v>
      </c>
      <c r="BF265" s="74" t="s">
        <v>21</v>
      </c>
      <c r="BG265" s="74" t="s">
        <v>314</v>
      </c>
      <c r="BH265" s="74" t="s">
        <v>315</v>
      </c>
      <c r="BI265" s="74" t="s">
        <v>210</v>
      </c>
      <c r="BJ265" s="74" t="s">
        <v>14</v>
      </c>
      <c r="BK265" s="74">
        <v>172</v>
      </c>
      <c r="BM265" t="s">
        <v>21</v>
      </c>
      <c r="BN265" t="s">
        <v>297</v>
      </c>
      <c r="BO265" t="s">
        <v>274</v>
      </c>
      <c r="BP265" t="s">
        <v>16</v>
      </c>
      <c r="BQ265" t="s">
        <v>8</v>
      </c>
      <c r="BR265">
        <v>197</v>
      </c>
      <c r="BT265" t="s">
        <v>29</v>
      </c>
      <c r="BU265" t="s">
        <v>350</v>
      </c>
      <c r="BV265" t="s">
        <v>373</v>
      </c>
      <c r="BW265" t="s">
        <v>16</v>
      </c>
      <c r="BX265" t="s">
        <v>8</v>
      </c>
      <c r="BY265">
        <v>174</v>
      </c>
      <c r="CA265" t="s">
        <v>28</v>
      </c>
      <c r="CB265" t="s">
        <v>395</v>
      </c>
      <c r="CC265" t="s">
        <v>201</v>
      </c>
      <c r="CD265" t="s">
        <v>19</v>
      </c>
      <c r="CE265" t="s">
        <v>11</v>
      </c>
      <c r="CF265">
        <v>158</v>
      </c>
      <c r="CH265" t="s">
        <v>21</v>
      </c>
      <c r="CI265" t="s">
        <v>331</v>
      </c>
      <c r="CJ265" t="s">
        <v>312</v>
      </c>
      <c r="CK265" t="s">
        <v>25</v>
      </c>
      <c r="CL265" t="s">
        <v>11</v>
      </c>
      <c r="CM265">
        <v>145</v>
      </c>
      <c r="CO265" t="s">
        <v>21</v>
      </c>
      <c r="CP265" t="s">
        <v>300</v>
      </c>
      <c r="CQ265" t="s">
        <v>181</v>
      </c>
      <c r="CR265" t="s">
        <v>16</v>
      </c>
      <c r="CS265" t="s">
        <v>8</v>
      </c>
      <c r="CT265">
        <v>200</v>
      </c>
      <c r="FS265" t="s">
        <v>21</v>
      </c>
      <c r="FT265" t="s">
        <v>483</v>
      </c>
      <c r="FU265" t="s">
        <v>484</v>
      </c>
      <c r="FV265" t="s">
        <v>25</v>
      </c>
      <c r="FW265" t="s">
        <v>11</v>
      </c>
      <c r="FX265">
        <v>46</v>
      </c>
    </row>
    <row r="266" spans="1:180" ht="12.75" customHeight="1">
      <c r="A266" s="178"/>
      <c r="B266" s="178"/>
      <c r="C266" s="178"/>
      <c r="D266" s="178"/>
      <c r="E266" s="178"/>
      <c r="F266" s="178"/>
      <c r="G266"/>
      <c r="W266" s="84"/>
      <c r="X266" s="84"/>
      <c r="Y266" s="84"/>
      <c r="Z266" s="194"/>
      <c r="AA266" s="189"/>
      <c r="AB266" s="189"/>
      <c r="AD266" s="198" t="s">
        <v>21</v>
      </c>
      <c r="AE266" s="198" t="s">
        <v>316</v>
      </c>
      <c r="AF266" s="198" t="s">
        <v>317</v>
      </c>
      <c r="AG266" s="147" t="s">
        <v>22</v>
      </c>
      <c r="AH266" s="198" t="s">
        <v>11</v>
      </c>
      <c r="AI266" s="198">
        <v>188</v>
      </c>
      <c r="AK266" s="257" t="s">
        <v>29</v>
      </c>
      <c r="AL266" s="258" t="s">
        <v>247</v>
      </c>
      <c r="AM266" s="258" t="s">
        <v>370</v>
      </c>
      <c r="AN266" s="257" t="s">
        <v>19</v>
      </c>
      <c r="AO266" s="258" t="s">
        <v>11</v>
      </c>
      <c r="AP266" s="258">
        <v>170</v>
      </c>
      <c r="AR266" s="74" t="s">
        <v>29</v>
      </c>
      <c r="AS266" s="74" t="s">
        <v>350</v>
      </c>
      <c r="AT266" s="74" t="s">
        <v>373</v>
      </c>
      <c r="AU266" s="74" t="s">
        <v>16</v>
      </c>
      <c r="AV266" s="74" t="s">
        <v>8</v>
      </c>
      <c r="AW266" s="74">
        <v>181</v>
      </c>
      <c r="AY266" s="74" t="s">
        <v>28</v>
      </c>
      <c r="AZ266" s="74" t="s">
        <v>429</v>
      </c>
      <c r="BA266" s="74" t="s">
        <v>245</v>
      </c>
      <c r="BB266" s="74" t="s">
        <v>24</v>
      </c>
      <c r="BC266" s="74" t="s">
        <v>11</v>
      </c>
      <c r="BD266" s="75">
        <v>179</v>
      </c>
      <c r="BF266" s="22" t="s">
        <v>21</v>
      </c>
      <c r="BG266" s="22" t="s">
        <v>436</v>
      </c>
      <c r="BH266" s="22" t="s">
        <v>315</v>
      </c>
      <c r="BI266" s="22" t="s">
        <v>19</v>
      </c>
      <c r="BJ266" s="203" t="s">
        <v>14</v>
      </c>
      <c r="BK266" s="22">
        <v>155</v>
      </c>
      <c r="BM266" t="s">
        <v>21</v>
      </c>
      <c r="BN266" t="s">
        <v>176</v>
      </c>
      <c r="BO266" t="s">
        <v>301</v>
      </c>
      <c r="BP266" t="s">
        <v>16</v>
      </c>
      <c r="BQ266" t="s">
        <v>8</v>
      </c>
      <c r="BR266">
        <v>197</v>
      </c>
      <c r="BT266" t="s">
        <v>29</v>
      </c>
      <c r="BU266" t="s">
        <v>244</v>
      </c>
      <c r="BV266" t="s">
        <v>369</v>
      </c>
      <c r="BW266" t="s">
        <v>24</v>
      </c>
      <c r="BX266" t="s">
        <v>11</v>
      </c>
      <c r="BY266">
        <v>172</v>
      </c>
      <c r="CA266" t="s">
        <v>28</v>
      </c>
      <c r="CB266" t="s">
        <v>426</v>
      </c>
      <c r="CC266" t="s">
        <v>427</v>
      </c>
      <c r="CD266" t="s">
        <v>38</v>
      </c>
      <c r="CE266" t="s">
        <v>11</v>
      </c>
      <c r="CF266">
        <v>158</v>
      </c>
      <c r="CH266" t="s">
        <v>21</v>
      </c>
      <c r="CI266" t="s">
        <v>338</v>
      </c>
      <c r="CJ266" t="s">
        <v>491</v>
      </c>
      <c r="CK266" t="s">
        <v>25</v>
      </c>
      <c r="CL266" t="s">
        <v>11</v>
      </c>
      <c r="CM266">
        <v>142</v>
      </c>
      <c r="CO266" t="s">
        <v>21</v>
      </c>
      <c r="CP266" t="s">
        <v>262</v>
      </c>
      <c r="CQ266" t="s">
        <v>299</v>
      </c>
      <c r="CR266" t="s">
        <v>16</v>
      </c>
      <c r="CS266" t="s">
        <v>8</v>
      </c>
      <c r="CT266">
        <v>200</v>
      </c>
      <c r="FS266" t="s">
        <v>21</v>
      </c>
      <c r="FT266" t="s">
        <v>325</v>
      </c>
      <c r="FU266" t="s">
        <v>318</v>
      </c>
      <c r="FV266" t="s">
        <v>19</v>
      </c>
      <c r="FW266" t="s">
        <v>14</v>
      </c>
      <c r="FX266">
        <v>172</v>
      </c>
    </row>
    <row r="267" spans="1:180" ht="12.75" customHeight="1">
      <c r="A267" s="178"/>
      <c r="B267" s="178"/>
      <c r="C267" s="178"/>
      <c r="D267" s="178"/>
      <c r="E267" s="178"/>
      <c r="F267" s="178"/>
      <c r="G267"/>
      <c r="W267" s="84"/>
      <c r="X267" s="84"/>
      <c r="Y267" s="84"/>
      <c r="Z267" s="194"/>
      <c r="AA267" s="189"/>
      <c r="AB267" s="189"/>
      <c r="AD267" s="198" t="s">
        <v>21</v>
      </c>
      <c r="AE267" s="198" t="s">
        <v>308</v>
      </c>
      <c r="AF267" s="198" t="s">
        <v>299</v>
      </c>
      <c r="AG267" s="147" t="s">
        <v>22</v>
      </c>
      <c r="AH267" s="198" t="s">
        <v>11</v>
      </c>
      <c r="AI267" s="198">
        <v>188</v>
      </c>
      <c r="AK267" s="257" t="s">
        <v>29</v>
      </c>
      <c r="AL267" s="258" t="s">
        <v>374</v>
      </c>
      <c r="AM267" s="258" t="s">
        <v>370</v>
      </c>
      <c r="AN267" s="257" t="s">
        <v>10</v>
      </c>
      <c r="AO267" s="258" t="s">
        <v>11</v>
      </c>
      <c r="AP267" s="258">
        <v>149</v>
      </c>
      <c r="AR267" s="74" t="s">
        <v>29</v>
      </c>
      <c r="AS267" s="74" t="s">
        <v>247</v>
      </c>
      <c r="AT267" s="74" t="s">
        <v>370</v>
      </c>
      <c r="AU267" s="74" t="s">
        <v>19</v>
      </c>
      <c r="AV267" s="74" t="s">
        <v>11</v>
      </c>
      <c r="AW267" s="74">
        <v>177</v>
      </c>
      <c r="AY267" s="74" t="s">
        <v>28</v>
      </c>
      <c r="AZ267" s="74" t="s">
        <v>336</v>
      </c>
      <c r="BA267" s="74" t="s">
        <v>245</v>
      </c>
      <c r="BB267" s="74" t="s">
        <v>23</v>
      </c>
      <c r="BC267" s="74" t="s">
        <v>14</v>
      </c>
      <c r="BD267" s="75">
        <v>139</v>
      </c>
      <c r="BF267" s="74" t="s">
        <v>21</v>
      </c>
      <c r="BG267" s="74" t="s">
        <v>323</v>
      </c>
      <c r="BH267" s="74" t="s">
        <v>315</v>
      </c>
      <c r="BI267" s="74" t="s">
        <v>210</v>
      </c>
      <c r="BJ267" s="74" t="s">
        <v>14</v>
      </c>
      <c r="BK267" s="74">
        <v>154</v>
      </c>
      <c r="BM267" t="s">
        <v>21</v>
      </c>
      <c r="BN267" t="s">
        <v>300</v>
      </c>
      <c r="BO267" t="s">
        <v>181</v>
      </c>
      <c r="BP267" t="s">
        <v>16</v>
      </c>
      <c r="BQ267" t="s">
        <v>8</v>
      </c>
      <c r="BR267">
        <v>199</v>
      </c>
      <c r="BT267" t="s">
        <v>29</v>
      </c>
      <c r="BU267" t="s">
        <v>309</v>
      </c>
      <c r="BV267" t="s">
        <v>241</v>
      </c>
      <c r="BW267" t="s">
        <v>23</v>
      </c>
      <c r="BX267" t="s">
        <v>11</v>
      </c>
      <c r="BY267">
        <v>170</v>
      </c>
      <c r="CA267" t="s">
        <v>28</v>
      </c>
      <c r="CB267" t="s">
        <v>424</v>
      </c>
      <c r="CC267" t="s">
        <v>425</v>
      </c>
      <c r="CD267" t="s">
        <v>16</v>
      </c>
      <c r="CE267" t="s">
        <v>11</v>
      </c>
      <c r="CF267">
        <v>95</v>
      </c>
      <c r="CH267" t="s">
        <v>21</v>
      </c>
      <c r="CI267" t="s">
        <v>418</v>
      </c>
      <c r="CJ267" t="s">
        <v>487</v>
      </c>
      <c r="CK267" t="s">
        <v>25</v>
      </c>
      <c r="CL267" t="s">
        <v>11</v>
      </c>
      <c r="CM267">
        <v>104</v>
      </c>
      <c r="CO267" t="s">
        <v>21</v>
      </c>
      <c r="CP267" t="s">
        <v>176</v>
      </c>
      <c r="CQ267" t="s">
        <v>301</v>
      </c>
      <c r="CR267" t="s">
        <v>16</v>
      </c>
      <c r="CS267" t="s">
        <v>8</v>
      </c>
      <c r="CT267">
        <v>200</v>
      </c>
      <c r="FS267" t="s">
        <v>21</v>
      </c>
      <c r="FT267" t="s">
        <v>176</v>
      </c>
      <c r="FU267" t="s">
        <v>301</v>
      </c>
      <c r="FV267" t="s">
        <v>16</v>
      </c>
      <c r="FW267" t="s">
        <v>8</v>
      </c>
      <c r="FX267">
        <v>200</v>
      </c>
    </row>
    <row r="268" spans="1:180" ht="12.75" customHeight="1">
      <c r="A268" s="22"/>
      <c r="E268" s="178"/>
      <c r="F268" s="22"/>
      <c r="G268"/>
      <c r="W268" s="84"/>
      <c r="X268" s="84"/>
      <c r="Y268" s="84"/>
      <c r="Z268" s="194"/>
      <c r="AA268" s="189"/>
      <c r="AB268" s="189"/>
      <c r="AD268" s="198" t="s">
        <v>21</v>
      </c>
      <c r="AE268" s="198" t="s">
        <v>313</v>
      </c>
      <c r="AF268" s="198" t="s">
        <v>302</v>
      </c>
      <c r="AG268" s="147" t="s">
        <v>12</v>
      </c>
      <c r="AH268" s="198" t="s">
        <v>11</v>
      </c>
      <c r="AI268" s="198">
        <v>188</v>
      </c>
      <c r="AK268" s="259" t="s">
        <v>29</v>
      </c>
      <c r="AL268" s="259" t="s">
        <v>323</v>
      </c>
      <c r="AM268" s="259" t="s">
        <v>370</v>
      </c>
      <c r="AN268" s="260" t="s">
        <v>12</v>
      </c>
      <c r="AO268" s="259" t="s">
        <v>11</v>
      </c>
      <c r="AP268" s="259">
        <v>100</v>
      </c>
      <c r="AR268" s="74" t="s">
        <v>29</v>
      </c>
      <c r="AS268" s="74" t="s">
        <v>235</v>
      </c>
      <c r="AT268" s="74" t="s">
        <v>349</v>
      </c>
      <c r="AU268" s="74" t="s">
        <v>19</v>
      </c>
      <c r="AV268" s="74" t="s">
        <v>11</v>
      </c>
      <c r="AW268" s="74">
        <v>171</v>
      </c>
      <c r="AY268" s="74" t="s">
        <v>28</v>
      </c>
      <c r="AZ268" s="74" t="s">
        <v>262</v>
      </c>
      <c r="BA268" s="74" t="s">
        <v>428</v>
      </c>
      <c r="BB268" s="74" t="s">
        <v>16</v>
      </c>
      <c r="BC268" s="74" t="s">
        <v>8</v>
      </c>
      <c r="BD268" s="75">
        <v>195</v>
      </c>
      <c r="BF268" s="22" t="s">
        <v>21</v>
      </c>
      <c r="BG268" s="22" t="s">
        <v>306</v>
      </c>
      <c r="BH268" s="22" t="s">
        <v>307</v>
      </c>
      <c r="BI268" s="22" t="s">
        <v>12</v>
      </c>
      <c r="BJ268" s="203" t="s">
        <v>14</v>
      </c>
      <c r="BK268" s="22">
        <v>153</v>
      </c>
      <c r="BM268" t="s">
        <v>21</v>
      </c>
      <c r="BN268" t="s">
        <v>262</v>
      </c>
      <c r="BO268" t="s">
        <v>299</v>
      </c>
      <c r="BP268" t="s">
        <v>16</v>
      </c>
      <c r="BQ268" t="s">
        <v>8</v>
      </c>
      <c r="BR268">
        <v>200</v>
      </c>
      <c r="BT268" t="s">
        <v>29</v>
      </c>
      <c r="BU268" t="s">
        <v>309</v>
      </c>
      <c r="BV268" t="s">
        <v>241</v>
      </c>
      <c r="BW268" t="s">
        <v>23</v>
      </c>
      <c r="BX268" t="s">
        <v>14</v>
      </c>
      <c r="BY268">
        <v>169</v>
      </c>
      <c r="CA268" t="s">
        <v>33</v>
      </c>
      <c r="CB268" t="s">
        <v>367</v>
      </c>
      <c r="CC268" t="s">
        <v>536</v>
      </c>
      <c r="CD268" t="s">
        <v>16</v>
      </c>
      <c r="CE268" t="s">
        <v>11</v>
      </c>
      <c r="CF268">
        <v>190</v>
      </c>
      <c r="CH268" t="s">
        <v>29</v>
      </c>
      <c r="CI268" t="s">
        <v>325</v>
      </c>
      <c r="CJ268" t="s">
        <v>437</v>
      </c>
      <c r="CK268" t="s">
        <v>16</v>
      </c>
      <c r="CL268" t="s">
        <v>8</v>
      </c>
      <c r="CM268">
        <v>198</v>
      </c>
      <c r="CO268" t="s">
        <v>21</v>
      </c>
      <c r="CP268" t="s">
        <v>297</v>
      </c>
      <c r="CQ268" t="s">
        <v>274</v>
      </c>
      <c r="CR268" t="s">
        <v>16</v>
      </c>
      <c r="CS268" t="s">
        <v>8</v>
      </c>
      <c r="CT268">
        <v>199</v>
      </c>
      <c r="FS268" t="s">
        <v>21</v>
      </c>
      <c r="FT268" t="s">
        <v>297</v>
      </c>
      <c r="FU268" t="s">
        <v>274</v>
      </c>
      <c r="FV268" t="s">
        <v>16</v>
      </c>
      <c r="FW268" t="s">
        <v>8</v>
      </c>
      <c r="FX268">
        <v>198</v>
      </c>
    </row>
    <row r="269" spans="1:180" ht="12.75" customHeight="1">
      <c r="A269" s="178"/>
      <c r="B269" s="178"/>
      <c r="C269" s="178"/>
      <c r="D269" s="178"/>
      <c r="E269" s="178"/>
      <c r="F269" s="178"/>
      <c r="G269"/>
      <c r="W269" s="84"/>
      <c r="X269" s="84"/>
      <c r="Y269" s="84"/>
      <c r="Z269" s="194"/>
      <c r="AA269" s="189"/>
      <c r="AB269" s="189"/>
      <c r="AD269" s="198" t="s">
        <v>21</v>
      </c>
      <c r="AE269" s="198" t="s">
        <v>304</v>
      </c>
      <c r="AF269" s="198" t="s">
        <v>305</v>
      </c>
      <c r="AG269" s="147" t="s">
        <v>16</v>
      </c>
      <c r="AH269" s="198" t="s">
        <v>8</v>
      </c>
      <c r="AI269" s="198">
        <v>191</v>
      </c>
      <c r="AK269" s="257" t="s">
        <v>29</v>
      </c>
      <c r="AL269" s="257" t="s">
        <v>309</v>
      </c>
      <c r="AM269" s="257" t="s">
        <v>241</v>
      </c>
      <c r="AN269" s="257" t="s">
        <v>23</v>
      </c>
      <c r="AO269" s="257" t="s">
        <v>11</v>
      </c>
      <c r="AP269" s="257">
        <v>178</v>
      </c>
      <c r="AR269" s="74" t="s">
        <v>29</v>
      </c>
      <c r="AS269" s="74" t="s">
        <v>325</v>
      </c>
      <c r="AT269" s="74" t="s">
        <v>437</v>
      </c>
      <c r="AU269" s="74" t="s">
        <v>16</v>
      </c>
      <c r="AV269" s="74" t="s">
        <v>11</v>
      </c>
      <c r="AW269" s="74">
        <v>169</v>
      </c>
      <c r="AY269" s="74" t="s">
        <v>28</v>
      </c>
      <c r="AZ269" s="74" t="s">
        <v>434</v>
      </c>
      <c r="BA269" s="74" t="s">
        <v>477</v>
      </c>
      <c r="BB269" s="74" t="s">
        <v>12</v>
      </c>
      <c r="BC269" s="74" t="s">
        <v>11</v>
      </c>
      <c r="BD269" s="75">
        <v>172</v>
      </c>
      <c r="BF269" s="74" t="s">
        <v>21</v>
      </c>
      <c r="BG269" s="74" t="s">
        <v>323</v>
      </c>
      <c r="BH269" s="74" t="s">
        <v>315</v>
      </c>
      <c r="BI269" s="74" t="s">
        <v>210</v>
      </c>
      <c r="BJ269" s="74" t="s">
        <v>11</v>
      </c>
      <c r="BK269" s="74">
        <v>176</v>
      </c>
      <c r="BM269" t="s">
        <v>29</v>
      </c>
      <c r="BN269" t="s">
        <v>188</v>
      </c>
      <c r="BO269" t="s">
        <v>378</v>
      </c>
      <c r="BP269" t="s">
        <v>12</v>
      </c>
      <c r="BQ269" t="s">
        <v>11</v>
      </c>
      <c r="BR269">
        <v>138</v>
      </c>
      <c r="BT269" t="s">
        <v>29</v>
      </c>
      <c r="BU269" t="s">
        <v>325</v>
      </c>
      <c r="BV269" t="s">
        <v>437</v>
      </c>
      <c r="BW269" t="s">
        <v>16</v>
      </c>
      <c r="BX269" t="s">
        <v>11</v>
      </c>
      <c r="BY269">
        <v>167</v>
      </c>
      <c r="CA269" t="s">
        <v>33</v>
      </c>
      <c r="CB269" t="s">
        <v>529</v>
      </c>
      <c r="CC269" t="s">
        <v>530</v>
      </c>
      <c r="CD269" t="s">
        <v>19</v>
      </c>
      <c r="CE269" t="s">
        <v>11</v>
      </c>
      <c r="CF269">
        <v>181</v>
      </c>
      <c r="CH269" t="s">
        <v>29</v>
      </c>
      <c r="CI269" t="s">
        <v>224</v>
      </c>
      <c r="CJ269" t="s">
        <v>369</v>
      </c>
      <c r="CK269" t="s">
        <v>16</v>
      </c>
      <c r="CL269" t="s">
        <v>8</v>
      </c>
      <c r="CM269">
        <v>187</v>
      </c>
      <c r="CO269" t="s">
        <v>21</v>
      </c>
      <c r="CP269" t="s">
        <v>224</v>
      </c>
      <c r="CQ269" t="s">
        <v>303</v>
      </c>
      <c r="CR269" t="s">
        <v>19</v>
      </c>
      <c r="CS269" t="s">
        <v>8</v>
      </c>
      <c r="CT269">
        <v>197</v>
      </c>
      <c r="FS269" t="s">
        <v>21</v>
      </c>
      <c r="FT269" t="s">
        <v>224</v>
      </c>
      <c r="FU269" t="s">
        <v>321</v>
      </c>
      <c r="FV269" t="s">
        <v>19</v>
      </c>
      <c r="FW269" t="s">
        <v>11</v>
      </c>
      <c r="FX269">
        <v>181</v>
      </c>
    </row>
    <row r="270" spans="1:180" ht="12.75" customHeight="1">
      <c r="A270" s="178"/>
      <c r="B270" s="178"/>
      <c r="C270" s="178"/>
      <c r="D270" s="178"/>
      <c r="E270" s="178"/>
      <c r="F270" s="178"/>
      <c r="G270"/>
      <c r="W270" s="84"/>
      <c r="X270" s="84"/>
      <c r="Y270" s="84"/>
      <c r="Z270" s="194"/>
      <c r="AA270" s="189"/>
      <c r="AB270" s="189"/>
      <c r="AD270" s="198" t="s">
        <v>21</v>
      </c>
      <c r="AE270" s="198" t="s">
        <v>262</v>
      </c>
      <c r="AF270" s="198" t="s">
        <v>302</v>
      </c>
      <c r="AG270" s="147" t="s">
        <v>16</v>
      </c>
      <c r="AH270" s="198" t="s">
        <v>8</v>
      </c>
      <c r="AI270" s="198">
        <v>193</v>
      </c>
      <c r="AK270" s="257" t="s">
        <v>29</v>
      </c>
      <c r="AL270" s="258" t="s">
        <v>309</v>
      </c>
      <c r="AM270" s="258" t="s">
        <v>241</v>
      </c>
      <c r="AN270" s="257" t="s">
        <v>23</v>
      </c>
      <c r="AO270" s="258" t="s">
        <v>14</v>
      </c>
      <c r="AP270" s="258">
        <v>168</v>
      </c>
      <c r="AR270" s="74" t="s">
        <v>29</v>
      </c>
      <c r="AS270" s="74" t="s">
        <v>244</v>
      </c>
      <c r="AT270" s="74" t="s">
        <v>369</v>
      </c>
      <c r="AU270" s="74" t="s">
        <v>24</v>
      </c>
      <c r="AV270" s="74" t="s">
        <v>11</v>
      </c>
      <c r="AW270" s="74">
        <v>168</v>
      </c>
      <c r="AY270" s="74" t="s">
        <v>28</v>
      </c>
      <c r="AZ270" s="74" t="s">
        <v>433</v>
      </c>
      <c r="BA270" s="74" t="s">
        <v>432</v>
      </c>
      <c r="BB270" s="74" t="s">
        <v>12</v>
      </c>
      <c r="BC270" s="74" t="s">
        <v>11</v>
      </c>
      <c r="BD270" s="75">
        <v>177</v>
      </c>
      <c r="BF270" s="74" t="s">
        <v>21</v>
      </c>
      <c r="BG270" s="74" t="s">
        <v>314</v>
      </c>
      <c r="BH270" s="74" t="s">
        <v>315</v>
      </c>
      <c r="BI270" s="74" t="s">
        <v>210</v>
      </c>
      <c r="BJ270" s="74" t="s">
        <v>11</v>
      </c>
      <c r="BK270" s="74">
        <v>158</v>
      </c>
      <c r="BM270" t="s">
        <v>29</v>
      </c>
      <c r="BN270" t="s">
        <v>247</v>
      </c>
      <c r="BO270" t="s">
        <v>375</v>
      </c>
      <c r="BP270" t="s">
        <v>27</v>
      </c>
      <c r="BQ270" t="s">
        <v>11</v>
      </c>
      <c r="BR270">
        <v>139</v>
      </c>
      <c r="BT270" t="s">
        <v>29</v>
      </c>
      <c r="BU270" t="s">
        <v>247</v>
      </c>
      <c r="BV270" t="s">
        <v>370</v>
      </c>
      <c r="BW270" t="s">
        <v>19</v>
      </c>
      <c r="BX270" t="s">
        <v>11</v>
      </c>
      <c r="BY270">
        <v>161</v>
      </c>
      <c r="CA270" t="s">
        <v>33</v>
      </c>
      <c r="CB270" t="s">
        <v>535</v>
      </c>
      <c r="CC270" t="s">
        <v>533</v>
      </c>
      <c r="CD270" t="s">
        <v>16</v>
      </c>
      <c r="CE270" t="s">
        <v>11</v>
      </c>
      <c r="CF270">
        <v>170</v>
      </c>
      <c r="CH270" t="s">
        <v>29</v>
      </c>
      <c r="CI270" t="s">
        <v>235</v>
      </c>
      <c r="CJ270" t="s">
        <v>349</v>
      </c>
      <c r="CK270" t="s">
        <v>19</v>
      </c>
      <c r="CL270" t="s">
        <v>11</v>
      </c>
      <c r="CM270">
        <v>178</v>
      </c>
      <c r="CO270" t="s">
        <v>21</v>
      </c>
      <c r="CP270" t="s">
        <v>309</v>
      </c>
      <c r="CQ270" t="s">
        <v>307</v>
      </c>
      <c r="CR270" t="s">
        <v>12</v>
      </c>
      <c r="CS270" t="s">
        <v>11</v>
      </c>
      <c r="CT270">
        <v>193</v>
      </c>
      <c r="FS270" t="s">
        <v>21</v>
      </c>
      <c r="FT270" t="s">
        <v>262</v>
      </c>
      <c r="FU270" t="s">
        <v>299</v>
      </c>
      <c r="FV270" t="s">
        <v>16</v>
      </c>
      <c r="FW270" t="s">
        <v>8</v>
      </c>
      <c r="FX270">
        <v>198</v>
      </c>
    </row>
    <row r="271" spans="1:180" ht="12.75" customHeight="1">
      <c r="A271" s="178"/>
      <c r="B271" s="178"/>
      <c r="C271" s="178"/>
      <c r="D271" s="178"/>
      <c r="E271" s="178"/>
      <c r="F271" s="178"/>
      <c r="G271"/>
      <c r="W271" s="84"/>
      <c r="X271" s="84"/>
      <c r="Y271" s="84"/>
      <c r="Z271" s="194"/>
      <c r="AA271" s="189"/>
      <c r="AB271" s="189"/>
      <c r="AD271" s="198" t="s">
        <v>21</v>
      </c>
      <c r="AE271" s="198" t="s">
        <v>224</v>
      </c>
      <c r="AF271" s="198" t="s">
        <v>303</v>
      </c>
      <c r="AG271" s="147" t="s">
        <v>19</v>
      </c>
      <c r="AH271" s="198" t="s">
        <v>8</v>
      </c>
      <c r="AI271" s="198">
        <v>193</v>
      </c>
      <c r="AK271" s="257" t="s">
        <v>29</v>
      </c>
      <c r="AL271" s="258" t="s">
        <v>350</v>
      </c>
      <c r="AM271" s="258" t="s">
        <v>373</v>
      </c>
      <c r="AN271" s="257" t="s">
        <v>16</v>
      </c>
      <c r="AO271" s="258" t="s">
        <v>8</v>
      </c>
      <c r="AP271" s="258">
        <v>169</v>
      </c>
      <c r="AR271" s="74" t="s">
        <v>29</v>
      </c>
      <c r="AS271" s="74" t="s">
        <v>325</v>
      </c>
      <c r="AT271" s="74" t="s">
        <v>437</v>
      </c>
      <c r="AU271" s="74" t="s">
        <v>16</v>
      </c>
      <c r="AV271" s="74" t="s">
        <v>14</v>
      </c>
      <c r="AW271" s="74">
        <v>163</v>
      </c>
      <c r="AY271" s="74" t="s">
        <v>28</v>
      </c>
      <c r="AZ271" s="74" t="s">
        <v>345</v>
      </c>
      <c r="BA271" s="74" t="s">
        <v>432</v>
      </c>
      <c r="BB271" s="74" t="s">
        <v>12</v>
      </c>
      <c r="BC271" s="74" t="s">
        <v>11</v>
      </c>
      <c r="BD271" s="75">
        <v>186</v>
      </c>
      <c r="BF271" s="74" t="s">
        <v>21</v>
      </c>
      <c r="BG271" s="74" t="s">
        <v>327</v>
      </c>
      <c r="BH271" s="74" t="s">
        <v>201</v>
      </c>
      <c r="BI271" s="74" t="s">
        <v>16</v>
      </c>
      <c r="BJ271" s="74" t="s">
        <v>11</v>
      </c>
      <c r="BK271" s="74">
        <v>182</v>
      </c>
      <c r="BM271" t="s">
        <v>29</v>
      </c>
      <c r="BN271" t="s">
        <v>594</v>
      </c>
      <c r="BO271" t="s">
        <v>204</v>
      </c>
      <c r="BP271" t="s">
        <v>12</v>
      </c>
      <c r="BQ271" t="s">
        <v>11</v>
      </c>
      <c r="BR271">
        <v>145</v>
      </c>
      <c r="BT271" t="s">
        <v>29</v>
      </c>
      <c r="BU271" t="s">
        <v>247</v>
      </c>
      <c r="BV271" t="s">
        <v>375</v>
      </c>
      <c r="BW271" t="s">
        <v>27</v>
      </c>
      <c r="BX271" t="s">
        <v>14</v>
      </c>
      <c r="BY271">
        <v>158</v>
      </c>
      <c r="CA271" t="s">
        <v>33</v>
      </c>
      <c r="CB271" t="s">
        <v>541</v>
      </c>
      <c r="CC271" t="s">
        <v>368</v>
      </c>
      <c r="CD271" t="s">
        <v>27</v>
      </c>
      <c r="CE271" t="s">
        <v>11</v>
      </c>
      <c r="CF271">
        <v>164</v>
      </c>
      <c r="CH271" t="s">
        <v>29</v>
      </c>
      <c r="CI271" t="s">
        <v>309</v>
      </c>
      <c r="CJ271" t="s">
        <v>241</v>
      </c>
      <c r="CK271" t="s">
        <v>23</v>
      </c>
      <c r="CL271" t="s">
        <v>14</v>
      </c>
      <c r="CM271">
        <v>177</v>
      </c>
      <c r="CO271" t="s">
        <v>21</v>
      </c>
      <c r="CP271" t="s">
        <v>262</v>
      </c>
      <c r="CQ271" t="s">
        <v>302</v>
      </c>
      <c r="CR271" t="s">
        <v>16</v>
      </c>
      <c r="CS271" t="s">
        <v>8</v>
      </c>
      <c r="CT271">
        <v>193</v>
      </c>
      <c r="FS271" t="s">
        <v>21</v>
      </c>
      <c r="FT271" t="s">
        <v>327</v>
      </c>
      <c r="FU271" t="s">
        <v>201</v>
      </c>
      <c r="FV271" t="s">
        <v>16</v>
      </c>
      <c r="FW271" t="s">
        <v>11</v>
      </c>
      <c r="FX271">
        <v>184</v>
      </c>
    </row>
    <row r="272" spans="1:180" ht="12.75" customHeight="1">
      <c r="A272" s="22"/>
      <c r="E272" s="178"/>
      <c r="F272" s="22"/>
      <c r="G272"/>
      <c r="W272" s="84"/>
      <c r="X272" s="84"/>
      <c r="Y272" s="84"/>
      <c r="Z272" s="194"/>
      <c r="AA272" s="189"/>
      <c r="AB272" s="189"/>
      <c r="AD272" s="198" t="s">
        <v>21</v>
      </c>
      <c r="AE272" s="198" t="s">
        <v>300</v>
      </c>
      <c r="AF272" s="198" t="s">
        <v>181</v>
      </c>
      <c r="AG272" s="147" t="s">
        <v>16</v>
      </c>
      <c r="AH272" s="198" t="s">
        <v>8</v>
      </c>
      <c r="AI272" s="198">
        <v>195</v>
      </c>
      <c r="AK272" s="259" t="s">
        <v>29</v>
      </c>
      <c r="AL272" s="259" t="s">
        <v>188</v>
      </c>
      <c r="AM272" s="259" t="s">
        <v>378</v>
      </c>
      <c r="AN272" s="260" t="s">
        <v>12</v>
      </c>
      <c r="AO272" s="259" t="s">
        <v>11</v>
      </c>
      <c r="AP272" s="259">
        <v>146</v>
      </c>
      <c r="AR272" s="74" t="s">
        <v>29</v>
      </c>
      <c r="AS272" s="74" t="s">
        <v>184</v>
      </c>
      <c r="AT272" s="74" t="s">
        <v>375</v>
      </c>
      <c r="AU272" s="74" t="s">
        <v>10</v>
      </c>
      <c r="AV272" s="74" t="s">
        <v>11</v>
      </c>
      <c r="AW272" s="74">
        <v>160</v>
      </c>
      <c r="AY272" s="74" t="s">
        <v>29</v>
      </c>
      <c r="AZ272" s="74" t="s">
        <v>247</v>
      </c>
      <c r="BA272" s="74" t="s">
        <v>370</v>
      </c>
      <c r="BB272" s="74" t="s">
        <v>19</v>
      </c>
      <c r="BC272" s="74" t="s">
        <v>11</v>
      </c>
      <c r="BD272" s="75">
        <v>165</v>
      </c>
      <c r="BF272" s="74" t="s">
        <v>21</v>
      </c>
      <c r="BG272" s="74" t="s">
        <v>224</v>
      </c>
      <c r="BH272" s="74" t="s">
        <v>321</v>
      </c>
      <c r="BI272" s="74" t="s">
        <v>19</v>
      </c>
      <c r="BJ272" s="74" t="s">
        <v>11</v>
      </c>
      <c r="BK272" s="74">
        <v>181</v>
      </c>
      <c r="BM272" t="s">
        <v>29</v>
      </c>
      <c r="BN272" t="s">
        <v>376</v>
      </c>
      <c r="BO272" t="s">
        <v>375</v>
      </c>
      <c r="BP272" t="s">
        <v>10</v>
      </c>
      <c r="BQ272" t="s">
        <v>11</v>
      </c>
      <c r="BR272">
        <v>150</v>
      </c>
      <c r="BT272" t="s">
        <v>29</v>
      </c>
      <c r="BU272" t="s">
        <v>325</v>
      </c>
      <c r="BV272" t="s">
        <v>437</v>
      </c>
      <c r="BW272" t="s">
        <v>16</v>
      </c>
      <c r="BX272" t="s">
        <v>14</v>
      </c>
      <c r="BY272">
        <v>152</v>
      </c>
      <c r="CA272" t="s">
        <v>33</v>
      </c>
      <c r="CB272" t="s">
        <v>542</v>
      </c>
      <c r="CC272" t="s">
        <v>543</v>
      </c>
      <c r="CD272" t="s">
        <v>27</v>
      </c>
      <c r="CE272" t="s">
        <v>11</v>
      </c>
      <c r="CF272">
        <v>163</v>
      </c>
      <c r="CH272" t="s">
        <v>29</v>
      </c>
      <c r="CI272" t="s">
        <v>244</v>
      </c>
      <c r="CJ272" t="s">
        <v>369</v>
      </c>
      <c r="CK272" t="s">
        <v>24</v>
      </c>
      <c r="CL272" t="s">
        <v>11</v>
      </c>
      <c r="CM272">
        <v>175</v>
      </c>
      <c r="CO272" t="s">
        <v>21</v>
      </c>
      <c r="CP272" t="s">
        <v>313</v>
      </c>
      <c r="CQ272" t="s">
        <v>302</v>
      </c>
      <c r="CR272" t="s">
        <v>12</v>
      </c>
      <c r="CS272" t="s">
        <v>11</v>
      </c>
      <c r="CT272">
        <v>187</v>
      </c>
      <c r="FS272" t="s">
        <v>21</v>
      </c>
      <c r="FT272" t="s">
        <v>306</v>
      </c>
      <c r="FU272" t="s">
        <v>307</v>
      </c>
      <c r="FV272" t="s">
        <v>12</v>
      </c>
      <c r="FW272" t="s">
        <v>11</v>
      </c>
      <c r="FX272">
        <v>186</v>
      </c>
    </row>
    <row r="273" spans="1:180" ht="12.75" customHeight="1">
      <c r="A273" s="178"/>
      <c r="B273" s="178"/>
      <c r="C273" s="178"/>
      <c r="D273" s="178"/>
      <c r="E273" s="178"/>
      <c r="F273" s="178"/>
      <c r="G273"/>
      <c r="W273" s="84"/>
      <c r="X273" s="84"/>
      <c r="Y273" s="84"/>
      <c r="Z273" s="194"/>
      <c r="AA273" s="189"/>
      <c r="AB273" s="189"/>
      <c r="AD273" s="198" t="s">
        <v>21</v>
      </c>
      <c r="AE273" s="198" t="s">
        <v>297</v>
      </c>
      <c r="AF273" s="198" t="s">
        <v>274</v>
      </c>
      <c r="AG273" s="147" t="s">
        <v>16</v>
      </c>
      <c r="AH273" s="198" t="s">
        <v>8</v>
      </c>
      <c r="AI273" s="198">
        <v>197</v>
      </c>
      <c r="AK273" s="259" t="s">
        <v>29</v>
      </c>
      <c r="AL273" s="259" t="s">
        <v>479</v>
      </c>
      <c r="AM273" s="259" t="s">
        <v>378</v>
      </c>
      <c r="AN273" s="260" t="s">
        <v>210</v>
      </c>
      <c r="AO273" s="259" t="s">
        <v>11</v>
      </c>
      <c r="AP273" s="259">
        <v>139</v>
      </c>
      <c r="AR273" s="74" t="s">
        <v>29</v>
      </c>
      <c r="AS273" s="74" t="s">
        <v>307</v>
      </c>
      <c r="AT273" s="74" t="s">
        <v>204</v>
      </c>
      <c r="AU273" s="203" t="s">
        <v>19</v>
      </c>
      <c r="AV273" s="203" t="s">
        <v>11</v>
      </c>
      <c r="AW273" s="74">
        <v>159</v>
      </c>
      <c r="AY273" s="74" t="s">
        <v>29</v>
      </c>
      <c r="AZ273" s="74" t="s">
        <v>374</v>
      </c>
      <c r="BA273" s="74" t="s">
        <v>370</v>
      </c>
      <c r="BB273" s="74" t="s">
        <v>10</v>
      </c>
      <c r="BC273" s="74" t="s">
        <v>11</v>
      </c>
      <c r="BD273" s="75">
        <v>148</v>
      </c>
      <c r="BF273" s="74" t="s">
        <v>21</v>
      </c>
      <c r="BG273" s="74" t="s">
        <v>256</v>
      </c>
      <c r="BH273" s="74" t="s">
        <v>318</v>
      </c>
      <c r="BI273" s="74" t="s">
        <v>19</v>
      </c>
      <c r="BJ273" s="74" t="s">
        <v>11</v>
      </c>
      <c r="BK273" s="74">
        <v>180</v>
      </c>
      <c r="BM273" t="s">
        <v>29</v>
      </c>
      <c r="BN273" t="s">
        <v>184</v>
      </c>
      <c r="BO273" t="s">
        <v>375</v>
      </c>
      <c r="BP273" t="s">
        <v>10</v>
      </c>
      <c r="BQ273" t="s">
        <v>11</v>
      </c>
      <c r="BR273">
        <v>156</v>
      </c>
      <c r="BT273" t="s">
        <v>29</v>
      </c>
      <c r="BU273" t="s">
        <v>389</v>
      </c>
      <c r="BV273" t="s">
        <v>390</v>
      </c>
      <c r="BW273" t="s">
        <v>10</v>
      </c>
      <c r="BX273" t="s">
        <v>11</v>
      </c>
      <c r="BY273">
        <v>151</v>
      </c>
      <c r="CA273" t="s">
        <v>33</v>
      </c>
      <c r="CB273" t="s">
        <v>538</v>
      </c>
      <c r="CC273" t="s">
        <v>539</v>
      </c>
      <c r="CD273" t="s">
        <v>27</v>
      </c>
      <c r="CE273" t="s">
        <v>11</v>
      </c>
      <c r="CF273">
        <v>159</v>
      </c>
      <c r="CH273" t="s">
        <v>29</v>
      </c>
      <c r="CI273" t="s">
        <v>325</v>
      </c>
      <c r="CJ273" t="s">
        <v>437</v>
      </c>
      <c r="CK273" t="s">
        <v>16</v>
      </c>
      <c r="CL273" t="s">
        <v>11</v>
      </c>
      <c r="CM273">
        <v>175</v>
      </c>
      <c r="CO273" t="s">
        <v>21</v>
      </c>
      <c r="CP273" t="s">
        <v>308</v>
      </c>
      <c r="CQ273" t="s">
        <v>299</v>
      </c>
      <c r="CR273" t="s">
        <v>22</v>
      </c>
      <c r="CS273" t="s">
        <v>11</v>
      </c>
      <c r="CT273">
        <v>186</v>
      </c>
      <c r="FS273" t="s">
        <v>21</v>
      </c>
      <c r="FT273" t="s">
        <v>313</v>
      </c>
      <c r="FU273" t="s">
        <v>302</v>
      </c>
      <c r="FV273" t="s">
        <v>12</v>
      </c>
      <c r="FW273" t="s">
        <v>14</v>
      </c>
      <c r="FX273">
        <v>180</v>
      </c>
    </row>
    <row r="274" spans="1:180" ht="12.75" customHeight="1">
      <c r="A274" s="178"/>
      <c r="B274" s="178"/>
      <c r="C274" s="178"/>
      <c r="D274" s="178"/>
      <c r="E274" s="178"/>
      <c r="F274" s="178"/>
      <c r="G274"/>
      <c r="W274" s="84"/>
      <c r="X274" s="84"/>
      <c r="Y274" s="84"/>
      <c r="Z274" s="194"/>
      <c r="AA274" s="189"/>
      <c r="AB274" s="189"/>
      <c r="AD274" s="198" t="s">
        <v>21</v>
      </c>
      <c r="AE274" s="199" t="s">
        <v>262</v>
      </c>
      <c r="AF274" s="199" t="s">
        <v>299</v>
      </c>
      <c r="AG274" s="147" t="s">
        <v>16</v>
      </c>
      <c r="AH274" s="198" t="s">
        <v>8</v>
      </c>
      <c r="AI274" s="198">
        <v>198</v>
      </c>
      <c r="AK274" s="257" t="s">
        <v>29</v>
      </c>
      <c r="AL274" s="258" t="s">
        <v>183</v>
      </c>
      <c r="AM274" s="258" t="s">
        <v>562</v>
      </c>
      <c r="AN274" s="257" t="s">
        <v>12</v>
      </c>
      <c r="AO274" s="258" t="s">
        <v>11</v>
      </c>
      <c r="AP274" s="258">
        <v>151</v>
      </c>
      <c r="AR274" s="74" t="s">
        <v>29</v>
      </c>
      <c r="AS274" s="74" t="s">
        <v>183</v>
      </c>
      <c r="AT274" s="74" t="s">
        <v>562</v>
      </c>
      <c r="AU274" s="74" t="s">
        <v>12</v>
      </c>
      <c r="AV274" s="74" t="s">
        <v>11</v>
      </c>
      <c r="AW274" s="74">
        <v>151</v>
      </c>
      <c r="AY274" s="74" t="s">
        <v>29</v>
      </c>
      <c r="AZ274" s="74" t="s">
        <v>309</v>
      </c>
      <c r="BA274" s="74" t="s">
        <v>241</v>
      </c>
      <c r="BB274" s="74" t="s">
        <v>23</v>
      </c>
      <c r="BC274" s="74" t="s">
        <v>14</v>
      </c>
      <c r="BD274" s="75">
        <v>175</v>
      </c>
      <c r="BF274" s="198" t="s">
        <v>21</v>
      </c>
      <c r="BG274" s="198" t="s">
        <v>311</v>
      </c>
      <c r="BH274" s="198" t="s">
        <v>312</v>
      </c>
      <c r="BI274" s="147" t="s">
        <v>12</v>
      </c>
      <c r="BJ274" s="198" t="s">
        <v>11</v>
      </c>
      <c r="BK274" s="198">
        <v>190</v>
      </c>
      <c r="BM274" t="s">
        <v>29</v>
      </c>
      <c r="BN274" t="s">
        <v>183</v>
      </c>
      <c r="BO274" t="s">
        <v>562</v>
      </c>
      <c r="BP274" t="s">
        <v>12</v>
      </c>
      <c r="BQ274" t="s">
        <v>11</v>
      </c>
      <c r="BR274">
        <v>158</v>
      </c>
      <c r="BT274" t="s">
        <v>29</v>
      </c>
      <c r="BU274" t="s">
        <v>184</v>
      </c>
      <c r="BV274" t="s">
        <v>375</v>
      </c>
      <c r="BW274" t="s">
        <v>10</v>
      </c>
      <c r="BX274" t="s">
        <v>11</v>
      </c>
      <c r="BY274">
        <v>140</v>
      </c>
      <c r="CA274" t="s">
        <v>33</v>
      </c>
      <c r="CB274" t="s">
        <v>367</v>
      </c>
      <c r="CC274" t="s">
        <v>536</v>
      </c>
      <c r="CD274" t="s">
        <v>16</v>
      </c>
      <c r="CE274" t="s">
        <v>8</v>
      </c>
      <c r="CF274">
        <v>198</v>
      </c>
      <c r="CH274" t="s">
        <v>29</v>
      </c>
      <c r="CI274" t="s">
        <v>350</v>
      </c>
      <c r="CJ274" t="s">
        <v>373</v>
      </c>
      <c r="CK274" t="s">
        <v>16</v>
      </c>
      <c r="CL274" t="s">
        <v>8</v>
      </c>
      <c r="CM274">
        <v>173</v>
      </c>
      <c r="CO274" t="s">
        <v>21</v>
      </c>
      <c r="CP274" t="s">
        <v>311</v>
      </c>
      <c r="CQ274" t="s">
        <v>312</v>
      </c>
      <c r="CR274" t="s">
        <v>12</v>
      </c>
      <c r="CS274" t="s">
        <v>11</v>
      </c>
      <c r="CT274">
        <v>185</v>
      </c>
      <c r="FS274" t="s">
        <v>29</v>
      </c>
      <c r="FT274" t="s">
        <v>309</v>
      </c>
      <c r="FU274" t="s">
        <v>241</v>
      </c>
      <c r="FV274" t="s">
        <v>23</v>
      </c>
      <c r="FW274" t="s">
        <v>11</v>
      </c>
      <c r="FX274">
        <v>153</v>
      </c>
    </row>
    <row r="275" spans="1:180" ht="12.75" customHeight="1">
      <c r="A275" s="178"/>
      <c r="B275" s="178"/>
      <c r="C275" s="178"/>
      <c r="D275" s="178"/>
      <c r="E275" s="178"/>
      <c r="F275" s="178"/>
      <c r="G275"/>
      <c r="W275" s="84"/>
      <c r="X275" s="84"/>
      <c r="Y275" s="84"/>
      <c r="Z275" s="194"/>
      <c r="AA275" s="189"/>
      <c r="AB275" s="189"/>
      <c r="AD275" s="198" t="s">
        <v>21</v>
      </c>
      <c r="AE275" s="198" t="s">
        <v>176</v>
      </c>
      <c r="AF275" s="198" t="s">
        <v>301</v>
      </c>
      <c r="AG275" s="147" t="s">
        <v>16</v>
      </c>
      <c r="AH275" s="198" t="s">
        <v>8</v>
      </c>
      <c r="AI275" s="198">
        <v>199</v>
      </c>
      <c r="AK275" s="259" t="s">
        <v>29</v>
      </c>
      <c r="AL275" s="259" t="s">
        <v>250</v>
      </c>
      <c r="AM275" s="259" t="s">
        <v>563</v>
      </c>
      <c r="AN275" s="260" t="s">
        <v>12</v>
      </c>
      <c r="AO275" s="259" t="s">
        <v>11</v>
      </c>
      <c r="AP275" s="259">
        <v>131</v>
      </c>
      <c r="AR275" s="74" t="s">
        <v>29</v>
      </c>
      <c r="AS275" s="74" t="s">
        <v>376</v>
      </c>
      <c r="AT275" s="74" t="s">
        <v>375</v>
      </c>
      <c r="AU275" s="74" t="s">
        <v>10</v>
      </c>
      <c r="AV275" s="74" t="s">
        <v>11</v>
      </c>
      <c r="AW275" s="74">
        <v>150</v>
      </c>
      <c r="AY275" s="74" t="s">
        <v>29</v>
      </c>
      <c r="AZ275" s="74" t="s">
        <v>183</v>
      </c>
      <c r="BA275" s="74" t="s">
        <v>562</v>
      </c>
      <c r="BB275" s="74" t="s">
        <v>12</v>
      </c>
      <c r="BC275" s="74" t="s">
        <v>11</v>
      </c>
      <c r="BD275" s="75">
        <v>137</v>
      </c>
      <c r="BF275" s="198" t="s">
        <v>21</v>
      </c>
      <c r="BG275" s="198" t="s">
        <v>313</v>
      </c>
      <c r="BH275" s="198" t="s">
        <v>302</v>
      </c>
      <c r="BI275" s="208" t="s">
        <v>12</v>
      </c>
      <c r="BJ275" s="198" t="s">
        <v>11</v>
      </c>
      <c r="BK275" s="198">
        <v>183</v>
      </c>
      <c r="BM275" t="s">
        <v>29</v>
      </c>
      <c r="BN275" t="s">
        <v>325</v>
      </c>
      <c r="BO275" t="s">
        <v>437</v>
      </c>
      <c r="BP275" t="s">
        <v>16</v>
      </c>
      <c r="BQ275" t="s">
        <v>14</v>
      </c>
      <c r="BR275">
        <v>164</v>
      </c>
      <c r="BT275" t="s">
        <v>29</v>
      </c>
      <c r="BU275" t="s">
        <v>374</v>
      </c>
      <c r="BV275" t="s">
        <v>370</v>
      </c>
      <c r="BW275" t="s">
        <v>10</v>
      </c>
      <c r="BX275" t="s">
        <v>11</v>
      </c>
      <c r="BY275">
        <v>140</v>
      </c>
      <c r="CA275" t="s">
        <v>33</v>
      </c>
      <c r="CB275" t="s">
        <v>535</v>
      </c>
      <c r="CC275" t="s">
        <v>533</v>
      </c>
      <c r="CD275" t="s">
        <v>16</v>
      </c>
      <c r="CE275" t="s">
        <v>8</v>
      </c>
      <c r="CF275">
        <v>191</v>
      </c>
      <c r="CH275" t="s">
        <v>29</v>
      </c>
      <c r="CI275" t="s">
        <v>325</v>
      </c>
      <c r="CJ275" t="s">
        <v>437</v>
      </c>
      <c r="CK275" t="s">
        <v>16</v>
      </c>
      <c r="CL275" t="s">
        <v>14</v>
      </c>
      <c r="CM275">
        <v>173</v>
      </c>
      <c r="CO275" t="s">
        <v>21</v>
      </c>
      <c r="CP275" t="s">
        <v>319</v>
      </c>
      <c r="CQ275" t="s">
        <v>320</v>
      </c>
      <c r="CR275" t="s">
        <v>22</v>
      </c>
      <c r="CS275" t="s">
        <v>11</v>
      </c>
      <c r="CT275">
        <v>184</v>
      </c>
      <c r="FS275" t="s">
        <v>29</v>
      </c>
      <c r="FT275" t="s">
        <v>188</v>
      </c>
      <c r="FU275" t="s">
        <v>378</v>
      </c>
      <c r="FV275" t="s">
        <v>12</v>
      </c>
      <c r="FW275" t="s">
        <v>11</v>
      </c>
      <c r="FX275">
        <v>146</v>
      </c>
    </row>
    <row r="276" spans="1:180" ht="12.75" customHeight="1">
      <c r="A276" s="178"/>
      <c r="B276" s="178"/>
      <c r="C276" s="178"/>
      <c r="D276" s="178"/>
      <c r="E276" s="178"/>
      <c r="F276" s="178"/>
      <c r="G276"/>
      <c r="W276" s="84"/>
      <c r="X276" s="84"/>
      <c r="Y276" s="84"/>
      <c r="Z276" s="194"/>
      <c r="AA276" s="189"/>
      <c r="AB276" s="189"/>
      <c r="AD276" s="198" t="s">
        <v>29</v>
      </c>
      <c r="AE276" s="198" t="s">
        <v>479</v>
      </c>
      <c r="AF276" s="198" t="s">
        <v>378</v>
      </c>
      <c r="AG276" s="147" t="s">
        <v>210</v>
      </c>
      <c r="AH276" s="198" t="s">
        <v>11</v>
      </c>
      <c r="AI276" s="198">
        <v>85</v>
      </c>
      <c r="AK276" s="257" t="s">
        <v>29</v>
      </c>
      <c r="AL276" s="258" t="s">
        <v>235</v>
      </c>
      <c r="AM276" s="258" t="s">
        <v>349</v>
      </c>
      <c r="AN276" s="257" t="s">
        <v>19</v>
      </c>
      <c r="AO276" s="258" t="s">
        <v>11</v>
      </c>
      <c r="AP276" s="258">
        <v>168</v>
      </c>
      <c r="AR276" s="74" t="s">
        <v>29</v>
      </c>
      <c r="AS276" s="74" t="s">
        <v>247</v>
      </c>
      <c r="AT276" s="74" t="s">
        <v>375</v>
      </c>
      <c r="AU276" s="203" t="s">
        <v>27</v>
      </c>
      <c r="AV276" s="203" t="s">
        <v>11</v>
      </c>
      <c r="AW276" s="74">
        <v>149</v>
      </c>
      <c r="AY276" s="74" t="s">
        <v>29</v>
      </c>
      <c r="AZ276" s="74" t="s">
        <v>325</v>
      </c>
      <c r="BA276" s="74" t="s">
        <v>437</v>
      </c>
      <c r="BB276" s="74" t="s">
        <v>16</v>
      </c>
      <c r="BC276" s="74" t="s">
        <v>14</v>
      </c>
      <c r="BD276" s="75">
        <v>168</v>
      </c>
      <c r="BF276" s="198" t="s">
        <v>21</v>
      </c>
      <c r="BG276" s="198" t="s">
        <v>309</v>
      </c>
      <c r="BH276" s="198" t="s">
        <v>307</v>
      </c>
      <c r="BI276" s="147" t="s">
        <v>12</v>
      </c>
      <c r="BJ276" s="198" t="s">
        <v>11</v>
      </c>
      <c r="BK276" s="198">
        <v>191</v>
      </c>
      <c r="BM276" t="s">
        <v>29</v>
      </c>
      <c r="BN276" t="s">
        <v>247</v>
      </c>
      <c r="BO276" t="s">
        <v>370</v>
      </c>
      <c r="BP276" t="s">
        <v>19</v>
      </c>
      <c r="BQ276" t="s">
        <v>11</v>
      </c>
      <c r="BR276">
        <v>166</v>
      </c>
      <c r="BT276" t="s">
        <v>29</v>
      </c>
      <c r="BU276" t="s">
        <v>247</v>
      </c>
      <c r="BV276" t="s">
        <v>375</v>
      </c>
      <c r="BW276" t="s">
        <v>27</v>
      </c>
      <c r="BX276" t="s">
        <v>11</v>
      </c>
      <c r="BY276">
        <v>128</v>
      </c>
      <c r="CA276" t="s">
        <v>33</v>
      </c>
      <c r="CB276" t="s">
        <v>529</v>
      </c>
      <c r="CC276" t="s">
        <v>530</v>
      </c>
      <c r="CD276" t="s">
        <v>19</v>
      </c>
      <c r="CE276" t="s">
        <v>8</v>
      </c>
      <c r="CF276">
        <v>188</v>
      </c>
      <c r="CH276" t="s">
        <v>29</v>
      </c>
      <c r="CI276" t="s">
        <v>247</v>
      </c>
      <c r="CJ276" t="s">
        <v>370</v>
      </c>
      <c r="CK276" t="s">
        <v>19</v>
      </c>
      <c r="CL276" t="s">
        <v>11</v>
      </c>
      <c r="CM276">
        <v>170</v>
      </c>
      <c r="CO276" t="s">
        <v>21</v>
      </c>
      <c r="CP276" t="s">
        <v>306</v>
      </c>
      <c r="CQ276" t="s">
        <v>307</v>
      </c>
      <c r="CR276" t="s">
        <v>12</v>
      </c>
      <c r="CS276" t="s">
        <v>11</v>
      </c>
      <c r="CT276">
        <v>183</v>
      </c>
      <c r="FS276" t="s">
        <v>29</v>
      </c>
      <c r="FT276" t="s">
        <v>183</v>
      </c>
      <c r="FU276" t="s">
        <v>562</v>
      </c>
      <c r="FV276" t="s">
        <v>12</v>
      </c>
      <c r="FW276" t="s">
        <v>11</v>
      </c>
      <c r="FX276">
        <v>140</v>
      </c>
    </row>
    <row r="277" spans="1:180" ht="12.75" customHeight="1">
      <c r="A277" s="178"/>
      <c r="B277" s="178"/>
      <c r="C277" s="178"/>
      <c r="D277" s="178"/>
      <c r="E277" s="178"/>
      <c r="F277" s="178"/>
      <c r="G277"/>
      <c r="W277" s="84"/>
      <c r="X277" s="84"/>
      <c r="Y277" s="84"/>
      <c r="Z277" s="194"/>
      <c r="AA277" s="189"/>
      <c r="AB277" s="189"/>
      <c r="AD277" s="198" t="s">
        <v>29</v>
      </c>
      <c r="AE277" s="198" t="s">
        <v>323</v>
      </c>
      <c r="AF277" s="198" t="s">
        <v>370</v>
      </c>
      <c r="AG277" s="147" t="s">
        <v>12</v>
      </c>
      <c r="AH277" s="198" t="s">
        <v>11</v>
      </c>
      <c r="AI277" s="198">
        <v>112</v>
      </c>
      <c r="AK277" s="257" t="s">
        <v>29</v>
      </c>
      <c r="AL277" s="258" t="s">
        <v>330</v>
      </c>
      <c r="AM277" s="258" t="s">
        <v>377</v>
      </c>
      <c r="AN277" s="257" t="s">
        <v>19</v>
      </c>
      <c r="AO277" s="258" t="s">
        <v>8</v>
      </c>
      <c r="AP277" s="258">
        <v>162</v>
      </c>
      <c r="AR277" s="22" t="s">
        <v>29</v>
      </c>
      <c r="AS277" s="22" t="s">
        <v>247</v>
      </c>
      <c r="AT277" s="22" t="s">
        <v>375</v>
      </c>
      <c r="AU277" s="22" t="s">
        <v>27</v>
      </c>
      <c r="AV277" s="203" t="s">
        <v>14</v>
      </c>
      <c r="AW277" s="22">
        <v>149</v>
      </c>
      <c r="AY277" s="74" t="s">
        <v>29</v>
      </c>
      <c r="AZ277" s="74" t="s">
        <v>309</v>
      </c>
      <c r="BA277" s="74" t="s">
        <v>241</v>
      </c>
      <c r="BB277" s="74" t="s">
        <v>23</v>
      </c>
      <c r="BC277" s="74" t="s">
        <v>11</v>
      </c>
      <c r="BD277" s="75">
        <v>173</v>
      </c>
      <c r="BF277" s="198" t="s">
        <v>21</v>
      </c>
      <c r="BG277" s="198" t="s">
        <v>306</v>
      </c>
      <c r="BH277" s="198" t="s">
        <v>307</v>
      </c>
      <c r="BI277" s="147" t="s">
        <v>12</v>
      </c>
      <c r="BJ277" s="198" t="s">
        <v>11</v>
      </c>
      <c r="BK277" s="198">
        <v>183</v>
      </c>
      <c r="BM277" t="s">
        <v>29</v>
      </c>
      <c r="BN277" t="s">
        <v>247</v>
      </c>
      <c r="BO277" t="s">
        <v>375</v>
      </c>
      <c r="BP277" t="s">
        <v>27</v>
      </c>
      <c r="BQ277" t="s">
        <v>14</v>
      </c>
      <c r="BR277">
        <v>167</v>
      </c>
      <c r="CA277" t="s">
        <v>33</v>
      </c>
      <c r="CB277" t="s">
        <v>213</v>
      </c>
      <c r="CC277" t="s">
        <v>544</v>
      </c>
      <c r="CD277" t="s">
        <v>16</v>
      </c>
      <c r="CE277" t="s">
        <v>8</v>
      </c>
      <c r="CF277">
        <v>186</v>
      </c>
      <c r="CH277" t="s">
        <v>29</v>
      </c>
      <c r="CI277" t="s">
        <v>309</v>
      </c>
      <c r="CJ277" t="s">
        <v>241</v>
      </c>
      <c r="CK277" t="s">
        <v>23</v>
      </c>
      <c r="CL277" t="s">
        <v>11</v>
      </c>
      <c r="CM277">
        <v>158</v>
      </c>
      <c r="CO277" t="s">
        <v>21</v>
      </c>
      <c r="CP277" t="s">
        <v>325</v>
      </c>
      <c r="CQ277" t="s">
        <v>318</v>
      </c>
      <c r="CR277" t="s">
        <v>19</v>
      </c>
      <c r="CS277" t="s">
        <v>14</v>
      </c>
      <c r="CT277">
        <v>183</v>
      </c>
      <c r="FS277" t="s">
        <v>29</v>
      </c>
      <c r="FT277" t="s">
        <v>309</v>
      </c>
      <c r="FU277" t="s">
        <v>241</v>
      </c>
      <c r="FV277" t="s">
        <v>23</v>
      </c>
      <c r="FW277" t="s">
        <v>14</v>
      </c>
      <c r="FX277">
        <v>176</v>
      </c>
    </row>
    <row r="278" spans="1:180" ht="12.75" customHeight="1">
      <c r="A278" s="178"/>
      <c r="B278" s="178"/>
      <c r="C278" s="178"/>
      <c r="D278" s="178"/>
      <c r="E278" s="178"/>
      <c r="F278" s="178"/>
      <c r="G278"/>
      <c r="W278" s="84"/>
      <c r="X278" s="84"/>
      <c r="Y278" s="84"/>
      <c r="Z278" s="194"/>
      <c r="AA278" s="133"/>
      <c r="AD278" s="198" t="s">
        <v>29</v>
      </c>
      <c r="AE278" s="198" t="s">
        <v>374</v>
      </c>
      <c r="AF278" s="198" t="s">
        <v>370</v>
      </c>
      <c r="AG278" s="147" t="s">
        <v>10</v>
      </c>
      <c r="AH278" s="198" t="s">
        <v>11</v>
      </c>
      <c r="AI278" s="198">
        <v>145</v>
      </c>
      <c r="AK278" s="259" t="s">
        <v>29</v>
      </c>
      <c r="AL278" s="259" t="s">
        <v>307</v>
      </c>
      <c r="AM278" s="259" t="s">
        <v>204</v>
      </c>
      <c r="AN278" s="260" t="s">
        <v>19</v>
      </c>
      <c r="AO278" s="259" t="s">
        <v>11</v>
      </c>
      <c r="AP278" s="259">
        <v>132</v>
      </c>
      <c r="AR278" s="74" t="s">
        <v>29</v>
      </c>
      <c r="AS278" s="74" t="s">
        <v>247</v>
      </c>
      <c r="AT278" s="74" t="s">
        <v>370</v>
      </c>
      <c r="AU278" s="74" t="s">
        <v>19</v>
      </c>
      <c r="AV278" s="74" t="s">
        <v>14</v>
      </c>
      <c r="AW278" s="74">
        <v>146</v>
      </c>
      <c r="AY278" s="74" t="s">
        <v>29</v>
      </c>
      <c r="AZ278" s="74" t="s">
        <v>325</v>
      </c>
      <c r="BA278" s="74" t="s">
        <v>437</v>
      </c>
      <c r="BB278" s="74" t="s">
        <v>16</v>
      </c>
      <c r="BC278" s="74" t="s">
        <v>11</v>
      </c>
      <c r="BD278" s="75">
        <v>177</v>
      </c>
      <c r="BF278" s="198" t="s">
        <v>21</v>
      </c>
      <c r="BG278" s="198" t="s">
        <v>196</v>
      </c>
      <c r="BH278" s="198" t="s">
        <v>322</v>
      </c>
      <c r="BI278" s="147" t="s">
        <v>10</v>
      </c>
      <c r="BJ278" s="198" t="s">
        <v>11</v>
      </c>
      <c r="BK278" s="198">
        <v>176</v>
      </c>
      <c r="BM278" t="s">
        <v>29</v>
      </c>
      <c r="BN278" t="s">
        <v>244</v>
      </c>
      <c r="BO278" t="s">
        <v>369</v>
      </c>
      <c r="BP278" t="s">
        <v>24</v>
      </c>
      <c r="BQ278" t="s">
        <v>11</v>
      </c>
      <c r="BR278">
        <v>169</v>
      </c>
      <c r="CA278" t="s">
        <v>33</v>
      </c>
      <c r="CB278" t="s">
        <v>531</v>
      </c>
      <c r="CC278" t="s">
        <v>527</v>
      </c>
      <c r="CD278" t="s">
        <v>19</v>
      </c>
      <c r="CE278" t="s">
        <v>8</v>
      </c>
      <c r="CF278">
        <v>178</v>
      </c>
      <c r="CH278" t="s">
        <v>29</v>
      </c>
      <c r="CI278" t="s">
        <v>247</v>
      </c>
      <c r="CJ278" t="s">
        <v>375</v>
      </c>
      <c r="CK278" t="s">
        <v>27</v>
      </c>
      <c r="CL278" t="s">
        <v>11</v>
      </c>
      <c r="CM278">
        <v>152</v>
      </c>
      <c r="CO278" t="s">
        <v>21</v>
      </c>
      <c r="CP278" t="s">
        <v>314</v>
      </c>
      <c r="CQ278" t="s">
        <v>315</v>
      </c>
      <c r="CR278" t="s">
        <v>210</v>
      </c>
      <c r="CS278" t="s">
        <v>14</v>
      </c>
      <c r="CT278">
        <v>182</v>
      </c>
      <c r="FS278" t="s">
        <v>29</v>
      </c>
      <c r="FT278" t="s">
        <v>325</v>
      </c>
      <c r="FU278" t="s">
        <v>437</v>
      </c>
      <c r="FV278" t="s">
        <v>16</v>
      </c>
      <c r="FW278" t="s">
        <v>14</v>
      </c>
      <c r="FX278">
        <v>173</v>
      </c>
    </row>
    <row r="279" spans="1:180" ht="12.75" customHeight="1">
      <c r="A279" s="178"/>
      <c r="B279" s="178"/>
      <c r="C279" s="178"/>
      <c r="D279" s="178"/>
      <c r="E279" s="178"/>
      <c r="F279" s="178"/>
      <c r="G279"/>
      <c r="W279" s="84"/>
      <c r="X279" s="84"/>
      <c r="Y279" s="84"/>
      <c r="Z279" s="194"/>
      <c r="AA279" s="74"/>
      <c r="AB279" s="74"/>
      <c r="AD279" s="198" t="s">
        <v>29</v>
      </c>
      <c r="AE279" s="198" t="s">
        <v>184</v>
      </c>
      <c r="AF279" s="198" t="s">
        <v>375</v>
      </c>
      <c r="AG279" s="147" t="s">
        <v>10</v>
      </c>
      <c r="AH279" s="198" t="s">
        <v>11</v>
      </c>
      <c r="AI279" s="198">
        <v>145</v>
      </c>
      <c r="AK279" s="260"/>
      <c r="AL279" s="260"/>
      <c r="AM279" s="260"/>
      <c r="AN279" s="260"/>
      <c r="AO279" s="260"/>
      <c r="AP279" s="260"/>
      <c r="AR279" s="74" t="s">
        <v>29</v>
      </c>
      <c r="AS279" s="74" t="s">
        <v>188</v>
      </c>
      <c r="AT279" s="74" t="s">
        <v>378</v>
      </c>
      <c r="AU279" s="74" t="s">
        <v>12</v>
      </c>
      <c r="AV279" s="74" t="s">
        <v>11</v>
      </c>
      <c r="AW279" s="74">
        <v>146</v>
      </c>
      <c r="AY279" s="74" t="s">
        <v>29</v>
      </c>
      <c r="AZ279" s="74" t="s">
        <v>307</v>
      </c>
      <c r="BA279" s="74" t="s">
        <v>204</v>
      </c>
      <c r="BB279" s="74" t="s">
        <v>19</v>
      </c>
      <c r="BC279" s="74" t="s">
        <v>11</v>
      </c>
      <c r="BD279" s="75">
        <v>157</v>
      </c>
      <c r="BF279" s="198" t="s">
        <v>21</v>
      </c>
      <c r="BG279" s="198" t="s">
        <v>498</v>
      </c>
      <c r="BH279" s="198" t="s">
        <v>320</v>
      </c>
      <c r="BI279" s="147" t="s">
        <v>24</v>
      </c>
      <c r="BJ279" s="198" t="s">
        <v>11</v>
      </c>
      <c r="BK279" s="198">
        <v>159</v>
      </c>
      <c r="BM279" t="s">
        <v>29</v>
      </c>
      <c r="BN279" t="s">
        <v>325</v>
      </c>
      <c r="BO279" t="s">
        <v>437</v>
      </c>
      <c r="BP279" t="s">
        <v>16</v>
      </c>
      <c r="BQ279" t="s">
        <v>11</v>
      </c>
      <c r="BR279">
        <v>169</v>
      </c>
      <c r="CA279" t="s">
        <v>33</v>
      </c>
      <c r="CB279" t="s">
        <v>532</v>
      </c>
      <c r="CC279" t="s">
        <v>533</v>
      </c>
      <c r="CD279" t="s">
        <v>16</v>
      </c>
      <c r="CE279" t="s">
        <v>8</v>
      </c>
      <c r="CF279">
        <v>162</v>
      </c>
      <c r="CH279" t="s">
        <v>29</v>
      </c>
      <c r="CI279" t="s">
        <v>247</v>
      </c>
      <c r="CJ279" t="s">
        <v>375</v>
      </c>
      <c r="CK279" t="s">
        <v>27</v>
      </c>
      <c r="CL279" t="s">
        <v>14</v>
      </c>
      <c r="CM279">
        <v>147</v>
      </c>
      <c r="CO279" t="s">
        <v>21</v>
      </c>
      <c r="CP279" t="s">
        <v>313</v>
      </c>
      <c r="CQ279" t="s">
        <v>302</v>
      </c>
      <c r="CR279" t="s">
        <v>12</v>
      </c>
      <c r="CS279" t="s">
        <v>14</v>
      </c>
      <c r="CT279">
        <v>181</v>
      </c>
      <c r="FS279" t="s">
        <v>29</v>
      </c>
      <c r="FT279" t="s">
        <v>247</v>
      </c>
      <c r="FU279" t="s">
        <v>375</v>
      </c>
      <c r="FV279" t="s">
        <v>27</v>
      </c>
      <c r="FW279" t="s">
        <v>14</v>
      </c>
      <c r="FX279">
        <v>154</v>
      </c>
    </row>
    <row r="280" spans="1:180" ht="12.75" customHeight="1">
      <c r="A280" s="178"/>
      <c r="B280" s="178"/>
      <c r="C280" s="178"/>
      <c r="D280" s="178"/>
      <c r="E280" s="178"/>
      <c r="F280" s="178"/>
      <c r="G280"/>
      <c r="W280" s="84"/>
      <c r="X280" s="84"/>
      <c r="Y280" s="84"/>
      <c r="Z280" s="194"/>
      <c r="AA280" s="74"/>
      <c r="AB280" s="74"/>
      <c r="AD280" s="198" t="s">
        <v>29</v>
      </c>
      <c r="AE280" s="198" t="s">
        <v>247</v>
      </c>
      <c r="AF280" s="198" t="s">
        <v>375</v>
      </c>
      <c r="AG280" s="147" t="s">
        <v>27</v>
      </c>
      <c r="AH280" s="198" t="s">
        <v>11</v>
      </c>
      <c r="AI280" s="198">
        <v>145</v>
      </c>
      <c r="AK280" s="260"/>
      <c r="AL280" s="260"/>
      <c r="AM280" s="260"/>
      <c r="AN280" s="260"/>
      <c r="AO280" s="260"/>
      <c r="AP280" s="260"/>
      <c r="AR280" s="22" t="s">
        <v>29</v>
      </c>
      <c r="AS280" s="22" t="s">
        <v>374</v>
      </c>
      <c r="AT280" s="22" t="s">
        <v>370</v>
      </c>
      <c r="AU280" s="22" t="s">
        <v>10</v>
      </c>
      <c r="AV280" s="203" t="s">
        <v>11</v>
      </c>
      <c r="AW280" s="22">
        <v>134</v>
      </c>
      <c r="AY280" s="74" t="s">
        <v>29</v>
      </c>
      <c r="AZ280" s="74" t="s">
        <v>224</v>
      </c>
      <c r="BA280" s="74" t="s">
        <v>369</v>
      </c>
      <c r="BB280" s="74" t="s">
        <v>16</v>
      </c>
      <c r="BC280" s="74" t="s">
        <v>8</v>
      </c>
      <c r="BD280" s="75">
        <v>186</v>
      </c>
      <c r="BF280" s="198" t="s">
        <v>21</v>
      </c>
      <c r="BG280" s="198" t="s">
        <v>329</v>
      </c>
      <c r="BH280" s="198" t="s">
        <v>312</v>
      </c>
      <c r="BI280" s="147" t="s">
        <v>24</v>
      </c>
      <c r="BJ280" s="198" t="s">
        <v>11</v>
      </c>
      <c r="BK280" s="198">
        <v>155</v>
      </c>
      <c r="BM280" t="s">
        <v>29</v>
      </c>
      <c r="BN280" t="s">
        <v>309</v>
      </c>
      <c r="BO280" t="s">
        <v>241</v>
      </c>
      <c r="BP280" t="s">
        <v>23</v>
      </c>
      <c r="BQ280" t="s">
        <v>11</v>
      </c>
      <c r="BR280">
        <v>171</v>
      </c>
      <c r="CA280" t="s">
        <v>33</v>
      </c>
      <c r="CB280" t="s">
        <v>534</v>
      </c>
      <c r="CC280" t="s">
        <v>530</v>
      </c>
      <c r="CD280" t="s">
        <v>10</v>
      </c>
      <c r="CE280" t="s">
        <v>11</v>
      </c>
      <c r="CF280">
        <v>174</v>
      </c>
      <c r="CH280" t="s">
        <v>29</v>
      </c>
      <c r="CI280" t="s">
        <v>374</v>
      </c>
      <c r="CJ280" t="s">
        <v>370</v>
      </c>
      <c r="CK280" t="s">
        <v>10</v>
      </c>
      <c r="CL280" t="s">
        <v>11</v>
      </c>
      <c r="CM280">
        <v>141</v>
      </c>
      <c r="CO280" t="s">
        <v>21</v>
      </c>
      <c r="CP280" t="s">
        <v>316</v>
      </c>
      <c r="CQ280" t="s">
        <v>317</v>
      </c>
      <c r="CR280" t="s">
        <v>22</v>
      </c>
      <c r="CS280" t="s">
        <v>11</v>
      </c>
      <c r="CT280">
        <v>180</v>
      </c>
      <c r="FS280" t="s">
        <v>29</v>
      </c>
      <c r="FT280" t="s">
        <v>479</v>
      </c>
      <c r="FU280" t="s">
        <v>378</v>
      </c>
      <c r="FV280" t="s">
        <v>210</v>
      </c>
      <c r="FW280" t="s">
        <v>11</v>
      </c>
      <c r="FX280">
        <v>126</v>
      </c>
    </row>
    <row r="281" spans="1:180" ht="12.75" customHeight="1">
      <c r="A281" s="178"/>
      <c r="B281" s="178"/>
      <c r="C281" s="178"/>
      <c r="D281" s="178"/>
      <c r="E281" s="178"/>
      <c r="F281" s="178"/>
      <c r="G281"/>
      <c r="W281" s="84"/>
      <c r="X281" s="84"/>
      <c r="Y281" s="84"/>
      <c r="Z281" s="194"/>
      <c r="AA281" s="133"/>
      <c r="AD281" s="198" t="s">
        <v>29</v>
      </c>
      <c r="AE281" s="198" t="s">
        <v>389</v>
      </c>
      <c r="AF281" s="198" t="s">
        <v>390</v>
      </c>
      <c r="AG281" s="147" t="s">
        <v>10</v>
      </c>
      <c r="AH281" s="198" t="s">
        <v>11</v>
      </c>
      <c r="AI281" s="198">
        <v>148</v>
      </c>
      <c r="AK281" s="260"/>
      <c r="AL281" s="260"/>
      <c r="AM281" s="260"/>
      <c r="AN281" s="260"/>
      <c r="AO281" s="260"/>
      <c r="AP281" s="260"/>
      <c r="AR281" s="22" t="s">
        <v>29</v>
      </c>
      <c r="AS281" s="22" t="s">
        <v>323</v>
      </c>
      <c r="AT281" s="22" t="s">
        <v>370</v>
      </c>
      <c r="AU281" s="22" t="s">
        <v>12</v>
      </c>
      <c r="AV281" s="203" t="s">
        <v>11</v>
      </c>
      <c r="AW281" s="22">
        <v>133</v>
      </c>
      <c r="AY281" s="74" t="s">
        <v>29</v>
      </c>
      <c r="AZ281" s="74" t="s">
        <v>244</v>
      </c>
      <c r="BA281" s="74" t="s">
        <v>369</v>
      </c>
      <c r="BB281" s="74" t="s">
        <v>24</v>
      </c>
      <c r="BC281" s="74" t="s">
        <v>11</v>
      </c>
      <c r="BD281" s="75">
        <v>175</v>
      </c>
      <c r="BF281" s="198" t="s">
        <v>21</v>
      </c>
      <c r="BG281" s="198" t="s">
        <v>300</v>
      </c>
      <c r="BH281" s="198" t="s">
        <v>181</v>
      </c>
      <c r="BI281" s="147" t="s">
        <v>16</v>
      </c>
      <c r="BJ281" s="198" t="s">
        <v>8</v>
      </c>
      <c r="BK281" s="198">
        <v>200</v>
      </c>
      <c r="BM281" t="s">
        <v>29</v>
      </c>
      <c r="BN281" t="s">
        <v>330</v>
      </c>
      <c r="BO281" t="s">
        <v>377</v>
      </c>
      <c r="BP281" t="s">
        <v>19</v>
      </c>
      <c r="BQ281" t="s">
        <v>8</v>
      </c>
      <c r="BR281">
        <v>171</v>
      </c>
      <c r="CA281" t="s">
        <v>33</v>
      </c>
      <c r="CB281" t="s">
        <v>537</v>
      </c>
      <c r="CC281" t="s">
        <v>300</v>
      </c>
      <c r="CD281" t="s">
        <v>24</v>
      </c>
      <c r="CE281" t="s">
        <v>11</v>
      </c>
      <c r="CF281">
        <v>159</v>
      </c>
      <c r="CH281" t="s">
        <v>29</v>
      </c>
      <c r="CI281" t="s">
        <v>184</v>
      </c>
      <c r="CJ281" t="s">
        <v>375</v>
      </c>
      <c r="CK281" t="s">
        <v>10</v>
      </c>
      <c r="CL281" t="s">
        <v>11</v>
      </c>
      <c r="CM281">
        <v>136</v>
      </c>
      <c r="CO281" t="s">
        <v>21</v>
      </c>
      <c r="CP281" t="s">
        <v>323</v>
      </c>
      <c r="CQ281" t="s">
        <v>315</v>
      </c>
      <c r="CR281" t="s">
        <v>210</v>
      </c>
      <c r="CS281" t="s">
        <v>11</v>
      </c>
      <c r="CT281">
        <v>178</v>
      </c>
      <c r="FS281" t="s">
        <v>29</v>
      </c>
      <c r="FT281" t="s">
        <v>244</v>
      </c>
      <c r="FU281" t="s">
        <v>369</v>
      </c>
      <c r="FV281" t="s">
        <v>24</v>
      </c>
      <c r="FW281" t="s">
        <v>11</v>
      </c>
      <c r="FX281">
        <v>171</v>
      </c>
    </row>
    <row r="282" spans="1:180" ht="12.75" customHeight="1">
      <c r="A282" s="178"/>
      <c r="B282" s="178"/>
      <c r="C282" s="178"/>
      <c r="D282" s="178"/>
      <c r="E282" s="178"/>
      <c r="F282" s="178"/>
      <c r="G282"/>
      <c r="W282" s="84"/>
      <c r="X282" s="84"/>
      <c r="Y282" s="84"/>
      <c r="Z282" s="194"/>
      <c r="AA282" s="189"/>
      <c r="AB282" s="189"/>
      <c r="AD282" s="198" t="s">
        <v>29</v>
      </c>
      <c r="AE282" s="198" t="s">
        <v>188</v>
      </c>
      <c r="AF282" s="198" t="s">
        <v>378</v>
      </c>
      <c r="AG282" s="147" t="s">
        <v>12</v>
      </c>
      <c r="AH282" s="198" t="s">
        <v>11</v>
      </c>
      <c r="AI282" s="198">
        <v>149</v>
      </c>
      <c r="AK282" s="260"/>
      <c r="AL282" s="260"/>
      <c r="AM282" s="260"/>
      <c r="AN282" s="260"/>
      <c r="AO282" s="260"/>
      <c r="AP282" s="260"/>
      <c r="AR282" s="74" t="s">
        <v>29</v>
      </c>
      <c r="AS282" s="74" t="s">
        <v>594</v>
      </c>
      <c r="AT282" s="74" t="s">
        <v>204</v>
      </c>
      <c r="AU282" s="74" t="s">
        <v>12</v>
      </c>
      <c r="AV282" s="74" t="s">
        <v>11</v>
      </c>
      <c r="AW282" s="74">
        <v>133</v>
      </c>
      <c r="AY282" s="74" t="s">
        <v>29</v>
      </c>
      <c r="AZ282" s="74" t="s">
        <v>235</v>
      </c>
      <c r="BA282" s="74" t="s">
        <v>349</v>
      </c>
      <c r="BB282" s="74" t="s">
        <v>19</v>
      </c>
      <c r="BC282" s="74" t="s">
        <v>11</v>
      </c>
      <c r="BD282" s="75">
        <v>178</v>
      </c>
      <c r="BF282" s="198" t="s">
        <v>21</v>
      </c>
      <c r="BG282" s="198" t="s">
        <v>262</v>
      </c>
      <c r="BH282" s="198" t="s">
        <v>299</v>
      </c>
      <c r="BI282" s="147" t="s">
        <v>16</v>
      </c>
      <c r="BJ282" s="198" t="s">
        <v>8</v>
      </c>
      <c r="BK282" s="198">
        <v>200</v>
      </c>
      <c r="BM282" t="s">
        <v>29</v>
      </c>
      <c r="BN282" t="s">
        <v>309</v>
      </c>
      <c r="BO282" t="s">
        <v>241</v>
      </c>
      <c r="BP282" t="s">
        <v>23</v>
      </c>
      <c r="BQ282" t="s">
        <v>14</v>
      </c>
      <c r="BR282">
        <v>174</v>
      </c>
      <c r="CA282" t="s">
        <v>33</v>
      </c>
      <c r="CB282" t="s">
        <v>289</v>
      </c>
      <c r="CC282" t="s">
        <v>533</v>
      </c>
      <c r="CD282" t="s">
        <v>10</v>
      </c>
      <c r="CE282" t="s">
        <v>11</v>
      </c>
      <c r="CF282">
        <v>141</v>
      </c>
      <c r="CH282" t="s">
        <v>29</v>
      </c>
      <c r="CI282" t="s">
        <v>376</v>
      </c>
      <c r="CJ282" t="s">
        <v>375</v>
      </c>
      <c r="CK282" t="s">
        <v>10</v>
      </c>
      <c r="CL282" t="s">
        <v>11</v>
      </c>
      <c r="CM282">
        <v>136</v>
      </c>
      <c r="CO282" t="s">
        <v>21</v>
      </c>
      <c r="CP282" t="s">
        <v>326</v>
      </c>
      <c r="CQ282" t="s">
        <v>185</v>
      </c>
      <c r="CR282" t="s">
        <v>12</v>
      </c>
      <c r="CS282" t="s">
        <v>14</v>
      </c>
      <c r="CT282">
        <v>178</v>
      </c>
      <c r="FS282" t="s">
        <v>29</v>
      </c>
      <c r="FT282" t="s">
        <v>184</v>
      </c>
      <c r="FU282" t="s">
        <v>375</v>
      </c>
      <c r="FV282" t="s">
        <v>10</v>
      </c>
      <c r="FW282" t="s">
        <v>11</v>
      </c>
      <c r="FX282">
        <v>150</v>
      </c>
    </row>
    <row r="283" spans="1:180" ht="12.75" customHeight="1">
      <c r="A283" s="22"/>
      <c r="E283" s="178"/>
      <c r="F283" s="22"/>
      <c r="G283"/>
      <c r="W283" s="84"/>
      <c r="X283" s="84"/>
      <c r="Y283" s="84"/>
      <c r="Z283" s="194"/>
      <c r="AA283" s="189"/>
      <c r="AB283" s="189"/>
      <c r="AD283" s="198" t="s">
        <v>29</v>
      </c>
      <c r="AE283" s="22" t="s">
        <v>376</v>
      </c>
      <c r="AF283" s="198" t="s">
        <v>375</v>
      </c>
      <c r="AG283" s="147" t="s">
        <v>10</v>
      </c>
      <c r="AH283" s="198" t="s">
        <v>11</v>
      </c>
      <c r="AI283" s="198">
        <v>151</v>
      </c>
      <c r="AK283" s="260"/>
      <c r="AL283" s="260"/>
      <c r="AM283" s="260"/>
      <c r="AN283" s="260"/>
      <c r="AO283" s="260"/>
      <c r="AP283" s="260"/>
      <c r="AR283" s="22" t="s">
        <v>29</v>
      </c>
      <c r="AS283" s="22" t="s">
        <v>479</v>
      </c>
      <c r="AT283" s="22" t="s">
        <v>378</v>
      </c>
      <c r="AU283" s="22" t="s">
        <v>210</v>
      </c>
      <c r="AV283" s="203" t="s">
        <v>11</v>
      </c>
      <c r="AW283" s="22">
        <v>129</v>
      </c>
      <c r="AY283" s="74" t="s">
        <v>29</v>
      </c>
      <c r="AZ283" s="74" t="s">
        <v>350</v>
      </c>
      <c r="BA283" s="74" t="s">
        <v>373</v>
      </c>
      <c r="BB283" s="74" t="s">
        <v>16</v>
      </c>
      <c r="BC283" s="74" t="s">
        <v>8</v>
      </c>
      <c r="BD283" s="75">
        <v>170</v>
      </c>
      <c r="BF283" s="198" t="s">
        <v>21</v>
      </c>
      <c r="BG283" s="198" t="s">
        <v>262</v>
      </c>
      <c r="BH283" s="198" t="s">
        <v>302</v>
      </c>
      <c r="BI283" s="147" t="s">
        <v>16</v>
      </c>
      <c r="BJ283" s="198" t="s">
        <v>8</v>
      </c>
      <c r="BK283" s="198">
        <v>199</v>
      </c>
      <c r="BM283" t="s">
        <v>29</v>
      </c>
      <c r="BN283" t="s">
        <v>593</v>
      </c>
      <c r="BO283" t="s">
        <v>204</v>
      </c>
      <c r="BP283" t="s">
        <v>10</v>
      </c>
      <c r="BQ283" t="s">
        <v>11</v>
      </c>
      <c r="BR283">
        <v>183</v>
      </c>
      <c r="CA283" t="s">
        <v>33</v>
      </c>
      <c r="CB283" t="s">
        <v>212</v>
      </c>
      <c r="CC283" t="s">
        <v>528</v>
      </c>
      <c r="CD283" t="s">
        <v>10</v>
      </c>
      <c r="CE283" t="s">
        <v>11</v>
      </c>
      <c r="CF283">
        <v>140</v>
      </c>
      <c r="CH283" t="s">
        <v>29</v>
      </c>
      <c r="CI283" t="s">
        <v>307</v>
      </c>
      <c r="CJ283" t="s">
        <v>204</v>
      </c>
      <c r="CK283" t="s">
        <v>19</v>
      </c>
      <c r="CL283" t="s">
        <v>11</v>
      </c>
      <c r="CM283">
        <v>124</v>
      </c>
      <c r="CO283" t="s">
        <v>21</v>
      </c>
      <c r="CP283" t="s">
        <v>256</v>
      </c>
      <c r="CQ283" t="s">
        <v>318</v>
      </c>
      <c r="CR283" t="s">
        <v>19</v>
      </c>
      <c r="CS283" t="s">
        <v>11</v>
      </c>
      <c r="CT283">
        <v>177</v>
      </c>
      <c r="FS283" t="s">
        <v>29</v>
      </c>
      <c r="FT283" t="s">
        <v>374</v>
      </c>
      <c r="FU283" t="s">
        <v>370</v>
      </c>
      <c r="FV283" t="s">
        <v>10</v>
      </c>
      <c r="FW283" t="s">
        <v>11</v>
      </c>
      <c r="FX283">
        <v>142</v>
      </c>
    </row>
    <row r="284" spans="1:180" ht="12.75" customHeight="1">
      <c r="A284" s="178"/>
      <c r="B284" s="178"/>
      <c r="C284" s="178"/>
      <c r="D284" s="178"/>
      <c r="E284" s="178"/>
      <c r="F284" s="178"/>
      <c r="G284"/>
      <c r="W284" s="84"/>
      <c r="X284" s="84"/>
      <c r="Y284" s="84"/>
      <c r="Z284" s="194"/>
      <c r="AA284" s="189"/>
      <c r="AB284" s="189"/>
      <c r="AD284" s="198" t="s">
        <v>29</v>
      </c>
      <c r="AE284" s="198" t="s">
        <v>247</v>
      </c>
      <c r="AF284" s="198" t="s">
        <v>370</v>
      </c>
      <c r="AG284" s="147" t="s">
        <v>19</v>
      </c>
      <c r="AH284" s="198" t="s">
        <v>11</v>
      </c>
      <c r="AI284" s="198">
        <v>155</v>
      </c>
      <c r="AK284" s="260"/>
      <c r="AL284" s="260"/>
      <c r="AM284" s="260"/>
      <c r="AN284" s="260"/>
      <c r="AO284" s="260"/>
      <c r="AP284" s="260"/>
      <c r="AR284" s="74"/>
      <c r="AS284" s="74"/>
      <c r="AT284" s="74"/>
      <c r="AU284" s="74"/>
      <c r="AV284" s="74"/>
      <c r="AW284" s="74"/>
      <c r="AY284" s="74" t="s">
        <v>29</v>
      </c>
      <c r="AZ284" s="74" t="s">
        <v>325</v>
      </c>
      <c r="BA284" s="74" t="s">
        <v>437</v>
      </c>
      <c r="BB284" s="74" t="s">
        <v>16</v>
      </c>
      <c r="BC284" s="74" t="s">
        <v>8</v>
      </c>
      <c r="BD284" s="75">
        <v>196</v>
      </c>
      <c r="BF284" s="198" t="s">
        <v>21</v>
      </c>
      <c r="BG284" s="198" t="s">
        <v>176</v>
      </c>
      <c r="BH284" s="198" t="s">
        <v>301</v>
      </c>
      <c r="BI284" s="147" t="s">
        <v>16</v>
      </c>
      <c r="BJ284" s="198" t="s">
        <v>8</v>
      </c>
      <c r="BK284" s="198">
        <v>197</v>
      </c>
      <c r="BM284" t="s">
        <v>29</v>
      </c>
      <c r="BN284" t="s">
        <v>224</v>
      </c>
      <c r="BO284" t="s">
        <v>369</v>
      </c>
      <c r="BP284" t="s">
        <v>16</v>
      </c>
      <c r="BQ284" t="s">
        <v>8</v>
      </c>
      <c r="BR284">
        <v>189</v>
      </c>
      <c r="CA284" t="s">
        <v>33</v>
      </c>
      <c r="CB284" t="s">
        <v>362</v>
      </c>
      <c r="CC284" t="s">
        <v>381</v>
      </c>
      <c r="CD284" t="s">
        <v>22</v>
      </c>
      <c r="CE284" t="s">
        <v>11</v>
      </c>
      <c r="CF284">
        <v>111</v>
      </c>
      <c r="CH284" t="s">
        <v>29</v>
      </c>
      <c r="CI284" t="s">
        <v>479</v>
      </c>
      <c r="CJ284" t="s">
        <v>378</v>
      </c>
      <c r="CK284" t="s">
        <v>210</v>
      </c>
      <c r="CL284" t="s">
        <v>11</v>
      </c>
      <c r="CM284">
        <v>110</v>
      </c>
      <c r="CO284" t="s">
        <v>21</v>
      </c>
      <c r="CP284" t="s">
        <v>224</v>
      </c>
      <c r="CQ284" t="s">
        <v>321</v>
      </c>
      <c r="CR284" t="s">
        <v>19</v>
      </c>
      <c r="CS284" t="s">
        <v>11</v>
      </c>
      <c r="CT284">
        <v>175</v>
      </c>
      <c r="FS284" t="s">
        <v>29</v>
      </c>
      <c r="FT284" t="s">
        <v>224</v>
      </c>
      <c r="FU284" t="s">
        <v>369</v>
      </c>
      <c r="FV284" t="s">
        <v>16</v>
      </c>
      <c r="FW284" t="s">
        <v>8</v>
      </c>
      <c r="FX284">
        <v>192</v>
      </c>
    </row>
    <row r="285" spans="1:180" ht="12.75" customHeight="1">
      <c r="A285" s="22"/>
      <c r="E285" s="178"/>
      <c r="F285" s="22"/>
      <c r="G285"/>
      <c r="W285" s="84"/>
      <c r="X285" s="84"/>
      <c r="Y285" s="84"/>
      <c r="Z285" s="194"/>
      <c r="AA285" s="189"/>
      <c r="AB285" s="189"/>
      <c r="AD285" s="198" t="s">
        <v>29</v>
      </c>
      <c r="AE285" s="198" t="s">
        <v>247</v>
      </c>
      <c r="AF285" s="198" t="s">
        <v>375</v>
      </c>
      <c r="AG285" s="147" t="s">
        <v>27</v>
      </c>
      <c r="AH285" s="198" t="s">
        <v>14</v>
      </c>
      <c r="AI285" s="198">
        <v>156</v>
      </c>
      <c r="AK285" s="260"/>
      <c r="AL285" s="260"/>
      <c r="AM285" s="260"/>
      <c r="AN285" s="260"/>
      <c r="AO285" s="260"/>
      <c r="AP285" s="260"/>
      <c r="AR285" s="74"/>
      <c r="AS285" s="74"/>
      <c r="AT285" s="74"/>
      <c r="AU285" s="74"/>
      <c r="AV285" s="74"/>
      <c r="AW285" s="74"/>
      <c r="AY285" s="74" t="s">
        <v>29</v>
      </c>
      <c r="AZ285" s="74" t="s">
        <v>247</v>
      </c>
      <c r="BA285" s="74" t="s">
        <v>375</v>
      </c>
      <c r="BB285" s="74" t="s">
        <v>27</v>
      </c>
      <c r="BC285" s="74" t="s">
        <v>11</v>
      </c>
      <c r="BD285" s="75">
        <v>145</v>
      </c>
      <c r="BF285" s="198" t="s">
        <v>21</v>
      </c>
      <c r="BG285" s="198" t="s">
        <v>224</v>
      </c>
      <c r="BH285" s="198" t="s">
        <v>303</v>
      </c>
      <c r="BI285" s="147" t="s">
        <v>19</v>
      </c>
      <c r="BJ285" s="198" t="s">
        <v>8</v>
      </c>
      <c r="BK285" s="198">
        <v>196</v>
      </c>
      <c r="BM285" t="s">
        <v>29</v>
      </c>
      <c r="BN285" t="s">
        <v>325</v>
      </c>
      <c r="BO285" t="s">
        <v>437</v>
      </c>
      <c r="BP285" t="s">
        <v>16</v>
      </c>
      <c r="BQ285" t="s">
        <v>8</v>
      </c>
      <c r="BR285">
        <v>190</v>
      </c>
      <c r="CA285" t="s">
        <v>33</v>
      </c>
      <c r="CB285" t="s">
        <v>540</v>
      </c>
      <c r="CC285" t="s">
        <v>368</v>
      </c>
      <c r="CD285" t="s">
        <v>210</v>
      </c>
      <c r="CE285" t="s">
        <v>11</v>
      </c>
      <c r="CF285">
        <v>167</v>
      </c>
      <c r="CO285" t="s">
        <v>21</v>
      </c>
      <c r="CP285" t="s">
        <v>327</v>
      </c>
      <c r="CQ285" t="s">
        <v>201</v>
      </c>
      <c r="CR285" t="s">
        <v>16</v>
      </c>
      <c r="CS285" t="s">
        <v>11</v>
      </c>
      <c r="CT285">
        <v>174</v>
      </c>
      <c r="FS285" t="s">
        <v>29</v>
      </c>
      <c r="FT285" t="s">
        <v>325</v>
      </c>
      <c r="FU285" t="s">
        <v>437</v>
      </c>
      <c r="FV285" t="s">
        <v>16</v>
      </c>
      <c r="FW285" t="s">
        <v>8</v>
      </c>
      <c r="FX285">
        <v>190</v>
      </c>
    </row>
    <row r="286" spans="1:180" ht="12.75" customHeight="1">
      <c r="A286" s="22"/>
      <c r="E286" s="178"/>
      <c r="F286" s="22"/>
      <c r="G286"/>
      <c r="W286" s="84"/>
      <c r="X286" s="84"/>
      <c r="Y286" s="84"/>
      <c r="Z286" s="194"/>
      <c r="AA286" s="74"/>
      <c r="AB286" s="74"/>
      <c r="AD286" s="198" t="s">
        <v>29</v>
      </c>
      <c r="AE286" s="198" t="s">
        <v>325</v>
      </c>
      <c r="AF286" s="198" t="s">
        <v>437</v>
      </c>
      <c r="AG286" s="147" t="s">
        <v>16</v>
      </c>
      <c r="AH286" s="198" t="s">
        <v>11</v>
      </c>
      <c r="AI286" s="198">
        <v>159</v>
      </c>
      <c r="AK286" s="260"/>
      <c r="AL286" s="260"/>
      <c r="AM286" s="260"/>
      <c r="AN286" s="260"/>
      <c r="AO286" s="260"/>
      <c r="AP286" s="260"/>
      <c r="AR286" s="74"/>
      <c r="AS286" s="74"/>
      <c r="AT286" s="74"/>
      <c r="AU286" s="74"/>
      <c r="AV286" s="74"/>
      <c r="AW286" s="74"/>
      <c r="AY286" s="74" t="s">
        <v>29</v>
      </c>
      <c r="AZ286" s="74" t="s">
        <v>247</v>
      </c>
      <c r="BA286" s="74" t="s">
        <v>375</v>
      </c>
      <c r="BB286" s="74" t="s">
        <v>27</v>
      </c>
      <c r="BC286" s="74" t="s">
        <v>14</v>
      </c>
      <c r="BD286" s="75">
        <v>155</v>
      </c>
      <c r="BF286" s="198" t="s">
        <v>21</v>
      </c>
      <c r="BG286" s="198" t="s">
        <v>297</v>
      </c>
      <c r="BH286" s="198" t="s">
        <v>274</v>
      </c>
      <c r="BI286" s="147" t="s">
        <v>16</v>
      </c>
      <c r="BJ286" s="198" t="s">
        <v>8</v>
      </c>
      <c r="BK286" s="198">
        <v>194</v>
      </c>
      <c r="BM286" t="s">
        <v>29</v>
      </c>
      <c r="BN286" t="s">
        <v>307</v>
      </c>
      <c r="BO286" t="s">
        <v>204</v>
      </c>
      <c r="BP286" t="s">
        <v>19</v>
      </c>
      <c r="BQ286" t="s">
        <v>11</v>
      </c>
      <c r="BR286">
        <v>139</v>
      </c>
      <c r="CA286" t="s">
        <v>33</v>
      </c>
      <c r="CB286" t="s">
        <v>524</v>
      </c>
      <c r="CC286" t="s">
        <v>295</v>
      </c>
      <c r="CD286" t="s">
        <v>23</v>
      </c>
      <c r="CE286" t="s">
        <v>14</v>
      </c>
      <c r="CF286">
        <v>171</v>
      </c>
      <c r="CO286" t="s">
        <v>21</v>
      </c>
      <c r="CP286" t="s">
        <v>196</v>
      </c>
      <c r="CQ286" t="s">
        <v>322</v>
      </c>
      <c r="CR286" t="s">
        <v>10</v>
      </c>
      <c r="CS286" t="s">
        <v>11</v>
      </c>
      <c r="CT286">
        <v>171</v>
      </c>
      <c r="FS286" t="s">
        <v>29</v>
      </c>
      <c r="FT286" t="s">
        <v>350</v>
      </c>
      <c r="FU286" t="s">
        <v>373</v>
      </c>
      <c r="FV286" t="s">
        <v>16</v>
      </c>
      <c r="FW286" t="s">
        <v>8</v>
      </c>
      <c r="FX286">
        <v>181</v>
      </c>
    </row>
    <row r="287" spans="1:180" ht="12.75" customHeight="1">
      <c r="A287" s="22"/>
      <c r="E287" s="178"/>
      <c r="F287" s="22"/>
      <c r="G287"/>
      <c r="W287" s="84"/>
      <c r="X287" s="84"/>
      <c r="Y287" s="84"/>
      <c r="Z287" s="194"/>
      <c r="AA287" s="74"/>
      <c r="AB287" s="74"/>
      <c r="AD287" s="198" t="s">
        <v>29</v>
      </c>
      <c r="AE287" s="198" t="s">
        <v>325</v>
      </c>
      <c r="AF287" s="198" t="s">
        <v>437</v>
      </c>
      <c r="AG287" s="147" t="s">
        <v>16</v>
      </c>
      <c r="AH287" s="198" t="s">
        <v>14</v>
      </c>
      <c r="AI287" s="198">
        <v>165</v>
      </c>
      <c r="AK287" s="260"/>
      <c r="AL287" s="260"/>
      <c r="AM287" s="260"/>
      <c r="AN287" s="260"/>
      <c r="AO287" s="260"/>
      <c r="AP287" s="260"/>
      <c r="AR287" s="74"/>
      <c r="AS287" s="74"/>
      <c r="AT287" s="74"/>
      <c r="AU287" s="74"/>
      <c r="AV287" s="74"/>
      <c r="AW287" s="74"/>
      <c r="BB287"/>
      <c r="BM287" t="s">
        <v>29</v>
      </c>
      <c r="BN287" t="s">
        <v>350</v>
      </c>
      <c r="BO287" t="s">
        <v>373</v>
      </c>
      <c r="BP287" t="s">
        <v>16</v>
      </c>
      <c r="BQ287" t="s">
        <v>8</v>
      </c>
      <c r="BR287">
        <v>184</v>
      </c>
      <c r="CA287" t="s">
        <v>33</v>
      </c>
      <c r="CB287" t="s">
        <v>531</v>
      </c>
      <c r="CC287" t="s">
        <v>527</v>
      </c>
      <c r="CD287" t="s">
        <v>19</v>
      </c>
      <c r="CE287" t="s">
        <v>14</v>
      </c>
      <c r="CF287">
        <v>169</v>
      </c>
      <c r="CO287" t="s">
        <v>21</v>
      </c>
      <c r="CP287" t="s">
        <v>178</v>
      </c>
      <c r="CQ287" t="s">
        <v>322</v>
      </c>
      <c r="CR287" t="s">
        <v>23</v>
      </c>
      <c r="CS287" t="s">
        <v>14</v>
      </c>
      <c r="CT287">
        <v>171</v>
      </c>
      <c r="FS287" t="s">
        <v>29</v>
      </c>
      <c r="FT287" t="s">
        <v>235</v>
      </c>
      <c r="FU287" t="s">
        <v>349</v>
      </c>
      <c r="FV287" t="s">
        <v>19</v>
      </c>
      <c r="FW287" t="s">
        <v>11</v>
      </c>
      <c r="FX287">
        <v>177</v>
      </c>
    </row>
    <row r="288" spans="1:180" ht="12.75" customHeight="1">
      <c r="A288" s="22"/>
      <c r="E288" s="178"/>
      <c r="F288" s="22"/>
      <c r="G288"/>
      <c r="W288" s="84"/>
      <c r="X288" s="84"/>
      <c r="Y288" s="84"/>
      <c r="Z288" s="194"/>
      <c r="AA288" s="74"/>
      <c r="AB288" s="74"/>
      <c r="AD288" s="198" t="s">
        <v>29</v>
      </c>
      <c r="AE288" s="198" t="s">
        <v>235</v>
      </c>
      <c r="AF288" s="198" t="s">
        <v>349</v>
      </c>
      <c r="AG288" s="147" t="s">
        <v>19</v>
      </c>
      <c r="AH288" s="198" t="s">
        <v>11</v>
      </c>
      <c r="AI288" s="198">
        <v>169</v>
      </c>
      <c r="AK288" s="260"/>
      <c r="AL288" s="260"/>
      <c r="AM288" s="260"/>
      <c r="AN288" s="260"/>
      <c r="AO288" s="260"/>
      <c r="AP288" s="260"/>
      <c r="AR288" s="74"/>
      <c r="AS288" s="74"/>
      <c r="AT288" s="74"/>
      <c r="AU288" s="74"/>
      <c r="AV288" s="74"/>
      <c r="AW288" s="74"/>
      <c r="BB288"/>
      <c r="CA288" t="s">
        <v>33</v>
      </c>
      <c r="CB288" t="s">
        <v>535</v>
      </c>
      <c r="CC288" t="s">
        <v>533</v>
      </c>
      <c r="CD288" t="s">
        <v>16</v>
      </c>
      <c r="CE288" t="s">
        <v>14</v>
      </c>
      <c r="CF288">
        <v>162</v>
      </c>
      <c r="CO288" t="s">
        <v>21</v>
      </c>
      <c r="CP288" t="s">
        <v>328</v>
      </c>
      <c r="CQ288" t="s">
        <v>315</v>
      </c>
      <c r="CR288" t="s">
        <v>24</v>
      </c>
      <c r="CS288" t="s">
        <v>14</v>
      </c>
      <c r="CT288">
        <v>170</v>
      </c>
      <c r="FS288" t="s">
        <v>29</v>
      </c>
      <c r="FT288" t="s">
        <v>325</v>
      </c>
      <c r="FU288" t="s">
        <v>437</v>
      </c>
      <c r="FV288" t="s">
        <v>16</v>
      </c>
      <c r="FW288" t="s">
        <v>11</v>
      </c>
      <c r="FX288">
        <v>174</v>
      </c>
    </row>
    <row r="289" spans="1:180" ht="12.75" customHeight="1">
      <c r="A289" s="178"/>
      <c r="B289" s="178"/>
      <c r="C289" s="178"/>
      <c r="D289" s="178"/>
      <c r="E289" s="178"/>
      <c r="F289" s="178"/>
      <c r="G289"/>
      <c r="W289" s="198"/>
      <c r="X289" s="198"/>
      <c r="Y289" s="198"/>
      <c r="Z289" s="147"/>
      <c r="AA289" s="189"/>
      <c r="AB289" s="189"/>
      <c r="AD289" s="198" t="s">
        <v>29</v>
      </c>
      <c r="AE289" s="198" t="s">
        <v>309</v>
      </c>
      <c r="AF289" s="198" t="s">
        <v>241</v>
      </c>
      <c r="AG289" s="147" t="s">
        <v>23</v>
      </c>
      <c r="AH289" s="198" t="s">
        <v>14</v>
      </c>
      <c r="AI289" s="198">
        <v>170</v>
      </c>
      <c r="AK289" s="260"/>
      <c r="AL289" s="260"/>
      <c r="AM289" s="260"/>
      <c r="AN289" s="260"/>
      <c r="AO289" s="260"/>
      <c r="AP289" s="260"/>
      <c r="AR289" s="74"/>
      <c r="AS289" s="74"/>
      <c r="AT289" s="74"/>
      <c r="AU289" s="74"/>
      <c r="AV289" s="74"/>
      <c r="AW289" s="74"/>
      <c r="BB289"/>
      <c r="CA289" t="s">
        <v>33</v>
      </c>
      <c r="CB289" t="s">
        <v>203</v>
      </c>
      <c r="CC289" t="s">
        <v>381</v>
      </c>
      <c r="CD289" t="s">
        <v>23</v>
      </c>
      <c r="CE289" t="s">
        <v>11</v>
      </c>
      <c r="CF289">
        <v>173</v>
      </c>
      <c r="CO289" t="s">
        <v>21</v>
      </c>
      <c r="CP289" t="s">
        <v>498</v>
      </c>
      <c r="CQ289" t="s">
        <v>320</v>
      </c>
      <c r="CR289" t="s">
        <v>24</v>
      </c>
      <c r="CS289" t="s">
        <v>11</v>
      </c>
      <c r="CT289">
        <v>166</v>
      </c>
      <c r="FS289" t="s">
        <v>29</v>
      </c>
      <c r="FT289" t="s">
        <v>247</v>
      </c>
      <c r="FU289" t="s">
        <v>370</v>
      </c>
      <c r="FV289" t="s">
        <v>19</v>
      </c>
      <c r="FW289" t="s">
        <v>11</v>
      </c>
      <c r="FX289">
        <v>157</v>
      </c>
    </row>
    <row r="290" spans="1:180" ht="12.75" customHeight="1">
      <c r="A290" s="178"/>
      <c r="B290" s="178"/>
      <c r="C290" s="178"/>
      <c r="D290" s="178"/>
      <c r="E290" s="178"/>
      <c r="F290" s="178"/>
      <c r="G290"/>
      <c r="W290" s="198"/>
      <c r="X290" s="198"/>
      <c r="Y290" s="198"/>
      <c r="Z290" s="147"/>
      <c r="AA290" s="189"/>
      <c r="AB290" s="189"/>
      <c r="AD290" s="198" t="s">
        <v>29</v>
      </c>
      <c r="AE290" s="198" t="s">
        <v>309</v>
      </c>
      <c r="AF290" s="198" t="s">
        <v>241</v>
      </c>
      <c r="AG290" s="147" t="s">
        <v>23</v>
      </c>
      <c r="AH290" s="198" t="s">
        <v>11</v>
      </c>
      <c r="AI290" s="198">
        <v>172</v>
      </c>
      <c r="AK290" s="260"/>
      <c r="AL290" s="260"/>
      <c r="AM290" s="260"/>
      <c r="AN290" s="260"/>
      <c r="AO290" s="260"/>
      <c r="AP290" s="260"/>
      <c r="AR290" s="74"/>
      <c r="AS290" s="74"/>
      <c r="AT290" s="74"/>
      <c r="AU290" s="74"/>
      <c r="AV290" s="74"/>
      <c r="AW290" s="74"/>
      <c r="BB290"/>
      <c r="CA290" t="s">
        <v>33</v>
      </c>
      <c r="CB290" t="s">
        <v>524</v>
      </c>
      <c r="CC290" t="s">
        <v>295</v>
      </c>
      <c r="CD290" t="s">
        <v>23</v>
      </c>
      <c r="CE290" t="s">
        <v>11</v>
      </c>
      <c r="CF290">
        <v>166</v>
      </c>
      <c r="CO290" t="s">
        <v>21</v>
      </c>
      <c r="CP290" t="s">
        <v>329</v>
      </c>
      <c r="CQ290" t="s">
        <v>312</v>
      </c>
      <c r="CR290" t="s">
        <v>24</v>
      </c>
      <c r="CS290" t="s">
        <v>11</v>
      </c>
      <c r="CT290">
        <v>164</v>
      </c>
      <c r="FS290" t="s">
        <v>29</v>
      </c>
      <c r="FT290" t="s">
        <v>247</v>
      </c>
      <c r="FU290" t="s">
        <v>375</v>
      </c>
      <c r="FV290" t="s">
        <v>27</v>
      </c>
      <c r="FW290" t="s">
        <v>11</v>
      </c>
      <c r="FX290">
        <v>151</v>
      </c>
    </row>
    <row r="291" spans="1:180" ht="12.75" customHeight="1">
      <c r="A291" s="178"/>
      <c r="B291" s="178"/>
      <c r="C291" s="178"/>
      <c r="D291" s="178"/>
      <c r="E291" s="178"/>
      <c r="F291" s="178"/>
      <c r="G291"/>
      <c r="W291" s="84"/>
      <c r="X291" s="84"/>
      <c r="Y291" s="84"/>
      <c r="Z291" s="194"/>
      <c r="AA291" s="74"/>
      <c r="AB291" s="74"/>
      <c r="AD291" s="198" t="s">
        <v>29</v>
      </c>
      <c r="AE291" s="198" t="s">
        <v>244</v>
      </c>
      <c r="AF291" s="198" t="s">
        <v>369</v>
      </c>
      <c r="AG291" s="147" t="s">
        <v>24</v>
      </c>
      <c r="AH291" s="198" t="s">
        <v>11</v>
      </c>
      <c r="AI291" s="198">
        <v>174</v>
      </c>
      <c r="AK291" s="260"/>
      <c r="AL291" s="260"/>
      <c r="AM291" s="260"/>
      <c r="AN291" s="260"/>
      <c r="AO291" s="260"/>
      <c r="AP291" s="260"/>
      <c r="AR291" s="74"/>
      <c r="AS291" s="74"/>
      <c r="AT291" s="74"/>
      <c r="AU291" s="74"/>
      <c r="AV291" s="74"/>
      <c r="AW291" s="74"/>
      <c r="BB291"/>
      <c r="CA291" t="s">
        <v>33</v>
      </c>
      <c r="CB291" t="s">
        <v>186</v>
      </c>
      <c r="CC291" t="s">
        <v>533</v>
      </c>
      <c r="CD291" t="s">
        <v>12</v>
      </c>
      <c r="CE291" t="s">
        <v>11</v>
      </c>
      <c r="CF291">
        <v>162</v>
      </c>
      <c r="CO291" t="s">
        <v>21</v>
      </c>
      <c r="CP291" t="s">
        <v>436</v>
      </c>
      <c r="CQ291" t="s">
        <v>315</v>
      </c>
      <c r="CR291" t="s">
        <v>19</v>
      </c>
      <c r="CS291" t="s">
        <v>14</v>
      </c>
      <c r="CT291">
        <v>161</v>
      </c>
      <c r="FS291" t="s">
        <v>29</v>
      </c>
      <c r="FT291" t="s">
        <v>307</v>
      </c>
      <c r="FU291" t="s">
        <v>204</v>
      </c>
      <c r="FV291" t="s">
        <v>19</v>
      </c>
      <c r="FW291" t="s">
        <v>11</v>
      </c>
      <c r="FX291">
        <v>133</v>
      </c>
    </row>
    <row r="292" spans="1:180" ht="12.75" customHeight="1">
      <c r="A292" s="178"/>
      <c r="B292" s="178"/>
      <c r="C292" s="178"/>
      <c r="D292" s="178"/>
      <c r="E292" s="178"/>
      <c r="F292" s="178"/>
      <c r="G292"/>
      <c r="W292" s="84"/>
      <c r="X292" s="84"/>
      <c r="Y292" s="84"/>
      <c r="Z292" s="194"/>
      <c r="AA292" s="74"/>
      <c r="AB292" s="74"/>
      <c r="AD292" s="198" t="s">
        <v>29</v>
      </c>
      <c r="AE292" s="198" t="s">
        <v>330</v>
      </c>
      <c r="AF292" s="198" t="s">
        <v>377</v>
      </c>
      <c r="AG292" s="147" t="s">
        <v>19</v>
      </c>
      <c r="AH292" s="198" t="s">
        <v>8</v>
      </c>
      <c r="AI292" s="198">
        <v>174</v>
      </c>
      <c r="AK292" s="260"/>
      <c r="AL292" s="260"/>
      <c r="AM292" s="260"/>
      <c r="AN292" s="260"/>
      <c r="AO292" s="260"/>
      <c r="AP292" s="260"/>
      <c r="AR292" s="74"/>
      <c r="AS292" s="74"/>
      <c r="AT292" s="74"/>
      <c r="AU292" s="74"/>
      <c r="AV292" s="74"/>
      <c r="AW292" s="74"/>
      <c r="BB292"/>
      <c r="CA292" t="s">
        <v>33</v>
      </c>
      <c r="CB292" t="s">
        <v>580</v>
      </c>
      <c r="CC292" t="s">
        <v>527</v>
      </c>
      <c r="CD292" t="s">
        <v>12</v>
      </c>
      <c r="CE292" t="s">
        <v>11</v>
      </c>
      <c r="CF292">
        <v>132</v>
      </c>
      <c r="CO292" t="s">
        <v>21</v>
      </c>
      <c r="CP292" t="s">
        <v>314</v>
      </c>
      <c r="CQ292" t="s">
        <v>315</v>
      </c>
      <c r="CR292" t="s">
        <v>210</v>
      </c>
      <c r="CS292" t="s">
        <v>11</v>
      </c>
      <c r="CT292">
        <v>159</v>
      </c>
    </row>
    <row r="293" spans="1:180" ht="12.75" customHeight="1">
      <c r="A293" s="178"/>
      <c r="B293" s="178"/>
      <c r="C293" s="178"/>
      <c r="D293" s="178"/>
      <c r="E293" s="178"/>
      <c r="F293" s="178"/>
      <c r="G293"/>
      <c r="W293" s="84"/>
      <c r="X293" s="84"/>
      <c r="Y293" s="84"/>
      <c r="Z293" s="194"/>
      <c r="AA293" s="147"/>
      <c r="AB293" s="74"/>
      <c r="AD293" s="198" t="s">
        <v>29</v>
      </c>
      <c r="AE293" s="198" t="s">
        <v>350</v>
      </c>
      <c r="AF293" s="198" t="s">
        <v>373</v>
      </c>
      <c r="AG293" s="147" t="s">
        <v>16</v>
      </c>
      <c r="AH293" s="198" t="s">
        <v>8</v>
      </c>
      <c r="AI293" s="198">
        <v>177</v>
      </c>
      <c r="AK293" s="260"/>
      <c r="AL293" s="260"/>
      <c r="AM293" s="260"/>
      <c r="AN293" s="260"/>
      <c r="AO293" s="260"/>
      <c r="AP293" s="260"/>
      <c r="AR293" s="74"/>
      <c r="AS293" s="74"/>
      <c r="AT293" s="74"/>
      <c r="AU293" s="74"/>
      <c r="AV293" s="74"/>
      <c r="AW293" s="74"/>
      <c r="BB293"/>
      <c r="CO293" t="s">
        <v>21</v>
      </c>
      <c r="CP293" t="s">
        <v>331</v>
      </c>
      <c r="CQ293" t="s">
        <v>312</v>
      </c>
      <c r="CR293" t="s">
        <v>25</v>
      </c>
      <c r="CS293" t="s">
        <v>11</v>
      </c>
      <c r="CT293">
        <v>142</v>
      </c>
    </row>
    <row r="294" spans="1:180" ht="12.75" customHeight="1">
      <c r="A294" s="22"/>
      <c r="E294" s="178"/>
      <c r="F294" s="22"/>
      <c r="G294"/>
      <c r="W294" s="84"/>
      <c r="X294" s="84"/>
      <c r="Y294" s="84"/>
      <c r="Z294" s="194"/>
      <c r="AA294" s="74"/>
      <c r="AB294" s="74"/>
      <c r="AD294" s="198" t="s">
        <v>29</v>
      </c>
      <c r="AE294" s="198" t="s">
        <v>224</v>
      </c>
      <c r="AF294" s="198" t="s">
        <v>369</v>
      </c>
      <c r="AG294" s="147" t="s">
        <v>16</v>
      </c>
      <c r="AH294" s="198" t="s">
        <v>8</v>
      </c>
      <c r="AI294" s="198">
        <v>179</v>
      </c>
      <c r="AK294" s="260"/>
      <c r="AL294" s="260"/>
      <c r="AM294" s="260"/>
      <c r="AN294" s="260"/>
      <c r="AO294" s="260"/>
      <c r="AP294" s="260"/>
      <c r="AR294" s="74"/>
      <c r="AS294" s="74"/>
      <c r="AT294" s="74"/>
      <c r="AU294" s="74"/>
      <c r="AV294" s="74"/>
      <c r="AW294" s="74"/>
      <c r="BB294"/>
      <c r="CO294" t="s">
        <v>21</v>
      </c>
      <c r="CP294" t="s">
        <v>483</v>
      </c>
      <c r="CQ294" t="s">
        <v>484</v>
      </c>
      <c r="CR294" t="s">
        <v>25</v>
      </c>
      <c r="CS294" t="s">
        <v>11</v>
      </c>
      <c r="CT294">
        <v>47</v>
      </c>
    </row>
    <row r="295" spans="1:180" ht="12.75" customHeight="1">
      <c r="A295" s="22"/>
      <c r="E295" s="178"/>
      <c r="F295" s="22"/>
      <c r="G295"/>
      <c r="W295" s="84"/>
      <c r="X295" s="84"/>
      <c r="Y295" s="84"/>
      <c r="Z295" s="194"/>
      <c r="AA295" s="133"/>
      <c r="AD295" s="198" t="s">
        <v>29</v>
      </c>
      <c r="AE295" s="198" t="s">
        <v>325</v>
      </c>
      <c r="AF295" s="198" t="s">
        <v>437</v>
      </c>
      <c r="AG295" s="147" t="s">
        <v>16</v>
      </c>
      <c r="AH295" s="198" t="s">
        <v>8</v>
      </c>
      <c r="AI295" s="198">
        <v>192</v>
      </c>
      <c r="AK295" s="260"/>
      <c r="AL295" s="260"/>
      <c r="AM295" s="260"/>
      <c r="AN295" s="260"/>
      <c r="AO295" s="260"/>
      <c r="AP295" s="260"/>
      <c r="AR295" s="74"/>
      <c r="AS295" s="74"/>
      <c r="AT295" s="74"/>
      <c r="AU295" s="74"/>
      <c r="AV295" s="74"/>
      <c r="AW295" s="74"/>
      <c r="BB295"/>
    </row>
    <row r="296" spans="1:180" ht="12.75" customHeight="1">
      <c r="A296" s="178"/>
      <c r="B296" s="178"/>
      <c r="C296" s="178"/>
      <c r="D296" s="178"/>
      <c r="E296" s="178"/>
      <c r="F296" s="178"/>
      <c r="G296"/>
      <c r="W296" s="84"/>
      <c r="X296" s="84"/>
      <c r="Y296" s="84"/>
      <c r="Z296" s="194"/>
      <c r="AA296" s="74"/>
      <c r="AB296" s="74"/>
      <c r="AD296" s="198"/>
      <c r="AE296" s="198"/>
      <c r="AF296" s="198"/>
      <c r="AG296" s="147">
        <v>0</v>
      </c>
      <c r="AH296" s="198"/>
      <c r="AI296" s="198"/>
      <c r="AK296" s="260"/>
      <c r="AL296" s="260"/>
      <c r="AM296" s="260"/>
      <c r="AN296" s="260"/>
      <c r="AO296" s="260"/>
      <c r="AP296" s="260"/>
      <c r="AR296" s="74"/>
      <c r="AS296" s="74"/>
      <c r="AT296" s="74"/>
      <c r="AU296" s="74"/>
      <c r="AV296" s="74"/>
      <c r="AW296" s="74"/>
      <c r="BB296"/>
    </row>
    <row r="297" spans="1:180" ht="12.75" customHeight="1">
      <c r="A297" s="22"/>
      <c r="E297" s="178"/>
      <c r="F297" s="22"/>
      <c r="G297"/>
      <c r="W297" s="84"/>
      <c r="X297" s="84"/>
      <c r="Y297" s="84"/>
      <c r="Z297" s="194"/>
      <c r="AA297" s="74"/>
      <c r="AB297" s="74"/>
      <c r="AD297" s="198"/>
      <c r="AE297" s="198"/>
      <c r="AF297" s="198"/>
      <c r="AG297" s="147">
        <v>0</v>
      </c>
      <c r="AH297" s="198"/>
      <c r="AI297" s="198"/>
      <c r="AK297" s="260"/>
      <c r="AL297" s="260"/>
      <c r="AM297" s="260"/>
      <c r="AN297" s="260"/>
      <c r="AO297" s="260"/>
      <c r="AP297" s="260"/>
      <c r="AR297" s="74"/>
      <c r="AS297" s="74"/>
      <c r="AT297" s="74"/>
      <c r="AU297" s="74"/>
      <c r="AV297" s="74"/>
      <c r="AW297" s="74"/>
      <c r="BB297"/>
    </row>
    <row r="298" spans="1:180" ht="12.75" customHeight="1">
      <c r="A298" s="22"/>
      <c r="E298" s="178"/>
      <c r="F298" s="22"/>
      <c r="G298"/>
      <c r="W298" s="84"/>
      <c r="X298" s="84"/>
      <c r="Y298" s="84"/>
      <c r="Z298" s="194"/>
      <c r="AA298" s="74"/>
      <c r="AB298" s="74"/>
      <c r="AD298" s="198"/>
      <c r="AE298" s="198"/>
      <c r="AF298" s="198"/>
      <c r="AG298" s="147">
        <v>0</v>
      </c>
      <c r="AH298" s="198"/>
      <c r="AI298" s="198"/>
      <c r="AK298" s="260"/>
      <c r="AL298" s="260"/>
      <c r="AM298" s="260"/>
      <c r="AN298" s="260"/>
      <c r="AO298" s="260"/>
      <c r="AP298" s="260"/>
      <c r="AR298" s="74"/>
      <c r="AS298" s="74"/>
      <c r="AT298" s="74"/>
      <c r="AU298" s="74"/>
      <c r="AV298" s="74"/>
      <c r="AW298" s="74"/>
      <c r="BB298"/>
    </row>
    <row r="299" spans="1:180" ht="12.75" customHeight="1">
      <c r="A299" s="22"/>
      <c r="E299" s="178"/>
      <c r="F299" s="22"/>
      <c r="G299"/>
      <c r="W299" s="84"/>
      <c r="X299" s="84"/>
      <c r="Y299" s="84"/>
      <c r="Z299" s="194"/>
      <c r="AA299" s="74"/>
      <c r="AB299" s="74"/>
      <c r="AD299" s="198"/>
      <c r="AE299" s="198"/>
      <c r="AF299" s="198"/>
      <c r="AG299" s="147">
        <v>0</v>
      </c>
      <c r="AH299" s="198"/>
      <c r="AI299" s="198"/>
      <c r="AK299" s="260"/>
      <c r="AL299" s="260"/>
      <c r="AM299" s="260"/>
      <c r="AN299" s="260"/>
      <c r="AO299" s="260"/>
      <c r="AP299" s="260"/>
      <c r="AR299" s="74"/>
      <c r="AS299" s="74"/>
      <c r="AT299" s="74"/>
      <c r="AU299" s="74"/>
      <c r="AV299" s="74"/>
      <c r="AW299" s="74"/>
      <c r="BB299"/>
    </row>
    <row r="300" spans="1:180" ht="12.75" customHeight="1">
      <c r="A300" s="178"/>
      <c r="B300" s="178"/>
      <c r="C300" s="178"/>
      <c r="D300" s="178"/>
      <c r="E300" s="178"/>
      <c r="F300" s="178"/>
      <c r="G300"/>
      <c r="W300" s="84"/>
      <c r="X300" s="84"/>
      <c r="Y300" s="84"/>
      <c r="Z300" s="194"/>
      <c r="AA300" s="132"/>
      <c r="AB300" s="75"/>
      <c r="AD300" s="198"/>
      <c r="AE300" s="198"/>
      <c r="AF300" s="198"/>
      <c r="AG300" s="147">
        <v>0</v>
      </c>
      <c r="AH300" s="198"/>
      <c r="AI300" s="198"/>
      <c r="AK300" s="260"/>
      <c r="AL300" s="260"/>
      <c r="AM300" s="260"/>
      <c r="AN300" s="260"/>
      <c r="AO300" s="260"/>
      <c r="AP300" s="260"/>
      <c r="AR300" s="74"/>
      <c r="AS300" s="74"/>
      <c r="AT300" s="74"/>
      <c r="AU300" s="74"/>
      <c r="AV300" s="74"/>
      <c r="AW300" s="74"/>
      <c r="BB300"/>
    </row>
    <row r="301" spans="1:180" ht="12.75" customHeight="1">
      <c r="A301" s="178"/>
      <c r="B301" s="178"/>
      <c r="C301" s="178"/>
      <c r="D301" s="178"/>
      <c r="E301" s="178"/>
      <c r="F301" s="178"/>
      <c r="G301"/>
      <c r="W301" s="84"/>
      <c r="X301" s="84"/>
      <c r="Y301" s="84"/>
      <c r="Z301" s="194"/>
      <c r="AA301" s="189"/>
      <c r="AB301" s="189"/>
      <c r="AD301" s="198"/>
      <c r="AE301" s="198"/>
      <c r="AF301" s="198"/>
      <c r="AG301" s="147">
        <v>0</v>
      </c>
      <c r="AH301" s="198"/>
      <c r="AI301" s="198"/>
      <c r="AK301" s="260"/>
      <c r="AL301" s="260"/>
      <c r="AM301" s="260"/>
      <c r="AN301" s="260"/>
      <c r="AO301" s="260"/>
      <c r="AP301" s="260"/>
      <c r="AR301" s="74"/>
      <c r="AS301" s="74"/>
      <c r="AT301" s="74"/>
      <c r="AU301" s="74"/>
      <c r="AV301" s="74"/>
      <c r="AW301" s="74"/>
      <c r="BB301"/>
    </row>
    <row r="302" spans="1:180" ht="12.75" customHeight="1">
      <c r="A302" s="178"/>
      <c r="B302" s="178"/>
      <c r="C302" s="178"/>
      <c r="D302" s="178"/>
      <c r="E302" s="178"/>
      <c r="F302" s="178"/>
      <c r="G302"/>
      <c r="W302" s="84"/>
      <c r="X302" s="84"/>
      <c r="Y302" s="84"/>
      <c r="Z302" s="194"/>
      <c r="AA302" s="189"/>
      <c r="AB302" s="189"/>
      <c r="AD302" s="198"/>
      <c r="AE302" s="198"/>
      <c r="AF302" s="198"/>
      <c r="AG302" s="147">
        <v>0</v>
      </c>
      <c r="AH302" s="198"/>
      <c r="AI302" s="198"/>
      <c r="AK302" s="260"/>
      <c r="AL302" s="260"/>
      <c r="AM302" s="260"/>
      <c r="AN302" s="260"/>
      <c r="AO302" s="260"/>
      <c r="AP302" s="260"/>
      <c r="AR302" s="74"/>
      <c r="AS302" s="74"/>
      <c r="AT302" s="74"/>
      <c r="AU302" s="74"/>
      <c r="AV302" s="74"/>
      <c r="AW302" s="74"/>
      <c r="BB302"/>
    </row>
    <row r="303" spans="1:180" ht="12.75" customHeight="1">
      <c r="A303" s="22"/>
      <c r="E303" s="178"/>
      <c r="F303" s="22"/>
      <c r="G303"/>
      <c r="W303" s="84"/>
      <c r="X303" s="84"/>
      <c r="Y303" s="84"/>
      <c r="Z303" s="194"/>
      <c r="AA303" s="189"/>
      <c r="AB303" s="189"/>
      <c r="AD303" s="198"/>
      <c r="AE303" s="198"/>
      <c r="AF303" s="198"/>
      <c r="AG303" s="147">
        <v>0</v>
      </c>
      <c r="AH303" s="198"/>
      <c r="AI303" s="198"/>
      <c r="AK303" s="260"/>
      <c r="AL303" s="260"/>
      <c r="AM303" s="260"/>
      <c r="AN303" s="260"/>
      <c r="AO303" s="260"/>
      <c r="AP303" s="260"/>
      <c r="AR303" s="74"/>
      <c r="AS303" s="74"/>
      <c r="AT303" s="74"/>
      <c r="AU303" s="74"/>
      <c r="AV303" s="74"/>
      <c r="AW303" s="74"/>
      <c r="BB303"/>
    </row>
    <row r="304" spans="1:180" ht="12.75" customHeight="1">
      <c r="A304" s="22"/>
      <c r="E304" s="178"/>
      <c r="F304" s="22"/>
      <c r="G304"/>
      <c r="W304" s="84"/>
      <c r="X304" s="84"/>
      <c r="Y304" s="84"/>
      <c r="Z304" s="194"/>
      <c r="AA304" s="189"/>
      <c r="AB304" s="189"/>
      <c r="AD304" s="198"/>
      <c r="AE304" s="198"/>
      <c r="AF304" s="198"/>
      <c r="AG304" s="147">
        <v>0</v>
      </c>
      <c r="AH304" s="198"/>
      <c r="AI304" s="198"/>
      <c r="AK304" s="260"/>
      <c r="AL304" s="260"/>
      <c r="AM304" s="260"/>
      <c r="AN304" s="260"/>
      <c r="AO304" s="260"/>
      <c r="AP304" s="260"/>
      <c r="AR304" s="74"/>
      <c r="AS304" s="74"/>
      <c r="AT304" s="74"/>
      <c r="AU304" s="74"/>
      <c r="AV304" s="74"/>
      <c r="AW304" s="74"/>
      <c r="BB304"/>
    </row>
    <row r="305" spans="1:54" ht="12.75" customHeight="1">
      <c r="A305" s="178"/>
      <c r="B305" s="178"/>
      <c r="C305" s="178"/>
      <c r="D305" s="178"/>
      <c r="E305" s="178"/>
      <c r="F305" s="178"/>
      <c r="G305"/>
      <c r="W305" s="84"/>
      <c r="X305" s="84"/>
      <c r="Y305" s="84"/>
      <c r="Z305" s="194"/>
      <c r="AA305" s="189"/>
      <c r="AB305" s="189"/>
      <c r="AD305" s="198"/>
      <c r="AE305" s="198"/>
      <c r="AF305" s="198"/>
      <c r="AG305" s="147">
        <v>0</v>
      </c>
      <c r="AH305" s="198"/>
      <c r="AI305" s="198"/>
      <c r="AK305" s="260"/>
      <c r="AL305" s="260"/>
      <c r="AM305" s="260"/>
      <c r="AN305" s="260"/>
      <c r="AO305" s="260"/>
      <c r="AP305" s="260"/>
      <c r="AR305" s="74"/>
      <c r="AS305" s="74"/>
      <c r="AT305" s="74"/>
      <c r="AU305" s="74"/>
      <c r="AV305" s="74"/>
      <c r="AW305" s="74"/>
      <c r="BB305"/>
    </row>
    <row r="306" spans="1:54" ht="12.75" customHeight="1">
      <c r="A306" s="178"/>
      <c r="B306" s="178"/>
      <c r="C306" s="178"/>
      <c r="D306" s="178"/>
      <c r="E306" s="178"/>
      <c r="F306" s="178"/>
      <c r="G306"/>
      <c r="W306" s="84"/>
      <c r="X306" s="84"/>
      <c r="Y306" s="84"/>
      <c r="Z306" s="194"/>
      <c r="AA306" s="189"/>
      <c r="AB306" s="189"/>
      <c r="AD306" s="198"/>
      <c r="AE306" s="198"/>
      <c r="AF306" s="198"/>
      <c r="AG306" s="147">
        <v>0</v>
      </c>
      <c r="AH306" s="198"/>
      <c r="AI306" s="198"/>
      <c r="AK306" s="260"/>
      <c r="AL306" s="260"/>
      <c r="AM306" s="260"/>
      <c r="AN306" s="260"/>
      <c r="AO306" s="260"/>
      <c r="AP306" s="260"/>
      <c r="AR306" s="74"/>
      <c r="AS306" s="74"/>
      <c r="AT306" s="74"/>
      <c r="AU306" s="74"/>
      <c r="AV306" s="74"/>
      <c r="AW306" s="74"/>
      <c r="BB306"/>
    </row>
    <row r="307" spans="1:54" ht="12.75" customHeight="1">
      <c r="A307" s="178"/>
      <c r="B307" s="178"/>
      <c r="C307" s="178"/>
      <c r="D307" s="178"/>
      <c r="E307" s="178"/>
      <c r="F307" s="178"/>
      <c r="G307"/>
      <c r="W307" s="84"/>
      <c r="X307" s="84"/>
      <c r="Y307" s="84"/>
      <c r="Z307" s="194"/>
      <c r="AA307" s="189"/>
      <c r="AB307" s="189"/>
      <c r="AD307" s="198"/>
      <c r="AE307" s="198"/>
      <c r="AF307" s="198"/>
      <c r="AG307" s="147"/>
      <c r="AH307" s="198"/>
      <c r="AI307" s="198"/>
      <c r="AK307" s="260"/>
      <c r="AL307" s="260"/>
      <c r="AM307" s="260"/>
      <c r="AN307" s="260"/>
      <c r="AO307" s="260"/>
      <c r="AP307" s="260"/>
      <c r="AR307" s="74"/>
      <c r="AS307" s="74"/>
      <c r="AT307" s="74"/>
      <c r="AU307" s="74"/>
      <c r="AV307" s="74"/>
      <c r="AW307" s="74"/>
      <c r="BB307"/>
    </row>
    <row r="308" spans="1:54" ht="12.75" customHeight="1">
      <c r="A308" s="178"/>
      <c r="B308" s="178"/>
      <c r="C308" s="178"/>
      <c r="D308" s="178"/>
      <c r="E308" s="178"/>
      <c r="F308" s="178"/>
      <c r="G308"/>
      <c r="W308" s="84"/>
      <c r="X308" s="84"/>
      <c r="Y308" s="84"/>
      <c r="Z308" s="194"/>
      <c r="AA308" s="189"/>
      <c r="AB308" s="189"/>
      <c r="AD308" s="198"/>
      <c r="AE308" s="198"/>
      <c r="AF308" s="198"/>
      <c r="AG308" s="147"/>
      <c r="AH308" s="198"/>
      <c r="AI308" s="198"/>
      <c r="AK308" s="260"/>
      <c r="AL308" s="260"/>
      <c r="AM308" s="260"/>
      <c r="AN308" s="260"/>
      <c r="AO308" s="260"/>
      <c r="AP308" s="260"/>
      <c r="AR308" s="74"/>
      <c r="AS308" s="74"/>
      <c r="AT308" s="74"/>
      <c r="AU308" s="74"/>
      <c r="AV308" s="74"/>
      <c r="AW308" s="74"/>
      <c r="BB308"/>
    </row>
    <row r="309" spans="1:54" ht="12.75" customHeight="1">
      <c r="A309" s="178"/>
      <c r="B309" s="178"/>
      <c r="C309" s="178"/>
      <c r="D309" s="178"/>
      <c r="E309" s="178"/>
      <c r="F309" s="178"/>
      <c r="G309"/>
      <c r="W309" s="84"/>
      <c r="X309" s="84"/>
      <c r="Y309" s="84"/>
      <c r="Z309" s="194"/>
      <c r="AA309" s="189"/>
      <c r="AB309" s="189"/>
      <c r="AD309" s="198"/>
      <c r="AE309" s="198"/>
      <c r="AF309" s="198"/>
      <c r="AG309" s="147"/>
      <c r="AH309" s="198"/>
      <c r="AI309" s="198"/>
      <c r="AK309" s="260"/>
      <c r="AL309" s="260"/>
      <c r="AM309" s="260"/>
      <c r="AN309" s="260"/>
      <c r="AO309" s="260"/>
      <c r="AP309" s="260"/>
      <c r="AR309" s="74"/>
      <c r="AS309" s="74"/>
      <c r="AT309" s="74"/>
      <c r="AU309" s="74"/>
      <c r="AV309" s="74"/>
      <c r="AW309" s="74"/>
      <c r="BB309"/>
    </row>
    <row r="310" spans="1:54" ht="12.75" customHeight="1">
      <c r="A310" s="178"/>
      <c r="B310" s="178"/>
      <c r="C310" s="178"/>
      <c r="D310" s="178"/>
      <c r="E310" s="178"/>
      <c r="F310" s="178"/>
      <c r="G310"/>
      <c r="W310" s="84"/>
      <c r="X310" s="84"/>
      <c r="Y310" s="84"/>
      <c r="Z310" s="194"/>
      <c r="AA310" s="147"/>
      <c r="AB310" s="75"/>
      <c r="AD310" s="198"/>
      <c r="AE310" s="198"/>
      <c r="AF310" s="198"/>
      <c r="AG310" s="147"/>
      <c r="AH310" s="198"/>
      <c r="AI310" s="198"/>
      <c r="AK310" s="260"/>
      <c r="AL310" s="260"/>
      <c r="AM310" s="260"/>
      <c r="AN310" s="260"/>
      <c r="AO310" s="260"/>
      <c r="AP310" s="260"/>
      <c r="AR310" s="74"/>
      <c r="AS310" s="74"/>
      <c r="AT310" s="74"/>
      <c r="AU310" s="74"/>
      <c r="AV310" s="74"/>
      <c r="AW310" s="74"/>
      <c r="BB310"/>
    </row>
    <row r="311" spans="1:54" ht="12.75" customHeight="1">
      <c r="A311" s="178"/>
      <c r="B311" s="178"/>
      <c r="C311" s="178"/>
      <c r="D311" s="178"/>
      <c r="E311" s="178"/>
      <c r="F311" s="178"/>
      <c r="G311"/>
      <c r="W311" s="84"/>
      <c r="X311" s="84"/>
      <c r="Y311" s="84"/>
      <c r="Z311" s="194"/>
      <c r="AA311" s="147"/>
      <c r="AB311" s="74"/>
      <c r="AD311" s="198"/>
      <c r="AE311" s="198"/>
      <c r="AF311" s="198"/>
      <c r="AG311" s="147"/>
      <c r="AH311" s="198"/>
      <c r="AI311" s="198"/>
      <c r="AK311" s="260"/>
      <c r="AL311" s="260"/>
      <c r="AM311" s="260"/>
      <c r="AN311" s="260"/>
      <c r="AO311" s="260"/>
      <c r="AP311" s="260"/>
      <c r="AR311" s="74"/>
      <c r="AS311" s="74"/>
      <c r="AT311" s="74"/>
      <c r="AU311" s="74"/>
      <c r="AV311" s="74"/>
      <c r="AW311" s="74"/>
      <c r="BB311"/>
    </row>
    <row r="312" spans="1:54" ht="12.75" customHeight="1">
      <c r="A312" s="178"/>
      <c r="B312" s="178"/>
      <c r="C312" s="178"/>
      <c r="D312" s="178"/>
      <c r="E312" s="178"/>
      <c r="F312" s="178"/>
      <c r="G312"/>
      <c r="W312" s="84"/>
      <c r="X312" s="84"/>
      <c r="Y312" s="84"/>
      <c r="Z312" s="194"/>
      <c r="AA312" s="74"/>
      <c r="AB312" s="74"/>
      <c r="AC312" s="184"/>
      <c r="AD312" s="198"/>
      <c r="AE312" s="198"/>
      <c r="AF312" s="198"/>
      <c r="AG312" s="147"/>
      <c r="AH312" s="200"/>
      <c r="AI312" s="197"/>
      <c r="AK312" s="260"/>
      <c r="AL312" s="260"/>
      <c r="AM312" s="260"/>
      <c r="AN312" s="260"/>
      <c r="AO312" s="260"/>
      <c r="AP312" s="260"/>
      <c r="AR312" s="74"/>
      <c r="AS312" s="74"/>
      <c r="AT312" s="74"/>
      <c r="AU312" s="74"/>
      <c r="AV312" s="74"/>
      <c r="AW312" s="74"/>
      <c r="BB312"/>
    </row>
    <row r="313" spans="1:54" ht="12.75" customHeight="1">
      <c r="A313" s="178"/>
      <c r="B313" s="178"/>
      <c r="C313" s="178"/>
      <c r="D313" s="178"/>
      <c r="E313" s="178"/>
      <c r="F313" s="178"/>
      <c r="G313"/>
      <c r="W313" s="195"/>
      <c r="X313" s="194"/>
      <c r="Y313" s="194"/>
      <c r="Z313" s="195"/>
      <c r="AA313" s="189"/>
      <c r="AB313" s="189"/>
      <c r="AD313" s="198"/>
      <c r="AE313" s="198"/>
      <c r="AF313" s="198"/>
      <c r="AG313" s="147"/>
      <c r="AH313" s="198"/>
      <c r="AI313" s="198"/>
      <c r="AK313" s="260"/>
      <c r="AL313" s="260"/>
      <c r="AM313" s="260"/>
      <c r="AN313" s="260"/>
      <c r="AO313" s="260"/>
      <c r="AP313" s="260"/>
      <c r="AR313" s="74"/>
      <c r="AS313" s="74"/>
      <c r="AT313" s="74"/>
      <c r="AU313" s="74"/>
      <c r="AV313" s="74"/>
      <c r="AW313" s="74"/>
      <c r="BB313"/>
    </row>
    <row r="314" spans="1:54" ht="12.75" customHeight="1">
      <c r="A314" s="178"/>
      <c r="B314" s="178"/>
      <c r="C314" s="178"/>
      <c r="D314" s="178"/>
      <c r="E314" s="178"/>
      <c r="F314" s="178"/>
      <c r="G314"/>
      <c r="W314" s="195"/>
      <c r="X314" s="194"/>
      <c r="Y314" s="194"/>
      <c r="Z314" s="195"/>
      <c r="AA314" s="189"/>
      <c r="AB314" s="189"/>
      <c r="AD314" s="198"/>
      <c r="AE314" s="198"/>
      <c r="AF314" s="198"/>
      <c r="AG314" s="147"/>
      <c r="AH314" s="198"/>
      <c r="AI314" s="198"/>
      <c r="AK314" s="260"/>
      <c r="AL314" s="260"/>
      <c r="AM314" s="260"/>
      <c r="AN314" s="260"/>
      <c r="AO314" s="260"/>
      <c r="AP314" s="260"/>
      <c r="AR314" s="74"/>
      <c r="AS314" s="74"/>
      <c r="AT314" s="74"/>
      <c r="AU314" s="74"/>
      <c r="AV314" s="74"/>
      <c r="AW314" s="74"/>
      <c r="BB314"/>
    </row>
    <row r="315" spans="1:54" ht="12.75" customHeight="1">
      <c r="A315" s="178"/>
      <c r="B315" s="178"/>
      <c r="C315" s="178"/>
      <c r="D315" s="178"/>
      <c r="E315" s="178"/>
      <c r="F315" s="178"/>
      <c r="G315"/>
      <c r="W315" s="210"/>
      <c r="X315" s="210"/>
      <c r="Y315" s="210"/>
      <c r="Z315" s="210"/>
      <c r="AA315" s="208"/>
      <c r="AB315" s="208"/>
      <c r="AD315" s="198"/>
      <c r="AE315" s="198"/>
      <c r="AF315" s="198"/>
      <c r="AG315" s="147"/>
      <c r="AH315" s="198"/>
      <c r="AI315" s="198"/>
      <c r="AK315" s="260"/>
      <c r="AL315" s="260"/>
      <c r="AM315" s="260"/>
      <c r="AN315" s="260"/>
      <c r="AO315" s="260"/>
      <c r="AP315" s="260"/>
      <c r="AR315" s="74"/>
      <c r="AS315" s="74"/>
      <c r="AT315" s="74"/>
      <c r="AU315" s="74"/>
      <c r="AV315" s="74"/>
      <c r="AW315" s="74"/>
      <c r="BB315"/>
    </row>
    <row r="316" spans="1:54" ht="12.75" customHeight="1">
      <c r="A316" s="22"/>
      <c r="E316" s="178"/>
      <c r="F316" s="22"/>
      <c r="G316"/>
      <c r="W316" s="210"/>
      <c r="X316" s="210"/>
      <c r="Y316" s="210"/>
      <c r="Z316" s="210"/>
      <c r="AA316" s="208"/>
      <c r="AB316" s="208"/>
      <c r="AD316" s="198"/>
      <c r="AE316" s="198"/>
      <c r="AF316" s="198"/>
      <c r="AG316" s="147"/>
      <c r="AH316" s="200"/>
      <c r="AI316" s="197"/>
      <c r="AK316" s="260"/>
      <c r="AL316" s="260"/>
      <c r="AM316" s="260"/>
      <c r="AN316" s="260"/>
      <c r="AO316" s="260"/>
      <c r="AP316" s="260"/>
      <c r="AR316" s="74"/>
      <c r="AS316" s="74"/>
      <c r="AT316" s="74"/>
      <c r="AU316" s="74"/>
      <c r="AV316" s="74"/>
      <c r="AW316" s="74"/>
      <c r="BB316"/>
    </row>
    <row r="317" spans="1:54" ht="12.75" customHeight="1">
      <c r="A317" s="178"/>
      <c r="B317" s="178"/>
      <c r="C317" s="178"/>
      <c r="D317" s="178"/>
      <c r="E317" s="178"/>
      <c r="F317" s="178"/>
      <c r="G317"/>
      <c r="W317" s="210"/>
      <c r="X317" s="210"/>
      <c r="Y317" s="210"/>
      <c r="Z317" s="210"/>
      <c r="AA317" s="208"/>
      <c r="AB317" s="208"/>
      <c r="AD317" s="198"/>
      <c r="AE317" s="198"/>
      <c r="AF317" s="22"/>
      <c r="AG317" s="147"/>
      <c r="AH317" s="198"/>
      <c r="AI317" s="198"/>
      <c r="AK317" s="260"/>
      <c r="AL317" s="260"/>
      <c r="AM317" s="260"/>
      <c r="AN317" s="260"/>
      <c r="AO317" s="260"/>
      <c r="AP317" s="260"/>
      <c r="AR317" s="74"/>
      <c r="AS317" s="74"/>
      <c r="AT317" s="74"/>
      <c r="AU317" s="74"/>
      <c r="AV317" s="74"/>
      <c r="AW317" s="74"/>
      <c r="BB317"/>
    </row>
    <row r="318" spans="1:54" ht="12.75" customHeight="1">
      <c r="A318" s="178"/>
      <c r="B318" s="178"/>
      <c r="C318" s="178"/>
      <c r="D318" s="178"/>
      <c r="E318" s="178"/>
      <c r="F318" s="178"/>
      <c r="G318"/>
      <c r="W318" s="210"/>
      <c r="X318" s="210"/>
      <c r="Y318" s="210"/>
      <c r="Z318" s="210"/>
      <c r="AA318" s="208"/>
      <c r="AB318" s="208"/>
      <c r="AD318" s="198"/>
      <c r="AE318" s="198"/>
      <c r="AF318" s="198"/>
      <c r="AG318" s="147"/>
      <c r="AH318" s="198"/>
      <c r="AI318" s="198"/>
      <c r="AK318" s="260"/>
      <c r="AL318" s="260"/>
      <c r="AM318" s="260"/>
      <c r="AN318" s="260"/>
      <c r="AO318" s="260"/>
      <c r="AP318" s="260"/>
      <c r="AR318" s="74"/>
      <c r="AS318" s="74"/>
      <c r="AT318" s="74"/>
      <c r="AU318" s="74"/>
      <c r="AV318" s="74"/>
      <c r="AW318" s="74"/>
      <c r="BB318"/>
    </row>
    <row r="319" spans="1:54" ht="12.75" customHeight="1">
      <c r="A319" s="22"/>
      <c r="E319" s="178"/>
      <c r="F319" s="22"/>
      <c r="G319"/>
      <c r="W319" s="210"/>
      <c r="X319" s="210"/>
      <c r="Y319" s="210"/>
      <c r="Z319" s="210"/>
      <c r="AA319" s="208"/>
      <c r="AB319" s="208"/>
      <c r="AD319" s="198"/>
      <c r="AE319" s="198"/>
      <c r="AF319" s="198"/>
      <c r="AG319" s="147"/>
      <c r="AH319" s="200"/>
      <c r="AI319" s="197"/>
      <c r="AK319" s="260"/>
      <c r="AL319" s="260"/>
      <c r="AM319" s="260"/>
      <c r="AN319" s="260"/>
      <c r="AO319" s="260"/>
      <c r="AP319" s="260"/>
      <c r="AR319" s="74"/>
      <c r="AS319" s="74"/>
      <c r="AT319" s="74"/>
      <c r="AU319" s="74"/>
      <c r="AV319" s="74"/>
      <c r="AW319" s="74"/>
      <c r="BB319"/>
    </row>
    <row r="320" spans="1:54" ht="12.75" customHeight="1">
      <c r="A320" s="178"/>
      <c r="B320" s="178"/>
      <c r="C320" s="178"/>
      <c r="D320" s="178"/>
      <c r="E320" s="178"/>
      <c r="F320" s="178"/>
      <c r="G320"/>
      <c r="W320" s="210"/>
      <c r="X320" s="210"/>
      <c r="Y320" s="210"/>
      <c r="Z320" s="210"/>
      <c r="AA320" s="208"/>
      <c r="AB320" s="208"/>
      <c r="AD320" s="198"/>
      <c r="AE320" s="198"/>
      <c r="AF320" s="198"/>
      <c r="AG320" s="147"/>
      <c r="AH320" s="198"/>
      <c r="AI320" s="198"/>
      <c r="AK320" s="260"/>
      <c r="AL320" s="260"/>
      <c r="AM320" s="260"/>
      <c r="AN320" s="260"/>
      <c r="AO320" s="260"/>
      <c r="AP320" s="260"/>
      <c r="AR320" s="74"/>
      <c r="AS320" s="74"/>
      <c r="AT320" s="74"/>
      <c r="AU320" s="74"/>
      <c r="AV320" s="74"/>
      <c r="AW320" s="74"/>
      <c r="BB320"/>
    </row>
    <row r="321" spans="1:54" ht="12.75" customHeight="1">
      <c r="A321" s="178"/>
      <c r="B321" s="178"/>
      <c r="C321" s="178"/>
      <c r="D321" s="178"/>
      <c r="E321" s="178"/>
      <c r="F321" s="178"/>
      <c r="G321"/>
      <c r="W321" s="210"/>
      <c r="X321" s="210"/>
      <c r="Y321" s="210"/>
      <c r="Z321" s="210"/>
      <c r="AA321" s="208"/>
      <c r="AB321" s="208"/>
      <c r="AD321" s="198"/>
      <c r="AE321" s="198"/>
      <c r="AF321" s="198"/>
      <c r="AG321" s="147"/>
      <c r="AH321" s="198"/>
      <c r="AI321" s="198"/>
      <c r="AK321" s="260"/>
      <c r="AL321" s="260"/>
      <c r="AM321" s="260"/>
      <c r="AN321" s="260"/>
      <c r="AO321" s="260"/>
      <c r="AP321" s="260"/>
      <c r="AR321" s="74"/>
      <c r="AS321" s="74"/>
      <c r="AT321" s="74"/>
      <c r="AU321" s="74"/>
      <c r="AV321" s="74"/>
      <c r="AW321" s="74"/>
      <c r="BB321"/>
    </row>
    <row r="322" spans="1:54" ht="12.75" customHeight="1">
      <c r="A322" s="178"/>
      <c r="B322" s="178"/>
      <c r="C322" s="178"/>
      <c r="D322" s="178"/>
      <c r="E322" s="178"/>
      <c r="F322" s="178"/>
      <c r="G322"/>
      <c r="W322" s="210"/>
      <c r="X322" s="210"/>
      <c r="Y322" s="210"/>
      <c r="Z322" s="210"/>
      <c r="AA322" s="208"/>
      <c r="AB322" s="208"/>
      <c r="AD322" s="198"/>
      <c r="AE322" s="198"/>
      <c r="AF322" s="198"/>
      <c r="AG322" s="147"/>
      <c r="AH322" s="200"/>
      <c r="AI322" s="197"/>
      <c r="AK322" s="260"/>
      <c r="AL322" s="260"/>
      <c r="AM322" s="260"/>
      <c r="AN322" s="260"/>
      <c r="AO322" s="260"/>
      <c r="AP322" s="260"/>
      <c r="AR322" s="74"/>
      <c r="AS322" s="74"/>
      <c r="AT322" s="74"/>
      <c r="AU322" s="74"/>
      <c r="AV322" s="74"/>
      <c r="AW322" s="74"/>
      <c r="BB322"/>
    </row>
    <row r="323" spans="1:54" ht="12.75" customHeight="1">
      <c r="A323" s="178"/>
      <c r="B323" s="178"/>
      <c r="C323" s="178"/>
      <c r="D323" s="178"/>
      <c r="E323" s="178"/>
      <c r="F323" s="178"/>
      <c r="G323"/>
      <c r="W323" s="210"/>
      <c r="X323" s="210"/>
      <c r="Y323" s="210"/>
      <c r="Z323" s="210"/>
      <c r="AA323" s="208"/>
      <c r="AB323" s="208"/>
      <c r="AD323" s="198"/>
      <c r="AE323" s="198"/>
      <c r="AF323" s="198"/>
      <c r="AG323" s="147"/>
      <c r="AH323" s="200"/>
      <c r="AI323" s="197"/>
      <c r="AK323" s="260"/>
      <c r="AL323" s="260"/>
      <c r="AM323" s="260"/>
      <c r="AN323" s="260"/>
      <c r="AO323" s="260"/>
      <c r="AP323" s="260"/>
      <c r="AR323" s="74"/>
      <c r="AS323" s="74"/>
      <c r="AT323" s="74"/>
      <c r="AU323" s="74"/>
      <c r="AV323" s="74"/>
      <c r="AW323" s="74"/>
      <c r="BB323"/>
    </row>
    <row r="324" spans="1:54" ht="12.75" customHeight="1">
      <c r="A324" s="22"/>
      <c r="E324" s="178"/>
      <c r="F324" s="22"/>
      <c r="G324"/>
      <c r="W324" s="210"/>
      <c r="X324" s="210"/>
      <c r="Y324" s="210"/>
      <c r="Z324" s="210"/>
      <c r="AA324" s="208"/>
      <c r="AB324" s="208"/>
      <c r="AD324" s="198"/>
      <c r="AE324" s="198"/>
      <c r="AF324" s="22"/>
      <c r="AG324" s="147"/>
      <c r="AH324" s="201"/>
      <c r="AI324" s="198"/>
      <c r="AK324" s="260"/>
      <c r="AL324" s="260"/>
      <c r="AM324" s="260"/>
      <c r="AN324" s="260"/>
      <c r="AO324" s="260"/>
      <c r="AP324" s="260"/>
      <c r="AR324" s="74"/>
      <c r="AS324" s="74"/>
      <c r="AT324" s="74"/>
      <c r="AU324" s="74"/>
      <c r="AV324" s="74"/>
      <c r="AW324" s="74"/>
      <c r="BB324"/>
    </row>
    <row r="325" spans="1:54" ht="12.75" customHeight="1">
      <c r="A325" s="178"/>
      <c r="B325" s="178"/>
      <c r="C325" s="178"/>
      <c r="D325" s="178"/>
      <c r="E325" s="178"/>
      <c r="F325" s="178"/>
      <c r="G325"/>
      <c r="W325" s="210"/>
      <c r="X325" s="210"/>
      <c r="Y325" s="210"/>
      <c r="Z325" s="210"/>
      <c r="AA325" s="208"/>
      <c r="AB325" s="208"/>
      <c r="AD325" s="197"/>
      <c r="AE325" s="197"/>
      <c r="AF325" s="197"/>
      <c r="AG325" s="147"/>
      <c r="AH325" s="200"/>
      <c r="AI325" s="197"/>
      <c r="AK325" s="260"/>
      <c r="AL325" s="260"/>
      <c r="AM325" s="260"/>
      <c r="AN325" s="260"/>
      <c r="AO325" s="260"/>
      <c r="AP325" s="260"/>
      <c r="AR325" s="74"/>
      <c r="AS325" s="74"/>
      <c r="AT325" s="74"/>
      <c r="AU325" s="74"/>
      <c r="AV325" s="74"/>
      <c r="AW325" s="74"/>
      <c r="BB325"/>
    </row>
    <row r="326" spans="1:54" ht="12.75" customHeight="1">
      <c r="A326" s="178"/>
      <c r="B326" s="178"/>
      <c r="C326" s="178"/>
      <c r="D326" s="178"/>
      <c r="E326" s="178"/>
      <c r="F326" s="178"/>
      <c r="G326"/>
      <c r="W326" s="210"/>
      <c r="X326" s="210"/>
      <c r="Y326" s="210"/>
      <c r="Z326" s="210"/>
      <c r="AA326" s="208"/>
      <c r="AB326" s="208"/>
      <c r="AD326" s="197"/>
      <c r="AE326" s="197"/>
      <c r="AF326" s="197"/>
      <c r="AG326" s="147"/>
      <c r="AH326" s="198"/>
      <c r="AI326" s="198"/>
      <c r="AK326" s="260"/>
      <c r="AL326" s="260"/>
      <c r="AM326" s="260"/>
      <c r="AN326" s="260"/>
      <c r="AO326" s="260"/>
      <c r="AP326" s="260"/>
      <c r="AR326" s="74"/>
      <c r="AS326" s="74"/>
      <c r="AT326" s="74"/>
      <c r="AU326" s="74"/>
      <c r="AV326" s="74"/>
      <c r="AW326" s="74"/>
      <c r="BB326"/>
    </row>
    <row r="327" spans="1:54" ht="12.75" customHeight="1">
      <c r="A327" s="178"/>
      <c r="B327" s="178"/>
      <c r="C327" s="178"/>
      <c r="D327" s="178"/>
      <c r="E327" s="178"/>
      <c r="F327" s="178"/>
      <c r="G327"/>
      <c r="W327" s="210"/>
      <c r="X327" s="210"/>
      <c r="Y327" s="210"/>
      <c r="Z327" s="210"/>
      <c r="AA327" s="208"/>
      <c r="AB327" s="208"/>
      <c r="AD327" s="197"/>
      <c r="AE327" s="197"/>
      <c r="AF327" s="197"/>
      <c r="AG327" s="147"/>
      <c r="AH327" s="200"/>
      <c r="AI327" s="197"/>
      <c r="AK327" s="260"/>
      <c r="AL327" s="260"/>
      <c r="AM327" s="260"/>
      <c r="AN327" s="260"/>
      <c r="AO327" s="260"/>
      <c r="AP327" s="260"/>
      <c r="AR327" s="74"/>
      <c r="AS327" s="74"/>
      <c r="AT327" s="74"/>
      <c r="AU327" s="74"/>
      <c r="AV327" s="74"/>
      <c r="AW327" s="74"/>
      <c r="BB327"/>
    </row>
    <row r="328" spans="1:54" ht="12.75" customHeight="1">
      <c r="A328" s="178"/>
      <c r="B328" s="178"/>
      <c r="C328" s="178"/>
      <c r="D328" s="178"/>
      <c r="E328" s="178"/>
      <c r="F328" s="178"/>
      <c r="G328"/>
      <c r="W328" s="210"/>
      <c r="X328" s="210"/>
      <c r="Y328" s="210"/>
      <c r="Z328" s="210"/>
      <c r="AA328" s="208"/>
      <c r="AB328" s="208"/>
      <c r="AD328" s="197"/>
      <c r="AE328" s="197"/>
      <c r="AF328" s="197"/>
      <c r="AG328" s="147"/>
      <c r="AH328" s="198"/>
      <c r="AI328" s="198"/>
      <c r="AK328" s="260"/>
      <c r="AL328" s="260"/>
      <c r="AM328" s="260"/>
      <c r="AN328" s="260"/>
      <c r="AO328" s="260"/>
      <c r="AP328" s="260"/>
      <c r="AR328" s="74"/>
      <c r="AS328" s="74"/>
      <c r="AT328" s="74"/>
      <c r="AU328" s="74"/>
      <c r="AV328" s="74"/>
      <c r="AW328" s="74"/>
      <c r="BB328"/>
    </row>
    <row r="329" spans="1:54" ht="12.75" customHeight="1">
      <c r="A329" s="178"/>
      <c r="B329" s="178"/>
      <c r="C329" s="178"/>
      <c r="D329" s="178"/>
      <c r="E329" s="178"/>
      <c r="F329" s="178"/>
      <c r="G329"/>
      <c r="W329" s="210"/>
      <c r="X329" s="210"/>
      <c r="Y329" s="210"/>
      <c r="Z329" s="210"/>
      <c r="AA329" s="208"/>
      <c r="AB329" s="208"/>
      <c r="AD329" s="197"/>
      <c r="AE329" s="197"/>
      <c r="AF329" s="197"/>
      <c r="AG329" s="203"/>
      <c r="AH329" s="200"/>
      <c r="AI329" s="197"/>
      <c r="AK329" s="260"/>
      <c r="AL329" s="260"/>
      <c r="AM329" s="260"/>
      <c r="AN329" s="260"/>
      <c r="AO329" s="260"/>
      <c r="AP329" s="260"/>
      <c r="AR329" s="74"/>
      <c r="AS329" s="74"/>
      <c r="AT329" s="74"/>
      <c r="AU329" s="74"/>
      <c r="AV329" s="74"/>
      <c r="AW329" s="74"/>
      <c r="BB329"/>
    </row>
    <row r="330" spans="1:54" ht="12.75" customHeight="1">
      <c r="A330" s="178"/>
      <c r="B330" s="178"/>
      <c r="C330" s="178"/>
      <c r="D330" s="178"/>
      <c r="E330" s="178"/>
      <c r="F330" s="178"/>
      <c r="G330"/>
      <c r="W330" s="210"/>
      <c r="X330" s="210"/>
      <c r="Y330" s="210"/>
      <c r="Z330" s="210"/>
      <c r="AA330" s="208"/>
      <c r="AB330" s="208"/>
      <c r="AD330" s="197"/>
      <c r="AE330" s="197"/>
      <c r="AF330" s="197"/>
      <c r="AG330" s="147"/>
      <c r="AH330" s="200"/>
      <c r="AI330" s="197"/>
      <c r="AK330" s="260"/>
      <c r="AL330" s="260"/>
      <c r="AM330" s="260"/>
      <c r="AN330" s="260"/>
      <c r="AO330" s="260"/>
      <c r="AP330" s="260"/>
      <c r="AR330" s="74"/>
      <c r="AS330" s="74"/>
      <c r="AT330" s="74"/>
      <c r="AU330" s="74"/>
      <c r="AV330" s="74"/>
      <c r="AW330" s="74"/>
      <c r="BB330"/>
    </row>
    <row r="331" spans="1:54" ht="12.75" customHeight="1">
      <c r="A331" s="178"/>
      <c r="B331" s="178"/>
      <c r="C331" s="178"/>
      <c r="D331" s="178"/>
      <c r="E331" s="178"/>
      <c r="F331" s="178"/>
      <c r="G331"/>
      <c r="W331" s="210"/>
      <c r="X331" s="210"/>
      <c r="Y331" s="210"/>
      <c r="Z331" s="210"/>
      <c r="AA331" s="208"/>
      <c r="AB331" s="208"/>
      <c r="AD331" s="197"/>
      <c r="AE331" s="197"/>
      <c r="AF331" s="197"/>
      <c r="AG331" s="147"/>
      <c r="AH331" s="200"/>
      <c r="AI331" s="197"/>
      <c r="AK331" s="260"/>
      <c r="AL331" s="260"/>
      <c r="AM331" s="260"/>
      <c r="AN331" s="260"/>
      <c r="AO331" s="260"/>
      <c r="AP331" s="260"/>
      <c r="AR331" s="74"/>
      <c r="AS331" s="74"/>
      <c r="AT331" s="74"/>
      <c r="AU331" s="74"/>
      <c r="AV331" s="74"/>
      <c r="AW331" s="74"/>
      <c r="BB331"/>
    </row>
    <row r="332" spans="1:54" ht="12.75" customHeight="1">
      <c r="A332" s="178"/>
      <c r="B332" s="178"/>
      <c r="C332" s="178"/>
      <c r="D332" s="178"/>
      <c r="E332" s="178"/>
      <c r="F332" s="178"/>
      <c r="G332"/>
      <c r="W332" s="210"/>
      <c r="X332" s="210"/>
      <c r="Y332" s="210"/>
      <c r="Z332" s="210"/>
      <c r="AA332" s="208"/>
      <c r="AB332" s="208"/>
      <c r="AD332" s="197"/>
      <c r="AE332" s="197"/>
      <c r="AF332" s="197"/>
      <c r="AG332" s="147"/>
      <c r="AH332" s="198"/>
      <c r="AI332" s="198"/>
      <c r="AK332" s="260"/>
      <c r="AL332" s="260"/>
      <c r="AM332" s="260"/>
      <c r="AN332" s="260"/>
      <c r="AO332" s="260"/>
      <c r="AP332" s="260"/>
      <c r="AR332" s="74"/>
      <c r="AS332" s="74"/>
      <c r="AT332" s="74"/>
      <c r="AU332" s="74"/>
      <c r="AV332" s="74"/>
      <c r="AW332" s="74"/>
      <c r="BB332"/>
    </row>
    <row r="333" spans="1:54" ht="12.75" customHeight="1">
      <c r="A333" s="178"/>
      <c r="B333" s="178"/>
      <c r="C333" s="178"/>
      <c r="D333" s="178"/>
      <c r="E333" s="178"/>
      <c r="F333" s="178"/>
      <c r="G333"/>
      <c r="W333" s="210"/>
      <c r="X333" s="210"/>
      <c r="Y333" s="210"/>
      <c r="Z333" s="210"/>
      <c r="AA333" s="208"/>
      <c r="AB333" s="208"/>
      <c r="AD333" s="197"/>
      <c r="AE333" s="197"/>
      <c r="AF333" s="197"/>
      <c r="AG333" s="147"/>
      <c r="AH333" s="200"/>
      <c r="AI333" s="197"/>
      <c r="AK333" s="260"/>
      <c r="AL333" s="260"/>
      <c r="AM333" s="260"/>
      <c r="AN333" s="260"/>
      <c r="AO333" s="260"/>
      <c r="AP333" s="260"/>
      <c r="AR333" s="74"/>
      <c r="AS333" s="74"/>
      <c r="AT333" s="74"/>
      <c r="AU333" s="74"/>
      <c r="AV333" s="74"/>
      <c r="AW333" s="74"/>
      <c r="BB333"/>
    </row>
    <row r="334" spans="1:54" ht="12.75" customHeight="1">
      <c r="A334" s="178"/>
      <c r="B334" s="178"/>
      <c r="C334" s="178"/>
      <c r="D334" s="178"/>
      <c r="E334" s="178"/>
      <c r="F334" s="178"/>
      <c r="G334"/>
      <c r="W334" s="210"/>
      <c r="X334" s="210"/>
      <c r="Y334" s="210"/>
      <c r="Z334" s="210"/>
      <c r="AA334" s="208"/>
      <c r="AB334" s="208"/>
      <c r="AD334" s="197"/>
      <c r="AE334" s="197"/>
      <c r="AF334" s="197"/>
      <c r="AG334" s="147"/>
      <c r="AH334" s="200"/>
      <c r="AI334" s="197"/>
      <c r="AK334" s="260"/>
      <c r="AL334" s="260"/>
      <c r="AM334" s="260"/>
      <c r="AN334" s="260"/>
      <c r="AO334" s="260"/>
      <c r="AP334" s="260"/>
      <c r="AR334" s="74"/>
      <c r="AS334" s="74"/>
      <c r="AT334" s="74"/>
      <c r="AU334" s="74"/>
      <c r="AV334" s="74"/>
      <c r="AW334" s="74"/>
      <c r="BB334"/>
    </row>
    <row r="335" spans="1:54" ht="12.75" customHeight="1">
      <c r="A335" s="178"/>
      <c r="B335" s="178"/>
      <c r="C335" s="178"/>
      <c r="D335" s="178"/>
      <c r="E335" s="178"/>
      <c r="F335" s="178"/>
      <c r="G335"/>
      <c r="W335" s="210"/>
      <c r="X335" s="210"/>
      <c r="Y335" s="210"/>
      <c r="Z335" s="210"/>
      <c r="AA335" s="208"/>
      <c r="AB335" s="208"/>
      <c r="AD335" s="197"/>
      <c r="AE335" s="197"/>
      <c r="AF335" s="197"/>
      <c r="AG335" s="147"/>
      <c r="AH335" s="200"/>
      <c r="AI335" s="197"/>
      <c r="AK335" s="260"/>
      <c r="AL335" s="260"/>
      <c r="AM335" s="260"/>
      <c r="AN335" s="260"/>
      <c r="AO335" s="260"/>
      <c r="AP335" s="260"/>
      <c r="AR335" s="74"/>
      <c r="AS335" s="74"/>
      <c r="AT335" s="74"/>
      <c r="AU335" s="74"/>
      <c r="AV335" s="74"/>
      <c r="AW335" s="74"/>
      <c r="BB335"/>
    </row>
    <row r="336" spans="1:54" ht="12.75" customHeight="1">
      <c r="A336" s="178"/>
      <c r="B336" s="178"/>
      <c r="C336" s="178"/>
      <c r="D336" s="178"/>
      <c r="E336" s="178"/>
      <c r="F336" s="178"/>
      <c r="G336"/>
      <c r="W336" s="210"/>
      <c r="X336" s="210"/>
      <c r="Y336" s="210"/>
      <c r="Z336" s="210"/>
      <c r="AA336" s="208"/>
      <c r="AB336" s="208"/>
      <c r="AD336" s="197"/>
      <c r="AE336" s="197"/>
      <c r="AF336" s="197"/>
      <c r="AG336" s="147"/>
      <c r="AH336" s="200"/>
      <c r="AI336" s="197"/>
      <c r="AK336" s="260"/>
      <c r="AL336" s="260"/>
      <c r="AM336" s="260"/>
      <c r="AN336" s="260"/>
      <c r="AO336" s="260"/>
      <c r="AP336" s="260"/>
      <c r="AR336" s="74"/>
      <c r="AS336" s="74"/>
      <c r="AT336" s="74"/>
      <c r="AU336" s="74"/>
      <c r="AV336" s="74"/>
      <c r="AW336" s="74"/>
      <c r="BB336"/>
    </row>
    <row r="337" spans="1:54" ht="12.75" customHeight="1">
      <c r="A337" s="178"/>
      <c r="B337" s="178"/>
      <c r="C337" s="178"/>
      <c r="D337" s="178"/>
      <c r="E337" s="178"/>
      <c r="F337" s="178"/>
      <c r="G337"/>
      <c r="W337" s="210"/>
      <c r="X337" s="210"/>
      <c r="Y337" s="210"/>
      <c r="Z337" s="210"/>
      <c r="AA337" s="208"/>
      <c r="AB337" s="208"/>
      <c r="AD337" s="197"/>
      <c r="AE337" s="197"/>
      <c r="AF337" s="197"/>
      <c r="AG337" s="147"/>
      <c r="AH337" s="200"/>
      <c r="AI337" s="197"/>
      <c r="AK337" s="260"/>
      <c r="AL337" s="260"/>
      <c r="AM337" s="260"/>
      <c r="AN337" s="260"/>
      <c r="AO337" s="260"/>
      <c r="AP337" s="260"/>
      <c r="AR337" s="74"/>
      <c r="AS337" s="74"/>
      <c r="AT337" s="74"/>
      <c r="AU337" s="74"/>
      <c r="AV337" s="74"/>
      <c r="AW337" s="74"/>
      <c r="BB337"/>
    </row>
    <row r="338" spans="1:54" ht="12.75" customHeight="1">
      <c r="A338" s="178"/>
      <c r="B338" s="178"/>
      <c r="C338" s="178"/>
      <c r="D338" s="178"/>
      <c r="E338" s="178"/>
      <c r="F338" s="178"/>
      <c r="G338"/>
      <c r="W338" s="210"/>
      <c r="X338" s="210"/>
      <c r="Y338" s="210"/>
      <c r="Z338" s="210"/>
      <c r="AA338" s="208"/>
      <c r="AB338" s="208"/>
      <c r="AD338" s="197"/>
      <c r="AE338" s="197"/>
      <c r="AF338" s="197"/>
      <c r="AG338" s="147"/>
      <c r="AH338" s="200"/>
      <c r="AI338" s="197"/>
      <c r="AK338" s="260"/>
      <c r="AL338" s="260"/>
      <c r="AM338" s="260"/>
      <c r="AN338" s="260"/>
      <c r="AO338" s="260"/>
      <c r="AP338" s="260"/>
      <c r="AR338" s="74"/>
      <c r="AS338" s="74"/>
      <c r="AT338" s="74"/>
      <c r="AU338" s="74"/>
      <c r="AV338" s="74"/>
      <c r="AW338" s="74"/>
      <c r="BB338"/>
    </row>
    <row r="339" spans="1:54" ht="12.75" customHeight="1">
      <c r="A339" s="178"/>
      <c r="B339" s="178"/>
      <c r="C339" s="178"/>
      <c r="D339" s="178"/>
      <c r="E339" s="178"/>
      <c r="F339" s="178"/>
      <c r="G339"/>
      <c r="W339" s="210"/>
      <c r="X339" s="210"/>
      <c r="Y339" s="210"/>
      <c r="Z339" s="210"/>
      <c r="AA339" s="208"/>
      <c r="AB339" s="208"/>
      <c r="AD339" s="197"/>
      <c r="AE339" s="197"/>
      <c r="AF339" s="197"/>
      <c r="AG339" s="147"/>
      <c r="AH339" s="200"/>
      <c r="AI339" s="197"/>
      <c r="AK339" s="260"/>
      <c r="AL339" s="260"/>
      <c r="AM339" s="260"/>
      <c r="AN339" s="260"/>
      <c r="AO339" s="260"/>
      <c r="AP339" s="260"/>
      <c r="AR339" s="74"/>
      <c r="AS339" s="74"/>
      <c r="AT339" s="74"/>
      <c r="AU339" s="74"/>
      <c r="AV339" s="74"/>
      <c r="AW339" s="74"/>
      <c r="BB339"/>
    </row>
    <row r="340" spans="1:54" ht="12.75" customHeight="1">
      <c r="A340" s="178"/>
      <c r="B340" s="178"/>
      <c r="C340" s="178"/>
      <c r="D340" s="178"/>
      <c r="E340" s="178"/>
      <c r="F340" s="178"/>
      <c r="G340"/>
      <c r="W340" s="210"/>
      <c r="X340" s="210"/>
      <c r="Y340" s="210"/>
      <c r="Z340" s="210"/>
      <c r="AA340" s="208"/>
      <c r="AB340" s="208"/>
      <c r="AD340" s="197"/>
      <c r="AE340" s="197"/>
      <c r="AF340" s="197"/>
      <c r="AG340" s="147"/>
      <c r="AH340" s="200"/>
      <c r="AI340" s="197"/>
      <c r="AK340" s="260"/>
      <c r="AL340" s="260"/>
      <c r="AM340" s="260"/>
      <c r="AN340" s="260"/>
      <c r="AO340" s="260"/>
      <c r="AP340" s="260"/>
      <c r="AR340" s="74"/>
      <c r="AS340" s="74"/>
      <c r="AT340" s="74"/>
      <c r="AU340" s="74"/>
      <c r="AV340" s="74"/>
      <c r="AW340" s="74"/>
      <c r="BB340"/>
    </row>
    <row r="341" spans="1:54" ht="12.75" customHeight="1">
      <c r="A341" s="178"/>
      <c r="B341" s="178"/>
      <c r="C341" s="178"/>
      <c r="D341" s="178"/>
      <c r="E341" s="178"/>
      <c r="F341" s="178"/>
      <c r="G341"/>
      <c r="W341" s="210"/>
      <c r="X341" s="210"/>
      <c r="Y341" s="210"/>
      <c r="Z341" s="210"/>
      <c r="AA341" s="208"/>
      <c r="AB341" s="208"/>
      <c r="AD341" s="197"/>
      <c r="AE341" s="197"/>
      <c r="AF341" s="197"/>
      <c r="AG341" s="147"/>
      <c r="AH341" s="200"/>
      <c r="AI341" s="197"/>
      <c r="AK341" s="260"/>
      <c r="AL341" s="260"/>
      <c r="AM341" s="260"/>
      <c r="AN341" s="260"/>
      <c r="AO341" s="260"/>
      <c r="AP341" s="260"/>
      <c r="AR341" s="74"/>
      <c r="AS341" s="74"/>
      <c r="AT341" s="74"/>
      <c r="AU341" s="74"/>
      <c r="AV341" s="74"/>
      <c r="AW341" s="74"/>
      <c r="BB341"/>
    </row>
    <row r="342" spans="1:54" ht="12.75" customHeight="1">
      <c r="A342" s="178"/>
      <c r="B342" s="178"/>
      <c r="C342" s="178"/>
      <c r="D342" s="178"/>
      <c r="E342" s="178"/>
      <c r="F342" s="178"/>
      <c r="G342"/>
      <c r="W342" s="210"/>
      <c r="X342" s="210"/>
      <c r="Y342" s="210"/>
      <c r="Z342" s="210"/>
      <c r="AA342" s="208"/>
      <c r="AB342" s="208"/>
      <c r="AD342" s="197"/>
      <c r="AE342" s="197"/>
      <c r="AF342" s="197"/>
      <c r="AG342" s="147"/>
      <c r="AH342" s="200"/>
      <c r="AI342" s="197"/>
      <c r="AK342" s="260"/>
      <c r="AL342" s="260"/>
      <c r="AM342" s="260"/>
      <c r="AN342" s="260"/>
      <c r="AO342" s="260"/>
      <c r="AP342" s="260"/>
      <c r="AR342" s="74"/>
      <c r="AS342" s="74"/>
      <c r="AT342" s="74"/>
      <c r="AU342" s="74"/>
      <c r="AV342" s="74"/>
      <c r="AW342" s="74"/>
      <c r="BB342"/>
    </row>
    <row r="343" spans="1:54" ht="12.75" customHeight="1">
      <c r="A343" s="22"/>
      <c r="E343" s="178"/>
      <c r="F343" s="22"/>
      <c r="G343"/>
      <c r="W343" s="210"/>
      <c r="X343" s="210"/>
      <c r="Y343" s="210"/>
      <c r="Z343" s="210"/>
      <c r="AA343" s="208"/>
      <c r="AB343" s="208"/>
      <c r="AD343" s="197"/>
      <c r="AE343" s="197"/>
      <c r="AF343" s="197"/>
      <c r="AG343" s="147"/>
      <c r="AH343" s="198"/>
      <c r="AI343" s="198"/>
      <c r="AK343" s="260"/>
      <c r="AL343" s="260"/>
      <c r="AM343" s="260"/>
      <c r="AN343" s="260"/>
      <c r="AO343" s="260"/>
      <c r="AP343" s="260"/>
      <c r="AR343" s="74"/>
      <c r="AS343" s="74"/>
      <c r="AT343" s="74"/>
      <c r="AU343" s="74"/>
      <c r="AV343" s="74"/>
      <c r="AW343" s="74"/>
      <c r="BB343"/>
    </row>
    <row r="344" spans="1:54" ht="12.75" customHeight="1">
      <c r="A344" s="178"/>
      <c r="B344" s="178"/>
      <c r="C344" s="178"/>
      <c r="D344" s="178"/>
      <c r="E344" s="178"/>
      <c r="F344" s="178"/>
      <c r="G344"/>
      <c r="W344" s="210"/>
      <c r="X344" s="210"/>
      <c r="Y344" s="210"/>
      <c r="Z344" s="210"/>
      <c r="AA344" s="208"/>
      <c r="AB344" s="208"/>
      <c r="AD344" s="197"/>
      <c r="AE344" s="197"/>
      <c r="AF344" s="197"/>
      <c r="AG344" s="147"/>
      <c r="AH344" s="198"/>
      <c r="AI344" s="198"/>
      <c r="AK344" s="260"/>
      <c r="AL344" s="260"/>
      <c r="AM344" s="260"/>
      <c r="AN344" s="260"/>
      <c r="AO344" s="260"/>
      <c r="AP344" s="260"/>
      <c r="AR344" s="74"/>
      <c r="AS344" s="74"/>
      <c r="AT344" s="74"/>
      <c r="AU344" s="74"/>
      <c r="AV344" s="74"/>
      <c r="AW344" s="74"/>
      <c r="BB344"/>
    </row>
    <row r="345" spans="1:54" ht="12.75" customHeight="1">
      <c r="A345" s="178"/>
      <c r="B345" s="178"/>
      <c r="C345" s="178"/>
      <c r="D345" s="178"/>
      <c r="E345" s="178"/>
      <c r="F345" s="178"/>
      <c r="G345"/>
      <c r="W345" s="210"/>
      <c r="X345" s="210"/>
      <c r="Y345" s="210"/>
      <c r="Z345" s="210"/>
      <c r="AA345" s="208"/>
      <c r="AB345" s="208"/>
      <c r="AD345" s="197"/>
      <c r="AE345" s="197"/>
      <c r="AF345" s="197"/>
      <c r="AG345" s="147"/>
      <c r="AH345" s="200"/>
      <c r="AI345" s="198"/>
      <c r="AK345" s="260"/>
      <c r="AL345" s="260"/>
      <c r="AM345" s="260"/>
      <c r="AN345" s="260"/>
      <c r="AO345" s="260"/>
      <c r="AP345" s="260"/>
      <c r="AR345" s="74"/>
      <c r="AS345" s="74"/>
      <c r="AT345" s="74"/>
      <c r="AU345" s="74"/>
      <c r="AV345" s="74"/>
      <c r="AW345" s="74"/>
      <c r="BB345"/>
    </row>
    <row r="346" spans="1:54" ht="12.75" customHeight="1">
      <c r="A346" s="178"/>
      <c r="B346" s="178"/>
      <c r="C346" s="178"/>
      <c r="D346" s="178"/>
      <c r="E346" s="178"/>
      <c r="F346" s="178"/>
      <c r="G346"/>
      <c r="W346" s="210"/>
      <c r="X346" s="210"/>
      <c r="Y346" s="210"/>
      <c r="Z346" s="210"/>
      <c r="AA346" s="208"/>
      <c r="AB346" s="208"/>
      <c r="AD346" s="197"/>
      <c r="AE346" s="197"/>
      <c r="AF346" s="197"/>
      <c r="AG346" s="147"/>
      <c r="AH346" s="200"/>
      <c r="AI346" s="198"/>
      <c r="AK346" s="260"/>
      <c r="AL346" s="260"/>
      <c r="AM346" s="260"/>
      <c r="AN346" s="260"/>
      <c r="AO346" s="260"/>
      <c r="AP346" s="260"/>
      <c r="AR346" s="74"/>
      <c r="AS346" s="74"/>
      <c r="AT346" s="74"/>
      <c r="AU346" s="74"/>
      <c r="AV346" s="74"/>
      <c r="AW346" s="74"/>
      <c r="BB346"/>
    </row>
    <row r="347" spans="1:54" ht="12.75" customHeight="1">
      <c r="A347" s="22"/>
      <c r="E347" s="178"/>
      <c r="F347" s="22"/>
      <c r="G347"/>
      <c r="W347" s="210"/>
      <c r="X347" s="210"/>
      <c r="Y347" s="210"/>
      <c r="Z347" s="210"/>
      <c r="AA347" s="208"/>
      <c r="AB347" s="208"/>
      <c r="AD347" s="197"/>
      <c r="AE347" s="197"/>
      <c r="AF347" s="197"/>
      <c r="AG347" s="147"/>
      <c r="AH347" s="200"/>
      <c r="AI347" s="198"/>
      <c r="AK347" s="260"/>
      <c r="AL347" s="260"/>
      <c r="AM347" s="260"/>
      <c r="AN347" s="260"/>
      <c r="AO347" s="260"/>
      <c r="AP347" s="260"/>
      <c r="AR347" s="74"/>
      <c r="AS347" s="74"/>
      <c r="AT347" s="74"/>
      <c r="AU347" s="74"/>
      <c r="AV347" s="74"/>
      <c r="AW347" s="74"/>
      <c r="BB347"/>
    </row>
    <row r="348" spans="1:54" ht="12.75" customHeight="1">
      <c r="A348" s="178"/>
      <c r="B348" s="178"/>
      <c r="C348" s="178"/>
      <c r="D348" s="178"/>
      <c r="E348" s="178"/>
      <c r="F348" s="178"/>
      <c r="G348"/>
      <c r="W348" s="210"/>
      <c r="X348" s="210"/>
      <c r="Y348" s="210"/>
      <c r="Z348" s="210"/>
      <c r="AA348" s="208"/>
      <c r="AB348" s="208"/>
      <c r="AD348" s="197"/>
      <c r="AE348" s="197"/>
      <c r="AF348" s="197"/>
      <c r="AG348" s="147"/>
      <c r="AH348" s="200"/>
      <c r="AI348" s="198"/>
      <c r="AK348" s="260"/>
      <c r="AL348" s="260"/>
      <c r="AM348" s="260"/>
      <c r="AN348" s="260"/>
      <c r="AO348" s="260"/>
      <c r="AP348" s="260"/>
      <c r="AR348" s="74"/>
      <c r="AS348" s="74"/>
      <c r="AT348" s="74"/>
      <c r="AU348" s="74"/>
      <c r="AV348" s="74"/>
      <c r="AW348" s="74"/>
      <c r="BB348"/>
    </row>
    <row r="349" spans="1:54" ht="12.75" customHeight="1">
      <c r="A349" s="22"/>
      <c r="E349" s="178"/>
      <c r="F349" s="22"/>
      <c r="G349"/>
      <c r="W349" s="210"/>
      <c r="X349" s="210"/>
      <c r="Y349" s="210"/>
      <c r="Z349" s="210"/>
      <c r="AA349" s="208"/>
      <c r="AB349" s="208"/>
      <c r="AD349" s="197"/>
      <c r="AE349" s="197"/>
      <c r="AF349" s="197"/>
      <c r="AG349" s="147"/>
      <c r="AH349" s="200"/>
      <c r="AI349" s="198"/>
      <c r="AK349" s="260"/>
      <c r="AL349" s="260"/>
      <c r="AM349" s="260"/>
      <c r="AN349" s="260"/>
      <c r="AO349" s="260"/>
      <c r="AP349" s="260"/>
      <c r="AR349" s="74"/>
      <c r="AS349" s="74"/>
      <c r="AT349" s="74"/>
      <c r="AU349" s="74"/>
      <c r="AV349" s="74"/>
      <c r="AW349" s="74"/>
      <c r="BB349"/>
    </row>
    <row r="350" spans="1:54" ht="12.75" customHeight="1">
      <c r="A350" s="178"/>
      <c r="B350" s="178"/>
      <c r="C350" s="178"/>
      <c r="D350" s="178"/>
      <c r="E350" s="178"/>
      <c r="F350" s="178"/>
      <c r="G350"/>
      <c r="W350" s="210"/>
      <c r="X350" s="210"/>
      <c r="Y350" s="210"/>
      <c r="Z350" s="210"/>
      <c r="AA350" s="208"/>
      <c r="AB350" s="208"/>
      <c r="AD350" s="197"/>
      <c r="AE350" s="197"/>
      <c r="AF350" s="197"/>
      <c r="AG350" s="147"/>
      <c r="AH350" s="200"/>
      <c r="AI350" s="198"/>
      <c r="AK350" s="260"/>
      <c r="AL350" s="260"/>
      <c r="AM350" s="260"/>
      <c r="AN350" s="260"/>
      <c r="AO350" s="260"/>
      <c r="AP350" s="260"/>
      <c r="AR350" s="74"/>
      <c r="AS350" s="74"/>
      <c r="AT350" s="74"/>
      <c r="AU350" s="74"/>
      <c r="AV350" s="74"/>
      <c r="AW350" s="74"/>
      <c r="BB350"/>
    </row>
    <row r="351" spans="1:54" ht="12.75" customHeight="1">
      <c r="A351" s="178"/>
      <c r="B351" s="178"/>
      <c r="C351" s="178"/>
      <c r="D351" s="178"/>
      <c r="E351" s="178"/>
      <c r="F351" s="178"/>
      <c r="G351"/>
      <c r="W351" s="210"/>
      <c r="X351" s="210"/>
      <c r="Y351" s="210"/>
      <c r="Z351" s="210"/>
      <c r="AA351" s="208"/>
      <c r="AB351" s="208"/>
      <c r="AD351" s="197"/>
      <c r="AE351" s="197"/>
      <c r="AF351" s="197"/>
      <c r="AG351" s="147"/>
      <c r="AH351" s="200"/>
      <c r="AI351" s="198"/>
      <c r="AK351" s="260"/>
      <c r="AL351" s="260"/>
      <c r="AM351" s="260"/>
      <c r="AN351" s="260"/>
      <c r="AO351" s="260"/>
      <c r="AP351" s="260"/>
      <c r="AR351" s="74"/>
      <c r="AS351" s="74"/>
      <c r="AT351" s="74"/>
      <c r="AU351" s="74"/>
      <c r="AV351" s="74"/>
      <c r="AW351" s="74"/>
      <c r="BB351"/>
    </row>
    <row r="352" spans="1:54" ht="12.75" customHeight="1">
      <c r="A352" s="22"/>
      <c r="E352" s="178"/>
      <c r="F352" s="22"/>
      <c r="G352"/>
      <c r="W352" s="210"/>
      <c r="X352" s="210"/>
      <c r="Y352" s="210"/>
      <c r="Z352" s="210"/>
      <c r="AA352" s="208"/>
      <c r="AB352" s="208"/>
      <c r="AD352" s="197"/>
      <c r="AE352" s="197"/>
      <c r="AF352" s="197"/>
      <c r="AG352" s="147"/>
      <c r="AH352" s="200"/>
      <c r="AI352" s="198"/>
      <c r="AK352" s="260"/>
      <c r="AL352" s="260"/>
      <c r="AM352" s="260"/>
      <c r="AN352" s="260"/>
      <c r="AO352" s="260"/>
      <c r="AP352" s="260"/>
      <c r="AR352" s="74"/>
      <c r="AS352" s="74"/>
      <c r="AT352" s="74"/>
      <c r="AU352" s="74"/>
      <c r="AV352" s="74"/>
      <c r="AW352" s="74"/>
      <c r="BB352"/>
    </row>
    <row r="353" spans="1:54" ht="12.75" customHeight="1">
      <c r="A353" s="178"/>
      <c r="B353" s="178"/>
      <c r="C353" s="178"/>
      <c r="D353" s="178"/>
      <c r="E353" s="178"/>
      <c r="F353" s="178"/>
      <c r="G353"/>
      <c r="W353" s="210"/>
      <c r="X353" s="210"/>
      <c r="Y353" s="210"/>
      <c r="Z353" s="210"/>
      <c r="AA353" s="208"/>
      <c r="AB353" s="208"/>
      <c r="AD353" s="197"/>
      <c r="AE353" s="197"/>
      <c r="AF353" s="197"/>
      <c r="AG353" s="147"/>
      <c r="AH353" s="198"/>
      <c r="AI353" s="198"/>
      <c r="AK353" s="260"/>
      <c r="AL353" s="260"/>
      <c r="AM353" s="260"/>
      <c r="AN353" s="260"/>
      <c r="AO353" s="260"/>
      <c r="AP353" s="260"/>
      <c r="AR353" s="74"/>
      <c r="AS353" s="74"/>
      <c r="AT353" s="74"/>
      <c r="AU353" s="74"/>
      <c r="AV353" s="74"/>
      <c r="AW353" s="74"/>
      <c r="BB353"/>
    </row>
    <row r="354" spans="1:54" ht="12.75" customHeight="1">
      <c r="A354" s="178"/>
      <c r="B354" s="178"/>
      <c r="C354" s="178"/>
      <c r="D354" s="178"/>
      <c r="E354" s="178"/>
      <c r="F354" s="178"/>
      <c r="G354"/>
      <c r="W354" s="210"/>
      <c r="X354" s="210"/>
      <c r="Y354" s="210"/>
      <c r="Z354" s="210"/>
      <c r="AA354" s="208"/>
      <c r="AB354" s="208"/>
      <c r="AD354" s="197"/>
      <c r="AE354" s="197"/>
      <c r="AF354" s="197"/>
      <c r="AG354" s="147"/>
      <c r="AH354" s="198"/>
      <c r="AI354" s="198"/>
      <c r="AK354" s="260"/>
      <c r="AL354" s="260"/>
      <c r="AM354" s="260"/>
      <c r="AN354" s="260"/>
      <c r="AO354" s="260"/>
      <c r="AP354" s="260"/>
      <c r="AR354" s="74"/>
      <c r="AS354" s="74"/>
      <c r="AT354" s="74"/>
      <c r="AU354" s="74"/>
      <c r="AV354" s="74"/>
      <c r="AW354" s="74"/>
      <c r="BB354"/>
    </row>
    <row r="355" spans="1:54" ht="12.75" customHeight="1">
      <c r="A355" s="178"/>
      <c r="B355" s="178"/>
      <c r="C355" s="178"/>
      <c r="D355" s="178"/>
      <c r="E355" s="178"/>
      <c r="F355" s="178"/>
      <c r="G355"/>
      <c r="W355" s="210"/>
      <c r="X355" s="210"/>
      <c r="Y355" s="210"/>
      <c r="Z355" s="210"/>
      <c r="AA355" s="208"/>
      <c r="AB355" s="208"/>
      <c r="AD355" s="197"/>
      <c r="AE355" s="197"/>
      <c r="AF355" s="197"/>
      <c r="AG355" s="147"/>
      <c r="AH355" s="198"/>
      <c r="AI355" s="198"/>
      <c r="AK355" s="260"/>
      <c r="AL355" s="260"/>
      <c r="AM355" s="260"/>
      <c r="AN355" s="260"/>
      <c r="AO355" s="260"/>
      <c r="AP355" s="260"/>
      <c r="AR355" s="74"/>
      <c r="AS355" s="74"/>
      <c r="AT355" s="74"/>
      <c r="AU355" s="74"/>
      <c r="AV355" s="74"/>
      <c r="AW355" s="74"/>
      <c r="BB355"/>
    </row>
    <row r="356" spans="1:54" ht="12.75" customHeight="1">
      <c r="A356" s="178"/>
      <c r="B356" s="178"/>
      <c r="C356" s="178"/>
      <c r="D356" s="178"/>
      <c r="E356" s="178"/>
      <c r="F356" s="178"/>
      <c r="G356"/>
      <c r="W356" s="210"/>
      <c r="X356" s="210"/>
      <c r="Y356" s="210"/>
      <c r="Z356" s="210"/>
      <c r="AA356" s="208"/>
      <c r="AB356" s="208"/>
      <c r="AD356" s="197"/>
      <c r="AE356" s="197"/>
      <c r="AF356" s="197"/>
      <c r="AG356" s="147"/>
      <c r="AH356" s="198"/>
      <c r="AI356" s="198"/>
      <c r="AK356" s="260"/>
      <c r="AL356" s="260"/>
      <c r="AM356" s="260"/>
      <c r="AN356" s="260"/>
      <c r="AO356" s="260"/>
      <c r="AP356" s="260"/>
      <c r="AR356" s="74"/>
      <c r="AS356" s="74"/>
      <c r="AT356" s="74"/>
      <c r="AU356" s="74"/>
      <c r="AV356" s="74"/>
      <c r="AW356" s="74"/>
      <c r="BB356"/>
    </row>
    <row r="357" spans="1:54" ht="12.75" customHeight="1">
      <c r="A357" s="178"/>
      <c r="B357" s="178"/>
      <c r="C357" s="178"/>
      <c r="D357" s="178"/>
      <c r="E357" s="178"/>
      <c r="F357" s="178"/>
      <c r="G357"/>
      <c r="W357" s="210"/>
      <c r="X357" s="210"/>
      <c r="Y357" s="210"/>
      <c r="Z357" s="210"/>
      <c r="AA357" s="208"/>
      <c r="AB357" s="208"/>
      <c r="AD357" s="197"/>
      <c r="AE357" s="197"/>
      <c r="AF357" s="197"/>
      <c r="AG357" s="147"/>
      <c r="AH357" s="200"/>
      <c r="AI357" s="197"/>
      <c r="AK357" s="260"/>
      <c r="AL357" s="260"/>
      <c r="AM357" s="260"/>
      <c r="AN357" s="260"/>
      <c r="AO357" s="260"/>
      <c r="AP357" s="260"/>
      <c r="AR357" s="74"/>
      <c r="AS357" s="74"/>
      <c r="AT357" s="74"/>
      <c r="AU357" s="74"/>
      <c r="AV357" s="74"/>
      <c r="AW357" s="74"/>
      <c r="BB357"/>
    </row>
    <row r="358" spans="1:54" ht="15">
      <c r="A358" s="178"/>
      <c r="B358" s="178"/>
      <c r="C358" s="178"/>
      <c r="D358" s="178"/>
      <c r="E358" s="178"/>
      <c r="F358" s="178"/>
      <c r="G358"/>
      <c r="W358" s="210"/>
      <c r="X358" s="210"/>
      <c r="Y358" s="210"/>
      <c r="Z358" s="210"/>
      <c r="AA358" s="208"/>
      <c r="AB358" s="208"/>
      <c r="AD358" s="197"/>
      <c r="AE358" s="197"/>
      <c r="AF358" s="197"/>
      <c r="AG358" s="147"/>
      <c r="AH358" s="200"/>
      <c r="AI358" s="198"/>
      <c r="AK358" s="260"/>
      <c r="AL358" s="260"/>
      <c r="AM358" s="260"/>
      <c r="AN358" s="260"/>
      <c r="AO358" s="260"/>
      <c r="AP358" s="260"/>
      <c r="AR358" s="74"/>
      <c r="AS358" s="74"/>
      <c r="AT358" s="74"/>
      <c r="AU358" s="74"/>
      <c r="AV358" s="74"/>
      <c r="AW358" s="74"/>
      <c r="BB358"/>
    </row>
    <row r="359" spans="1:54" ht="15">
      <c r="A359" s="178"/>
      <c r="B359" s="178"/>
      <c r="C359" s="178"/>
      <c r="D359" s="178"/>
      <c r="E359" s="178"/>
      <c r="F359" s="178"/>
      <c r="G359"/>
      <c r="W359" s="210"/>
      <c r="X359" s="210"/>
      <c r="Y359" s="210"/>
      <c r="Z359" s="210"/>
      <c r="AA359" s="208"/>
      <c r="AB359" s="208"/>
      <c r="AD359" s="197"/>
      <c r="AE359" s="197"/>
      <c r="AF359" s="197"/>
      <c r="AG359" s="147"/>
      <c r="AH359" s="198"/>
      <c r="AI359" s="198"/>
      <c r="AK359" s="260"/>
      <c r="AL359" s="260"/>
      <c r="AM359" s="260"/>
      <c r="AN359" s="260"/>
      <c r="AO359" s="260"/>
      <c r="AP359" s="260"/>
      <c r="AR359" s="74"/>
      <c r="AS359" s="74"/>
      <c r="AT359" s="74"/>
      <c r="AU359" s="74"/>
      <c r="AV359" s="74"/>
      <c r="AW359" s="74"/>
      <c r="BB359"/>
    </row>
    <row r="360" spans="1:54" ht="15">
      <c r="A360" s="178"/>
      <c r="B360" s="178"/>
      <c r="C360" s="178"/>
      <c r="D360" s="178"/>
      <c r="E360" s="178"/>
      <c r="F360" s="178"/>
      <c r="G360"/>
      <c r="W360" s="210"/>
      <c r="X360" s="210"/>
      <c r="Y360" s="210"/>
      <c r="Z360" s="210"/>
      <c r="AA360" s="208"/>
      <c r="AB360" s="208"/>
      <c r="AD360" s="197"/>
      <c r="AE360" s="197"/>
      <c r="AF360" s="197"/>
      <c r="AG360" s="147"/>
      <c r="AH360" s="198"/>
      <c r="AI360" s="198"/>
      <c r="AK360" s="260"/>
      <c r="AL360" s="260"/>
      <c r="AM360" s="260"/>
      <c r="AN360" s="260"/>
      <c r="AO360" s="260"/>
      <c r="AP360" s="260"/>
      <c r="AR360" s="74"/>
      <c r="AS360" s="74"/>
      <c r="AT360" s="74"/>
      <c r="AU360" s="74"/>
      <c r="AV360" s="74"/>
      <c r="AW360" s="74"/>
      <c r="BB360"/>
    </row>
    <row r="361" spans="1:54" ht="15">
      <c r="A361" s="178"/>
      <c r="B361" s="178"/>
      <c r="C361" s="178"/>
      <c r="D361" s="178"/>
      <c r="E361" s="178"/>
      <c r="F361" s="178"/>
      <c r="G361"/>
      <c r="W361" s="210"/>
      <c r="X361" s="210"/>
      <c r="Y361" s="210"/>
      <c r="Z361" s="210"/>
      <c r="AA361" s="208"/>
      <c r="AB361" s="208"/>
      <c r="AD361" s="197"/>
      <c r="AE361" s="197"/>
      <c r="AF361" s="197"/>
      <c r="AG361" s="147"/>
      <c r="AH361" s="198"/>
      <c r="AI361" s="198"/>
      <c r="AK361" s="260"/>
      <c r="AL361" s="260"/>
      <c r="AM361" s="260"/>
      <c r="AN361" s="260"/>
      <c r="AO361" s="260"/>
      <c r="AP361" s="260"/>
      <c r="AR361" s="74"/>
      <c r="AS361" s="74"/>
      <c r="AT361" s="74"/>
      <c r="AU361" s="74"/>
      <c r="AV361" s="74"/>
      <c r="AW361" s="74"/>
      <c r="BB361"/>
    </row>
    <row r="362" spans="1:54" ht="15">
      <c r="A362" s="178"/>
      <c r="B362" s="178"/>
      <c r="C362" s="178"/>
      <c r="D362" s="178"/>
      <c r="E362" s="178"/>
      <c r="F362" s="178"/>
      <c r="G362"/>
      <c r="W362" s="210"/>
      <c r="X362" s="210"/>
      <c r="Y362" s="210"/>
      <c r="Z362" s="210"/>
      <c r="AA362" s="208"/>
      <c r="AB362" s="208"/>
      <c r="AD362" s="197"/>
      <c r="AE362" s="197"/>
      <c r="AF362" s="197"/>
      <c r="AG362" s="147"/>
      <c r="AH362" s="200"/>
      <c r="AI362" s="198"/>
      <c r="AK362" s="260"/>
      <c r="AL362" s="260"/>
      <c r="AM362" s="260"/>
      <c r="AN362" s="260"/>
      <c r="AO362" s="260"/>
      <c r="AP362" s="260"/>
      <c r="AR362" s="74"/>
      <c r="AS362" s="74"/>
      <c r="AT362" s="74"/>
      <c r="AU362" s="74"/>
      <c r="AV362" s="74"/>
      <c r="AW362" s="74"/>
      <c r="BB362"/>
    </row>
    <row r="363" spans="1:54" ht="15">
      <c r="A363" s="178"/>
      <c r="B363" s="178"/>
      <c r="C363" s="178"/>
      <c r="D363" s="178"/>
      <c r="E363" s="178"/>
      <c r="F363" s="178"/>
      <c r="G363"/>
      <c r="W363" s="210"/>
      <c r="X363" s="210"/>
      <c r="Y363" s="210"/>
      <c r="Z363" s="210"/>
      <c r="AA363" s="208"/>
      <c r="AB363" s="208"/>
      <c r="AD363" s="197"/>
      <c r="AE363" s="197"/>
      <c r="AF363" s="197"/>
      <c r="AG363" s="147"/>
      <c r="AH363" s="198"/>
      <c r="AI363" s="202"/>
      <c r="AK363" s="260"/>
      <c r="AL363" s="260"/>
      <c r="AM363" s="260"/>
      <c r="AN363" s="260"/>
      <c r="AO363" s="260"/>
      <c r="AP363" s="260"/>
      <c r="AR363" s="74"/>
      <c r="AS363" s="74"/>
      <c r="AT363" s="74"/>
      <c r="AU363" s="74"/>
      <c r="AV363" s="74"/>
      <c r="AW363" s="74"/>
      <c r="BB363"/>
    </row>
    <row r="364" spans="1:54" ht="15">
      <c r="A364" s="178"/>
      <c r="B364" s="178"/>
      <c r="C364" s="178"/>
      <c r="D364" s="178"/>
      <c r="E364" s="178"/>
      <c r="F364" s="178"/>
      <c r="G364"/>
      <c r="W364" s="210"/>
      <c r="X364" s="210"/>
      <c r="Y364" s="210"/>
      <c r="Z364" s="210"/>
      <c r="AA364" s="208"/>
      <c r="AB364" s="208"/>
      <c r="AD364" s="197"/>
      <c r="AE364" s="197"/>
      <c r="AF364" s="197"/>
      <c r="AG364" s="147"/>
      <c r="AH364" s="198"/>
      <c r="AI364" s="198"/>
      <c r="AK364" s="260"/>
      <c r="AL364" s="260"/>
      <c r="AM364" s="260"/>
      <c r="AN364" s="260"/>
      <c r="AO364" s="260"/>
      <c r="AP364" s="260"/>
      <c r="AR364" s="74"/>
      <c r="AS364" s="74"/>
      <c r="AT364" s="74"/>
      <c r="AU364" s="74"/>
      <c r="AV364" s="74"/>
      <c r="AW364" s="74"/>
      <c r="BB364"/>
    </row>
    <row r="365" spans="1:54" ht="15">
      <c r="A365" s="178"/>
      <c r="B365" s="178"/>
      <c r="C365" s="178"/>
      <c r="D365" s="178"/>
      <c r="E365" s="178"/>
      <c r="F365" s="178"/>
      <c r="G365"/>
      <c r="W365" s="210"/>
      <c r="X365" s="210"/>
      <c r="Y365" s="210"/>
      <c r="Z365" s="210"/>
      <c r="AA365" s="208"/>
      <c r="AB365" s="208"/>
      <c r="AD365" s="197"/>
      <c r="AE365" s="197"/>
      <c r="AF365" s="197"/>
      <c r="AG365" s="147"/>
      <c r="AH365" s="198"/>
      <c r="AI365" s="202"/>
      <c r="AK365" s="260"/>
      <c r="AL365" s="260"/>
      <c r="AM365" s="260"/>
      <c r="AN365" s="260"/>
      <c r="AO365" s="260"/>
      <c r="AP365" s="260"/>
      <c r="AR365" s="74"/>
      <c r="AS365" s="74"/>
      <c r="AT365" s="74"/>
      <c r="AU365" s="74"/>
      <c r="AV365" s="74"/>
      <c r="AW365" s="74"/>
      <c r="BB365"/>
    </row>
    <row r="366" spans="1:54" ht="15">
      <c r="A366" s="178"/>
      <c r="B366" s="178"/>
      <c r="C366" s="178"/>
      <c r="D366" s="178"/>
      <c r="E366" s="178"/>
      <c r="F366" s="178"/>
      <c r="G366"/>
      <c r="W366" s="210"/>
      <c r="X366" s="210"/>
      <c r="Y366" s="210"/>
      <c r="Z366" s="210"/>
      <c r="AA366" s="208"/>
      <c r="AB366" s="208"/>
      <c r="AD366" s="197"/>
      <c r="AE366" s="197"/>
      <c r="AF366" s="197"/>
      <c r="AG366" s="147"/>
      <c r="AH366" s="198"/>
      <c r="AI366" s="198"/>
      <c r="AK366" s="260"/>
      <c r="AL366" s="260"/>
      <c r="AM366" s="260"/>
      <c r="AN366" s="260"/>
      <c r="AO366" s="260"/>
      <c r="AP366" s="260"/>
      <c r="AR366" s="74"/>
      <c r="AS366" s="74"/>
      <c r="AT366" s="74"/>
      <c r="AU366" s="74"/>
      <c r="AV366" s="74"/>
      <c r="AW366" s="74"/>
      <c r="BB366"/>
    </row>
    <row r="367" spans="1:54" ht="15">
      <c r="A367" s="178"/>
      <c r="B367" s="178"/>
      <c r="C367" s="178"/>
      <c r="D367" s="178"/>
      <c r="E367" s="178"/>
      <c r="F367" s="178"/>
      <c r="G367"/>
      <c r="W367" s="210"/>
      <c r="X367" s="210"/>
      <c r="Y367" s="210"/>
      <c r="Z367" s="210"/>
      <c r="AA367" s="208"/>
      <c r="AB367" s="208"/>
      <c r="AD367" s="197"/>
      <c r="AE367" s="197"/>
      <c r="AF367" s="197"/>
      <c r="AG367" s="147"/>
      <c r="AH367" s="198"/>
      <c r="AI367" s="202"/>
      <c r="AK367" s="260"/>
      <c r="AL367" s="260"/>
      <c r="AM367" s="260"/>
      <c r="AN367" s="260"/>
      <c r="AO367" s="260"/>
      <c r="AP367" s="260"/>
      <c r="AR367" s="74"/>
      <c r="AS367" s="74"/>
      <c r="AT367" s="74"/>
      <c r="AU367" s="74"/>
      <c r="AV367" s="74"/>
      <c r="AW367" s="74"/>
      <c r="BB367"/>
    </row>
    <row r="368" spans="1:54" ht="15">
      <c r="A368" s="178"/>
      <c r="B368" s="178"/>
      <c r="C368" s="178"/>
      <c r="D368" s="178"/>
      <c r="E368" s="178"/>
      <c r="F368" s="178"/>
      <c r="G368"/>
      <c r="W368" s="210"/>
      <c r="X368" s="210"/>
      <c r="Y368" s="210"/>
      <c r="Z368" s="210"/>
      <c r="AA368" s="208"/>
      <c r="AB368" s="208"/>
      <c r="AD368" s="197"/>
      <c r="AE368" s="197"/>
      <c r="AF368" s="197"/>
      <c r="AG368" s="147"/>
      <c r="AH368" s="198"/>
      <c r="AI368" s="202"/>
      <c r="AK368" s="260"/>
      <c r="AL368" s="260"/>
      <c r="AM368" s="260"/>
      <c r="AN368" s="260"/>
      <c r="AO368" s="260"/>
      <c r="AP368" s="260"/>
      <c r="AR368" s="74"/>
      <c r="AS368" s="74"/>
      <c r="AT368" s="74"/>
      <c r="AU368" s="74"/>
      <c r="AV368" s="74"/>
      <c r="AW368" s="74"/>
      <c r="BB368"/>
    </row>
    <row r="369" spans="1:54" ht="15">
      <c r="A369" s="22"/>
      <c r="E369" s="178"/>
      <c r="F369" s="22"/>
      <c r="G369"/>
      <c r="W369" s="210"/>
      <c r="X369" s="210"/>
      <c r="Y369" s="210"/>
      <c r="Z369" s="210"/>
      <c r="AA369" s="208"/>
      <c r="AB369" s="208"/>
      <c r="AD369" s="197"/>
      <c r="AE369" s="197"/>
      <c r="AF369" s="197"/>
      <c r="AG369" s="147"/>
      <c r="AH369" s="198"/>
      <c r="AI369" s="198"/>
      <c r="AK369" s="260"/>
      <c r="AL369" s="260"/>
      <c r="AM369" s="260"/>
      <c r="AN369" s="260"/>
      <c r="AO369" s="260"/>
      <c r="AP369" s="260"/>
      <c r="AR369" s="74"/>
      <c r="AS369" s="74"/>
      <c r="AT369" s="74"/>
      <c r="AU369" s="74"/>
      <c r="AV369" s="74"/>
      <c r="AW369" s="74"/>
      <c r="BB369"/>
    </row>
    <row r="370" spans="1:54" ht="15">
      <c r="A370" s="178"/>
      <c r="B370" s="178"/>
      <c r="C370" s="178"/>
      <c r="D370" s="178"/>
      <c r="E370" s="178"/>
      <c r="F370" s="178"/>
      <c r="G370"/>
      <c r="W370" s="210"/>
      <c r="X370" s="210"/>
      <c r="Y370" s="210"/>
      <c r="Z370" s="210"/>
      <c r="AA370" s="208"/>
      <c r="AB370" s="208"/>
      <c r="AD370" s="197"/>
      <c r="AE370" s="197"/>
      <c r="AF370" s="197"/>
      <c r="AG370" s="147"/>
      <c r="AH370" s="198"/>
      <c r="AI370" s="202"/>
      <c r="AK370" s="260"/>
      <c r="AL370" s="260"/>
      <c r="AM370" s="260"/>
      <c r="AN370" s="260"/>
      <c r="AO370" s="260"/>
      <c r="AP370" s="260"/>
      <c r="AR370" s="74"/>
      <c r="AS370" s="74"/>
      <c r="AT370" s="74"/>
      <c r="AU370" s="74"/>
      <c r="AV370" s="74"/>
      <c r="AW370" s="74"/>
      <c r="BB370"/>
    </row>
    <row r="371" spans="1:54" ht="15">
      <c r="A371" s="178"/>
      <c r="B371" s="178"/>
      <c r="C371" s="178"/>
      <c r="D371" s="178"/>
      <c r="E371" s="178"/>
      <c r="F371" s="178"/>
      <c r="G371"/>
      <c r="W371" s="210"/>
      <c r="X371" s="210"/>
      <c r="Y371" s="210"/>
      <c r="Z371" s="210"/>
      <c r="AA371" s="208"/>
      <c r="AB371" s="208"/>
      <c r="AD371" s="197"/>
      <c r="AE371" s="197"/>
      <c r="AF371" s="197"/>
      <c r="AG371" s="147"/>
      <c r="AH371" s="198"/>
      <c r="AI371" s="198"/>
      <c r="AK371" s="260"/>
      <c r="AL371" s="260"/>
      <c r="AM371" s="260"/>
      <c r="AN371" s="260"/>
      <c r="AO371" s="260"/>
      <c r="AP371" s="260"/>
      <c r="AR371" s="74"/>
      <c r="AS371" s="74"/>
      <c r="AT371" s="74"/>
      <c r="AU371" s="74"/>
      <c r="AV371" s="74"/>
      <c r="AW371" s="74"/>
      <c r="BB371"/>
    </row>
    <row r="372" spans="1:54" ht="15">
      <c r="A372" s="22"/>
      <c r="E372" s="178"/>
      <c r="F372" s="22"/>
      <c r="G372"/>
      <c r="W372" s="210"/>
      <c r="X372" s="210"/>
      <c r="Y372" s="210"/>
      <c r="Z372" s="210"/>
      <c r="AA372" s="208"/>
      <c r="AB372" s="208"/>
      <c r="AD372" s="197"/>
      <c r="AE372" s="197"/>
      <c r="AF372" s="197"/>
      <c r="AG372" s="147"/>
      <c r="AH372" s="198"/>
      <c r="AI372" s="202"/>
      <c r="AK372" s="260"/>
      <c r="AL372" s="260"/>
      <c r="AM372" s="260"/>
      <c r="AN372" s="260"/>
      <c r="AO372" s="260"/>
      <c r="AP372" s="260"/>
      <c r="AR372" s="74"/>
      <c r="AS372" s="74"/>
      <c r="AT372" s="74"/>
      <c r="AU372" s="74"/>
      <c r="AV372" s="74"/>
      <c r="AW372" s="74"/>
      <c r="BB372"/>
    </row>
    <row r="373" spans="1:54" ht="15">
      <c r="A373" s="22"/>
      <c r="E373" s="178"/>
      <c r="F373" s="22"/>
      <c r="G373"/>
      <c r="W373" s="210"/>
      <c r="X373" s="210"/>
      <c r="Y373" s="210"/>
      <c r="Z373" s="210"/>
      <c r="AA373" s="208"/>
      <c r="AB373" s="208"/>
      <c r="AD373" s="197"/>
      <c r="AE373" s="197"/>
      <c r="AF373" s="197"/>
      <c r="AG373" s="147"/>
      <c r="AH373" s="198"/>
      <c r="AI373" s="198"/>
      <c r="AK373" s="260"/>
      <c r="AL373" s="260"/>
      <c r="AM373" s="260"/>
      <c r="AN373" s="260"/>
      <c r="AO373" s="260"/>
      <c r="AP373" s="260"/>
      <c r="AR373" s="74"/>
      <c r="AS373" s="74"/>
      <c r="AT373" s="74"/>
      <c r="AU373" s="74"/>
      <c r="AV373" s="74"/>
      <c r="AW373" s="74"/>
      <c r="BB373"/>
    </row>
    <row r="374" spans="1:54" ht="15">
      <c r="A374" s="22"/>
      <c r="E374" s="178"/>
      <c r="F374" s="22"/>
      <c r="G374"/>
      <c r="W374" s="210"/>
      <c r="X374" s="210"/>
      <c r="Y374" s="210"/>
      <c r="Z374" s="210"/>
      <c r="AA374" s="208"/>
      <c r="AB374" s="208"/>
      <c r="AD374" s="197"/>
      <c r="AE374" s="197"/>
      <c r="AF374" s="197"/>
      <c r="AG374" s="147"/>
      <c r="AH374" s="198"/>
      <c r="AI374" s="202"/>
      <c r="AK374" s="260"/>
      <c r="AL374" s="260"/>
      <c r="AM374" s="260"/>
      <c r="AN374" s="260"/>
      <c r="AO374" s="260"/>
      <c r="AP374" s="260"/>
      <c r="AR374" s="74"/>
      <c r="AS374" s="74"/>
      <c r="AT374" s="74"/>
      <c r="AU374" s="74"/>
      <c r="AV374" s="74"/>
      <c r="AW374" s="74"/>
      <c r="BB374"/>
    </row>
    <row r="375" spans="1:54" ht="15">
      <c r="A375" s="178"/>
      <c r="B375" s="178"/>
      <c r="C375" s="178"/>
      <c r="D375" s="178"/>
      <c r="E375" s="178"/>
      <c r="F375" s="178"/>
      <c r="G375"/>
      <c r="W375" s="210"/>
      <c r="X375" s="210"/>
      <c r="Y375" s="210"/>
      <c r="Z375" s="210"/>
      <c r="AA375" s="208"/>
      <c r="AB375" s="208"/>
      <c r="AD375" s="197"/>
      <c r="AE375" s="197"/>
      <c r="AF375" s="197"/>
      <c r="AG375" s="147"/>
      <c r="AH375" s="198"/>
      <c r="AI375" s="198"/>
      <c r="AK375" s="260"/>
      <c r="AL375" s="260"/>
      <c r="AM375" s="260"/>
      <c r="AN375" s="260"/>
      <c r="AO375" s="260"/>
      <c r="AP375" s="260"/>
      <c r="AR375" s="74"/>
      <c r="AS375" s="74"/>
      <c r="AT375" s="74"/>
      <c r="AU375" s="74"/>
      <c r="AV375" s="74"/>
      <c r="AW375" s="74"/>
      <c r="BB375"/>
    </row>
    <row r="376" spans="1:54" ht="15">
      <c r="A376" s="178"/>
      <c r="B376" s="178"/>
      <c r="C376" s="178"/>
      <c r="D376" s="178"/>
      <c r="E376" s="178"/>
      <c r="F376" s="178"/>
      <c r="G376"/>
      <c r="W376" s="210"/>
      <c r="X376" s="210"/>
      <c r="Y376" s="210"/>
      <c r="Z376" s="210"/>
      <c r="AA376" s="208"/>
      <c r="AB376" s="208"/>
      <c r="AD376" s="197"/>
      <c r="AE376" s="197"/>
      <c r="AF376" s="197"/>
      <c r="AG376" s="147"/>
      <c r="AH376" s="200"/>
      <c r="AI376" s="198"/>
      <c r="AK376" s="260"/>
      <c r="AL376" s="260"/>
      <c r="AM376" s="260"/>
      <c r="AN376" s="260"/>
      <c r="AO376" s="260"/>
      <c r="AP376" s="260"/>
      <c r="AR376" s="74"/>
      <c r="AS376" s="74"/>
      <c r="AT376" s="74"/>
      <c r="AU376" s="74"/>
      <c r="AV376" s="74"/>
      <c r="AW376" s="74"/>
      <c r="BB376"/>
    </row>
    <row r="377" spans="1:54" ht="15">
      <c r="A377" s="178"/>
      <c r="B377" s="178"/>
      <c r="C377" s="178"/>
      <c r="D377" s="178"/>
      <c r="E377" s="178"/>
      <c r="F377" s="178"/>
      <c r="G377"/>
      <c r="W377" s="210"/>
      <c r="X377" s="210"/>
      <c r="Y377" s="210"/>
      <c r="Z377" s="210"/>
      <c r="AA377" s="208"/>
      <c r="AB377" s="208"/>
      <c r="AD377" s="197"/>
      <c r="AE377" s="197"/>
      <c r="AF377" s="197"/>
      <c r="AG377" s="147"/>
      <c r="AH377" s="198"/>
      <c r="AI377" s="202"/>
      <c r="AK377" s="260"/>
      <c r="AL377" s="260"/>
      <c r="AM377" s="260"/>
      <c r="AN377" s="260"/>
      <c r="AO377" s="260"/>
      <c r="AP377" s="260"/>
      <c r="AR377" s="74"/>
      <c r="AS377" s="74"/>
      <c r="AT377" s="74"/>
      <c r="AU377" s="74"/>
      <c r="AV377" s="74"/>
      <c r="AW377" s="74"/>
      <c r="BB377"/>
    </row>
    <row r="378" spans="1:54" ht="15">
      <c r="A378" s="178"/>
      <c r="B378" s="178"/>
      <c r="C378" s="178"/>
      <c r="D378" s="178"/>
      <c r="E378" s="178"/>
      <c r="F378" s="178"/>
      <c r="G378"/>
      <c r="W378" s="210"/>
      <c r="X378" s="210"/>
      <c r="Y378" s="210"/>
      <c r="Z378" s="210"/>
      <c r="AA378" s="208"/>
      <c r="AB378" s="208"/>
      <c r="AD378" s="197"/>
      <c r="AE378" s="197"/>
      <c r="AF378" s="197"/>
      <c r="AG378" s="147"/>
      <c r="AH378" s="198"/>
      <c r="AI378" s="202"/>
      <c r="AK378" s="260"/>
      <c r="AL378" s="260"/>
      <c r="AM378" s="260"/>
      <c r="AN378" s="260"/>
      <c r="AO378" s="260"/>
      <c r="AP378" s="260"/>
      <c r="AR378" s="74"/>
      <c r="AS378" s="74"/>
      <c r="AT378" s="74"/>
      <c r="AU378" s="74"/>
      <c r="AV378" s="74"/>
      <c r="AW378" s="74"/>
      <c r="BB378"/>
    </row>
    <row r="379" spans="1:54" ht="15">
      <c r="A379" s="178"/>
      <c r="B379" s="178"/>
      <c r="C379" s="178"/>
      <c r="D379" s="178"/>
      <c r="E379" s="178"/>
      <c r="F379" s="178"/>
      <c r="G379"/>
      <c r="W379" s="210"/>
      <c r="X379" s="210"/>
      <c r="Y379" s="210"/>
      <c r="Z379" s="210"/>
      <c r="AA379" s="208"/>
      <c r="AB379" s="208"/>
      <c r="AD379" s="197"/>
      <c r="AE379" s="197"/>
      <c r="AF379" s="197"/>
      <c r="AG379" s="147"/>
      <c r="AH379" s="198"/>
      <c r="AI379" s="202"/>
      <c r="AK379" s="260"/>
      <c r="AL379" s="260"/>
      <c r="AM379" s="260"/>
      <c r="AN379" s="260"/>
      <c r="AO379" s="260"/>
      <c r="AP379" s="260"/>
      <c r="AR379" s="74"/>
      <c r="AS379" s="74"/>
      <c r="AT379" s="74"/>
      <c r="AU379" s="74"/>
      <c r="AV379" s="74"/>
      <c r="AW379" s="74"/>
      <c r="BB379"/>
    </row>
    <row r="380" spans="1:54" ht="15">
      <c r="A380" s="22"/>
      <c r="E380" s="178"/>
      <c r="F380" s="22"/>
      <c r="G380"/>
      <c r="W380" s="210"/>
      <c r="X380" s="210"/>
      <c r="Y380" s="210"/>
      <c r="Z380" s="210"/>
      <c r="AA380" s="208"/>
      <c r="AB380" s="208"/>
      <c r="AD380" s="197"/>
      <c r="AE380" s="197"/>
      <c r="AF380" s="197"/>
      <c r="AG380" s="147"/>
      <c r="AH380" s="198"/>
      <c r="AI380" s="202"/>
      <c r="AK380" s="260"/>
      <c r="AL380" s="260"/>
      <c r="AM380" s="260"/>
      <c r="AN380" s="260"/>
      <c r="AO380" s="260"/>
      <c r="AP380" s="260"/>
      <c r="AR380" s="74"/>
      <c r="AS380" s="74"/>
      <c r="AT380" s="74"/>
      <c r="AU380" s="74"/>
      <c r="AV380" s="74"/>
      <c r="AW380" s="74"/>
      <c r="BB380"/>
    </row>
    <row r="381" spans="1:54" ht="15">
      <c r="A381" s="178"/>
      <c r="B381" s="178"/>
      <c r="C381" s="178"/>
      <c r="D381" s="178"/>
      <c r="E381" s="178"/>
      <c r="F381" s="178"/>
      <c r="G381"/>
      <c r="W381" s="210"/>
      <c r="X381" s="210"/>
      <c r="Y381" s="210"/>
      <c r="Z381" s="210"/>
      <c r="AA381" s="208"/>
      <c r="AB381" s="208"/>
      <c r="AD381" s="197"/>
      <c r="AE381" s="197"/>
      <c r="AF381" s="197"/>
      <c r="AG381" s="147"/>
      <c r="AH381" s="198"/>
      <c r="AI381" s="202"/>
      <c r="AK381" s="260"/>
      <c r="AL381" s="260"/>
      <c r="AM381" s="260"/>
      <c r="AN381" s="260"/>
      <c r="AO381" s="260"/>
      <c r="AP381" s="260"/>
      <c r="AR381" s="74"/>
      <c r="AS381" s="74"/>
      <c r="AT381" s="74"/>
      <c r="AU381" s="74"/>
      <c r="AV381" s="74"/>
      <c r="AW381" s="74"/>
      <c r="BB381"/>
    </row>
    <row r="382" spans="1:54" ht="15">
      <c r="A382" s="178"/>
      <c r="B382" s="178"/>
      <c r="C382" s="178"/>
      <c r="D382" s="178"/>
      <c r="E382" s="178"/>
      <c r="F382" s="178"/>
      <c r="G382"/>
      <c r="W382" s="210"/>
      <c r="X382" s="210"/>
      <c r="Y382" s="210"/>
      <c r="Z382" s="210"/>
      <c r="AA382" s="208"/>
      <c r="AB382" s="208"/>
      <c r="AD382" s="197"/>
      <c r="AE382" s="197"/>
      <c r="AF382" s="197"/>
      <c r="AG382" s="147"/>
      <c r="AH382" s="200"/>
      <c r="AI382" s="198"/>
      <c r="AK382" s="260"/>
      <c r="AL382" s="260"/>
      <c r="AM382" s="260"/>
      <c r="AN382" s="260"/>
      <c r="AO382" s="260"/>
      <c r="AP382" s="260"/>
      <c r="AR382" s="74"/>
      <c r="AS382" s="74"/>
      <c r="AT382" s="74"/>
      <c r="AU382" s="74"/>
      <c r="AV382" s="74"/>
      <c r="AW382" s="74"/>
      <c r="BB382"/>
    </row>
    <row r="383" spans="1:54" ht="15">
      <c r="A383" s="178"/>
      <c r="B383" s="178"/>
      <c r="C383" s="178"/>
      <c r="D383" s="178"/>
      <c r="E383" s="178"/>
      <c r="F383" s="178"/>
      <c r="G383"/>
      <c r="W383" s="210"/>
      <c r="X383" s="210"/>
      <c r="Y383" s="210"/>
      <c r="Z383" s="210"/>
      <c r="AA383" s="208"/>
      <c r="AB383" s="208"/>
      <c r="AD383" s="197"/>
      <c r="AE383" s="197"/>
      <c r="AF383" s="197"/>
      <c r="AG383" s="147"/>
      <c r="AH383" s="198"/>
      <c r="AI383" s="198"/>
      <c r="AK383" s="260"/>
      <c r="AL383" s="260"/>
      <c r="AM383" s="260"/>
      <c r="AN383" s="260"/>
      <c r="AO383" s="260"/>
      <c r="AP383" s="260"/>
      <c r="AR383" s="74"/>
      <c r="AS383" s="74"/>
      <c r="AT383" s="74"/>
      <c r="AU383" s="74"/>
      <c r="AV383" s="74"/>
      <c r="AW383" s="74"/>
      <c r="BB383"/>
    </row>
    <row r="384" spans="1:54" ht="15">
      <c r="A384" s="178"/>
      <c r="B384" s="178"/>
      <c r="C384" s="178"/>
      <c r="D384" s="178"/>
      <c r="E384" s="178"/>
      <c r="F384" s="178"/>
      <c r="G384"/>
      <c r="W384" s="210"/>
      <c r="X384" s="210"/>
      <c r="Y384" s="210"/>
      <c r="Z384" s="210"/>
      <c r="AA384" s="208"/>
      <c r="AB384" s="208"/>
      <c r="AD384" s="197"/>
      <c r="AE384" s="197"/>
      <c r="AF384" s="197"/>
      <c r="AG384" s="147"/>
      <c r="AH384" s="198"/>
      <c r="AI384" s="198"/>
      <c r="AK384" s="260"/>
      <c r="AL384" s="260"/>
      <c r="AM384" s="260"/>
      <c r="AN384" s="260"/>
      <c r="AO384" s="260"/>
      <c r="AP384" s="260"/>
      <c r="AR384" s="74"/>
      <c r="AS384" s="74"/>
      <c r="AT384" s="74"/>
      <c r="AU384" s="74"/>
      <c r="AV384" s="74"/>
      <c r="AW384" s="74"/>
      <c r="BB384"/>
    </row>
    <row r="385" spans="1:54" ht="15">
      <c r="A385" s="178"/>
      <c r="B385" s="178"/>
      <c r="C385" s="178"/>
      <c r="D385" s="178"/>
      <c r="E385" s="178"/>
      <c r="F385" s="178"/>
      <c r="G385"/>
      <c r="W385" s="210"/>
      <c r="X385" s="210"/>
      <c r="Y385" s="210"/>
      <c r="Z385" s="210"/>
      <c r="AA385" s="208"/>
      <c r="AB385" s="208"/>
      <c r="AD385" s="197"/>
      <c r="AE385" s="197"/>
      <c r="AF385" s="197"/>
      <c r="AG385" s="147"/>
      <c r="AH385" s="198"/>
      <c r="AI385" s="202"/>
      <c r="AK385" s="260"/>
      <c r="AL385" s="260"/>
      <c r="AM385" s="260"/>
      <c r="AN385" s="260"/>
      <c r="AO385" s="260"/>
      <c r="AP385" s="260"/>
      <c r="AR385" s="74"/>
      <c r="AS385" s="74"/>
      <c r="AT385" s="74"/>
      <c r="AU385" s="74"/>
      <c r="AV385" s="74"/>
      <c r="AW385" s="74"/>
      <c r="BB385"/>
    </row>
    <row r="386" spans="1:54" ht="15">
      <c r="A386" s="178"/>
      <c r="B386" s="178"/>
      <c r="C386" s="178"/>
      <c r="D386" s="178"/>
      <c r="E386" s="178"/>
      <c r="F386" s="178"/>
      <c r="G386"/>
      <c r="W386" s="210"/>
      <c r="X386" s="210"/>
      <c r="Y386" s="210"/>
      <c r="Z386" s="210"/>
      <c r="AA386" s="208"/>
      <c r="AB386" s="208"/>
      <c r="AD386" s="197"/>
      <c r="AE386" s="197"/>
      <c r="AF386" s="197"/>
      <c r="AG386" s="147"/>
      <c r="AH386" s="198"/>
      <c r="AI386" s="202"/>
      <c r="AK386" s="260"/>
      <c r="AL386" s="260"/>
      <c r="AM386" s="260"/>
      <c r="AN386" s="260"/>
      <c r="AO386" s="260"/>
      <c r="AP386" s="260"/>
      <c r="AR386" s="74"/>
      <c r="AS386" s="74"/>
      <c r="AT386" s="74"/>
      <c r="AU386" s="74"/>
      <c r="AV386" s="74"/>
      <c r="AW386" s="74"/>
      <c r="BB386"/>
    </row>
    <row r="387" spans="1:54" ht="15">
      <c r="A387" s="178"/>
      <c r="B387" s="178"/>
      <c r="C387" s="178"/>
      <c r="D387" s="178"/>
      <c r="E387" s="178"/>
      <c r="F387" s="178"/>
      <c r="G387"/>
      <c r="W387" s="210"/>
      <c r="X387" s="210"/>
      <c r="Y387" s="210"/>
      <c r="Z387" s="210"/>
      <c r="AA387" s="208"/>
      <c r="AB387" s="208"/>
      <c r="AD387" s="197"/>
      <c r="AE387" s="197"/>
      <c r="AF387" s="197"/>
      <c r="AG387" s="147"/>
      <c r="AH387" s="198"/>
      <c r="AI387" s="198"/>
      <c r="AK387" s="260"/>
      <c r="AL387" s="260"/>
      <c r="AM387" s="260"/>
      <c r="AN387" s="260"/>
      <c r="AO387" s="260"/>
      <c r="AP387" s="260"/>
      <c r="AR387" s="74"/>
      <c r="AS387" s="74"/>
      <c r="AT387" s="74"/>
      <c r="AU387" s="74"/>
      <c r="AV387" s="74"/>
      <c r="AW387" s="74"/>
      <c r="BB387"/>
    </row>
    <row r="388" spans="1:54" ht="15">
      <c r="A388" s="178"/>
      <c r="B388" s="178"/>
      <c r="C388" s="178"/>
      <c r="D388" s="178"/>
      <c r="E388" s="178"/>
      <c r="F388" s="178"/>
      <c r="G388"/>
      <c r="W388" s="210"/>
      <c r="X388" s="210"/>
      <c r="Y388" s="210"/>
      <c r="Z388" s="210"/>
      <c r="AA388" s="208"/>
      <c r="AB388" s="208"/>
      <c r="AD388" s="197"/>
      <c r="AE388" s="197"/>
      <c r="AF388" s="197"/>
      <c r="AG388" s="147"/>
      <c r="AH388" s="198"/>
      <c r="AI388" s="198"/>
      <c r="AK388" s="260"/>
      <c r="AL388" s="260"/>
      <c r="AM388" s="260"/>
      <c r="AN388" s="260"/>
      <c r="AO388" s="260"/>
      <c r="AP388" s="260"/>
      <c r="AR388" s="74"/>
      <c r="AS388" s="74"/>
      <c r="AT388" s="74"/>
      <c r="AU388" s="74"/>
      <c r="AV388" s="74"/>
      <c r="AW388" s="74"/>
      <c r="BB388"/>
    </row>
    <row r="389" spans="1:54" ht="15">
      <c r="A389" s="178"/>
      <c r="B389" s="178"/>
      <c r="C389" s="178"/>
      <c r="D389" s="178"/>
      <c r="E389" s="178"/>
      <c r="F389" s="178"/>
      <c r="G389"/>
      <c r="W389" s="210"/>
      <c r="X389" s="210"/>
      <c r="Y389" s="210"/>
      <c r="Z389" s="210"/>
      <c r="AA389" s="208"/>
      <c r="AB389" s="208"/>
      <c r="AD389" s="197"/>
      <c r="AE389" s="197"/>
      <c r="AF389" s="197"/>
      <c r="AG389" s="147"/>
      <c r="AH389" s="198"/>
      <c r="AI389" s="198"/>
      <c r="AK389" s="260"/>
      <c r="AL389" s="260"/>
      <c r="AM389" s="260"/>
      <c r="AN389" s="260"/>
      <c r="AO389" s="260"/>
      <c r="AP389" s="260"/>
      <c r="AR389" s="74"/>
      <c r="AS389" s="74"/>
      <c r="AT389" s="74"/>
      <c r="AU389" s="74"/>
      <c r="AV389" s="74"/>
      <c r="AW389" s="74"/>
      <c r="BB389"/>
    </row>
    <row r="390" spans="1:54" ht="15">
      <c r="A390" s="178"/>
      <c r="B390" s="178"/>
      <c r="C390" s="178"/>
      <c r="D390" s="178"/>
      <c r="E390" s="178"/>
      <c r="F390" s="178"/>
      <c r="G390"/>
      <c r="W390" s="210"/>
      <c r="X390" s="210"/>
      <c r="Y390" s="210"/>
      <c r="Z390" s="210"/>
      <c r="AA390" s="208"/>
      <c r="AB390" s="208"/>
      <c r="AD390" s="197"/>
      <c r="AE390" s="197"/>
      <c r="AF390" s="197"/>
      <c r="AG390" s="147"/>
      <c r="AH390" s="198"/>
      <c r="AI390" s="198"/>
      <c r="AK390" s="260"/>
      <c r="AL390" s="260"/>
      <c r="AM390" s="260"/>
      <c r="AN390" s="260"/>
      <c r="AO390" s="260"/>
      <c r="AP390" s="260"/>
      <c r="AR390" s="74"/>
      <c r="AS390" s="74"/>
      <c r="AT390" s="74"/>
      <c r="AU390" s="74"/>
      <c r="AV390" s="74"/>
      <c r="AW390" s="74"/>
      <c r="BB390"/>
    </row>
    <row r="391" spans="1:54" ht="15">
      <c r="A391" s="178"/>
      <c r="B391" s="178"/>
      <c r="C391" s="178"/>
      <c r="D391" s="178"/>
      <c r="E391" s="178"/>
      <c r="F391" s="178"/>
      <c r="G391"/>
      <c r="W391" s="210"/>
      <c r="X391" s="210"/>
      <c r="Y391" s="210"/>
      <c r="Z391" s="210"/>
      <c r="AA391" s="208"/>
      <c r="AB391" s="208"/>
      <c r="AD391" s="197"/>
      <c r="AE391" s="197"/>
      <c r="AF391" s="197"/>
      <c r="AG391" s="147"/>
      <c r="AH391" s="198"/>
      <c r="AI391" s="198"/>
      <c r="AK391" s="260"/>
      <c r="AL391" s="260"/>
      <c r="AM391" s="260"/>
      <c r="AN391" s="260"/>
      <c r="AO391" s="260"/>
      <c r="AP391" s="260"/>
      <c r="AR391" s="74"/>
      <c r="AS391" s="74"/>
      <c r="AT391" s="74"/>
      <c r="AU391" s="74"/>
      <c r="AV391" s="74"/>
      <c r="AW391" s="74"/>
      <c r="BB391"/>
    </row>
    <row r="392" spans="1:54" ht="15">
      <c r="A392" s="178"/>
      <c r="B392" s="178"/>
      <c r="C392" s="178"/>
      <c r="D392" s="178"/>
      <c r="E392" s="178"/>
      <c r="F392" s="178"/>
      <c r="G392"/>
      <c r="W392" s="210"/>
      <c r="X392" s="210"/>
      <c r="Y392" s="210"/>
      <c r="Z392" s="210"/>
      <c r="AA392" s="208"/>
      <c r="AB392" s="208"/>
      <c r="AD392" s="197"/>
      <c r="AE392" s="197"/>
      <c r="AF392" s="197"/>
      <c r="AG392" s="147"/>
      <c r="AH392" s="198"/>
      <c r="AI392" s="198"/>
      <c r="AK392" s="260"/>
      <c r="AL392" s="260"/>
      <c r="AM392" s="260"/>
      <c r="AN392" s="260"/>
      <c r="AO392" s="260"/>
      <c r="AP392" s="260"/>
      <c r="AR392" s="74"/>
      <c r="AS392" s="74"/>
      <c r="AT392" s="74"/>
      <c r="AU392" s="74"/>
      <c r="AV392" s="74"/>
      <c r="AW392" s="74"/>
      <c r="BB392"/>
    </row>
    <row r="393" spans="1:54" ht="15">
      <c r="A393" s="178"/>
      <c r="B393" s="178"/>
      <c r="C393" s="178"/>
      <c r="D393" s="178"/>
      <c r="E393" s="178"/>
      <c r="F393" s="178"/>
      <c r="G393"/>
      <c r="W393" s="210"/>
      <c r="X393" s="210"/>
      <c r="Y393" s="210"/>
      <c r="Z393" s="210"/>
      <c r="AA393" s="208"/>
      <c r="AB393" s="208"/>
      <c r="AD393" s="197"/>
      <c r="AE393" s="197"/>
      <c r="AF393" s="197"/>
      <c r="AG393" s="147"/>
      <c r="AH393" s="198"/>
      <c r="AI393" s="198"/>
      <c r="AK393" s="260"/>
      <c r="AL393" s="260"/>
      <c r="AM393" s="260"/>
      <c r="AN393" s="260"/>
      <c r="AO393" s="260"/>
      <c r="AP393" s="260"/>
      <c r="AR393" s="74"/>
      <c r="AS393" s="74"/>
      <c r="AT393" s="74"/>
      <c r="AU393" s="74"/>
      <c r="AV393" s="74"/>
      <c r="AW393" s="74"/>
      <c r="BB393"/>
    </row>
    <row r="394" spans="1:54" ht="15">
      <c r="A394" s="22"/>
      <c r="E394" s="178"/>
      <c r="F394" s="22"/>
      <c r="G394"/>
      <c r="W394" s="210"/>
      <c r="X394" s="210"/>
      <c r="Y394" s="210"/>
      <c r="Z394" s="210"/>
      <c r="AA394" s="208"/>
      <c r="AB394" s="208"/>
      <c r="AD394" s="197"/>
      <c r="AE394" s="197"/>
      <c r="AF394" s="197"/>
      <c r="AG394" s="147"/>
      <c r="AH394" s="198"/>
      <c r="AI394" s="198"/>
      <c r="AK394" s="260"/>
      <c r="AL394" s="260"/>
      <c r="AM394" s="260"/>
      <c r="AN394" s="260"/>
      <c r="AO394" s="260"/>
      <c r="AP394" s="260"/>
      <c r="AR394" s="74"/>
      <c r="AS394" s="74"/>
      <c r="AT394" s="74"/>
      <c r="AU394" s="74"/>
      <c r="AV394" s="74"/>
      <c r="AW394" s="74"/>
      <c r="BB394"/>
    </row>
    <row r="395" spans="1:54" ht="15">
      <c r="A395" s="22"/>
      <c r="E395" s="178"/>
      <c r="F395" s="22"/>
      <c r="G395"/>
      <c r="W395" s="210"/>
      <c r="X395" s="210"/>
      <c r="Y395" s="210"/>
      <c r="Z395" s="210"/>
      <c r="AA395" s="208"/>
      <c r="AB395" s="208"/>
      <c r="AD395" s="198"/>
      <c r="AE395" s="198"/>
      <c r="AF395" s="198"/>
      <c r="AG395" s="147"/>
      <c r="AH395" s="198"/>
      <c r="AI395" s="198"/>
      <c r="AK395" s="260"/>
      <c r="AL395" s="260"/>
      <c r="AM395" s="260"/>
      <c r="AN395" s="260"/>
      <c r="AO395" s="260"/>
      <c r="AP395" s="260"/>
      <c r="AR395" s="74"/>
      <c r="AS395" s="74"/>
      <c r="AT395" s="74"/>
      <c r="AU395" s="74"/>
      <c r="AV395" s="74"/>
      <c r="AW395" s="74"/>
      <c r="BB395"/>
    </row>
    <row r="396" spans="1:54" ht="15">
      <c r="A396" s="178"/>
      <c r="B396" s="178"/>
      <c r="C396" s="178"/>
      <c r="D396" s="178"/>
      <c r="E396" s="178"/>
      <c r="F396" s="178"/>
      <c r="G396"/>
      <c r="W396" s="210"/>
      <c r="X396" s="210"/>
      <c r="Y396" s="210"/>
      <c r="Z396" s="210"/>
      <c r="AA396" s="208"/>
      <c r="AB396" s="208"/>
      <c r="AD396" s="198"/>
      <c r="AE396" s="198"/>
      <c r="AF396" s="198"/>
      <c r="AG396" s="147"/>
      <c r="AH396" s="198"/>
      <c r="AI396" s="198"/>
      <c r="AK396" s="260"/>
      <c r="AL396" s="260"/>
      <c r="AM396" s="260"/>
      <c r="AN396" s="260"/>
      <c r="AO396" s="260"/>
      <c r="AP396" s="260"/>
      <c r="AR396" s="74"/>
      <c r="AS396" s="74"/>
      <c r="AT396" s="74"/>
      <c r="AU396" s="74"/>
      <c r="AV396" s="74"/>
      <c r="AW396" s="74"/>
      <c r="BB396"/>
    </row>
    <row r="397" spans="1:54" ht="15">
      <c r="A397" s="22"/>
      <c r="E397" s="178"/>
      <c r="F397" s="22"/>
      <c r="G397"/>
      <c r="W397" s="210"/>
      <c r="X397" s="210"/>
      <c r="Y397" s="210"/>
      <c r="Z397" s="210"/>
      <c r="AA397" s="208"/>
      <c r="AB397" s="208"/>
      <c r="AD397" s="198"/>
      <c r="AE397" s="198"/>
      <c r="AF397" s="198"/>
      <c r="AG397" s="147"/>
      <c r="AH397" s="198"/>
      <c r="AI397" s="198"/>
      <c r="AK397" s="260"/>
      <c r="AL397" s="260"/>
      <c r="AM397" s="260"/>
      <c r="AN397" s="260"/>
      <c r="AO397" s="260"/>
      <c r="AP397" s="260"/>
      <c r="AR397" s="74"/>
      <c r="AS397" s="74"/>
      <c r="AT397" s="74"/>
      <c r="AU397" s="74"/>
      <c r="AV397" s="74"/>
      <c r="AW397" s="74"/>
      <c r="BB397"/>
    </row>
    <row r="398" spans="1:54" ht="15" customHeight="1">
      <c r="A398" s="178"/>
      <c r="B398" s="178"/>
      <c r="C398" s="178"/>
      <c r="D398" s="178"/>
      <c r="E398" s="178"/>
      <c r="F398" s="178"/>
      <c r="G398"/>
      <c r="W398" s="210"/>
      <c r="X398" s="210"/>
      <c r="Y398" s="210"/>
      <c r="Z398" s="210"/>
      <c r="AA398" s="208"/>
      <c r="AB398" s="208"/>
      <c r="AD398" s="198"/>
      <c r="AE398" s="198"/>
      <c r="AF398" s="198"/>
      <c r="AG398" s="147"/>
      <c r="AH398" s="198"/>
      <c r="AI398" s="198"/>
      <c r="AK398" s="260"/>
      <c r="AL398" s="260"/>
      <c r="AM398" s="260"/>
      <c r="AN398" s="260"/>
      <c r="AO398" s="260"/>
      <c r="AP398" s="260"/>
      <c r="AR398" s="74"/>
      <c r="AS398" s="74"/>
      <c r="AT398" s="74"/>
      <c r="AU398" s="74"/>
      <c r="AV398" s="74"/>
      <c r="AW398" s="74"/>
      <c r="BB398"/>
    </row>
    <row r="399" spans="1:54" ht="15" customHeight="1">
      <c r="A399" s="178"/>
      <c r="B399" s="178"/>
      <c r="C399" s="178"/>
      <c r="D399" s="178"/>
      <c r="E399" s="178"/>
      <c r="F399" s="178"/>
      <c r="G399"/>
      <c r="W399" s="210"/>
      <c r="X399" s="210"/>
      <c r="Y399" s="210"/>
      <c r="Z399" s="210"/>
      <c r="AA399" s="208"/>
      <c r="AB399" s="208"/>
      <c r="AD399" s="198"/>
      <c r="AE399" s="198"/>
      <c r="AF399" s="198"/>
      <c r="AG399" s="147"/>
      <c r="AH399" s="198"/>
      <c r="AI399" s="198"/>
      <c r="AK399" s="260"/>
      <c r="AL399" s="260"/>
      <c r="AM399" s="260"/>
      <c r="AN399" s="260"/>
      <c r="AO399" s="260"/>
      <c r="AP399" s="260"/>
      <c r="AR399" s="74"/>
      <c r="AS399" s="74"/>
      <c r="AT399" s="74"/>
      <c r="AU399" s="74"/>
      <c r="AV399" s="74"/>
      <c r="AW399" s="74"/>
      <c r="BB399"/>
    </row>
    <row r="400" spans="1:54" ht="15" customHeight="1">
      <c r="A400" s="178"/>
      <c r="B400" s="178"/>
      <c r="C400" s="178"/>
      <c r="D400" s="178"/>
      <c r="E400" s="178"/>
      <c r="F400" s="178"/>
      <c r="G400"/>
      <c r="W400" s="210"/>
      <c r="X400" s="210"/>
      <c r="Y400" s="210"/>
      <c r="Z400" s="210"/>
      <c r="AA400" s="208"/>
      <c r="AB400" s="208"/>
      <c r="AD400" s="198"/>
      <c r="AE400" s="198"/>
      <c r="AF400" s="198"/>
      <c r="AG400" s="147"/>
      <c r="AH400" s="198"/>
      <c r="AI400" s="198"/>
      <c r="AK400" s="260"/>
      <c r="AL400" s="260"/>
      <c r="AM400" s="260"/>
      <c r="AN400" s="260"/>
      <c r="AO400" s="260"/>
      <c r="AP400" s="260"/>
      <c r="AR400" s="74"/>
      <c r="AS400" s="74"/>
      <c r="AT400" s="74"/>
      <c r="AU400" s="74"/>
      <c r="AV400" s="74"/>
      <c r="AW400" s="74"/>
      <c r="BB400"/>
    </row>
    <row r="401" spans="1:54" ht="15" customHeight="1">
      <c r="A401" s="22"/>
      <c r="E401" s="178"/>
      <c r="F401" s="22"/>
      <c r="G401"/>
      <c r="W401" s="210"/>
      <c r="X401" s="210"/>
      <c r="Y401" s="210"/>
      <c r="Z401" s="210"/>
      <c r="AA401" s="208"/>
      <c r="AB401" s="208"/>
      <c r="AD401" s="198"/>
      <c r="AE401" s="198"/>
      <c r="AF401" s="198"/>
      <c r="AG401" s="147"/>
      <c r="AH401" s="198"/>
      <c r="AI401" s="198"/>
      <c r="AK401" s="260"/>
      <c r="AL401" s="260"/>
      <c r="AM401" s="260"/>
      <c r="AN401" s="260"/>
      <c r="AO401" s="260"/>
      <c r="AP401" s="260"/>
      <c r="AR401" s="74"/>
      <c r="AS401" s="74"/>
      <c r="AT401" s="74"/>
      <c r="AU401" s="74"/>
      <c r="AV401" s="74"/>
      <c r="AW401" s="74"/>
      <c r="BB401"/>
    </row>
    <row r="402" spans="1:54" ht="15" customHeight="1">
      <c r="A402" s="178"/>
      <c r="B402" s="178"/>
      <c r="C402" s="178"/>
      <c r="D402" s="178"/>
      <c r="E402" s="178"/>
      <c r="F402" s="178"/>
      <c r="G402"/>
      <c r="W402" s="210"/>
      <c r="X402" s="210"/>
      <c r="Y402" s="210"/>
      <c r="Z402" s="210"/>
      <c r="AA402" s="208"/>
      <c r="AB402" s="208"/>
      <c r="AD402" s="198"/>
      <c r="AE402" s="198"/>
      <c r="AF402" s="198"/>
      <c r="AG402" s="147"/>
      <c r="AH402" s="198"/>
      <c r="AI402" s="198"/>
      <c r="AK402" s="260"/>
      <c r="AL402" s="260"/>
      <c r="AM402" s="260"/>
      <c r="AN402" s="260"/>
      <c r="AO402" s="260"/>
      <c r="AP402" s="260"/>
      <c r="AR402" s="74"/>
      <c r="AS402" s="74"/>
      <c r="AT402" s="74"/>
      <c r="AU402" s="74"/>
      <c r="AV402" s="74"/>
      <c r="AW402" s="74"/>
      <c r="BB402"/>
    </row>
    <row r="403" spans="1:54" ht="15" customHeight="1">
      <c r="A403" s="178"/>
      <c r="B403" s="178"/>
      <c r="C403" s="178"/>
      <c r="D403" s="178"/>
      <c r="E403" s="178"/>
      <c r="F403" s="178"/>
      <c r="G403"/>
      <c r="W403" s="210"/>
      <c r="X403" s="210"/>
      <c r="Y403" s="210"/>
      <c r="Z403" s="210"/>
      <c r="AA403" s="208"/>
      <c r="AB403" s="208"/>
      <c r="AD403" s="198"/>
      <c r="AE403" s="198"/>
      <c r="AF403" s="198"/>
      <c r="AG403" s="147"/>
      <c r="AH403" s="198"/>
      <c r="AI403" s="198"/>
      <c r="AK403" s="260"/>
      <c r="AL403" s="260"/>
      <c r="AM403" s="260"/>
      <c r="AN403" s="260"/>
      <c r="AO403" s="260"/>
      <c r="AP403" s="260"/>
      <c r="AR403" s="74"/>
      <c r="AS403" s="74"/>
      <c r="AT403" s="74"/>
      <c r="AU403" s="74"/>
      <c r="AV403" s="74"/>
      <c r="AW403" s="74"/>
      <c r="BB403"/>
    </row>
    <row r="404" spans="1:54" ht="15" customHeight="1">
      <c r="A404" s="178"/>
      <c r="B404" s="178"/>
      <c r="C404" s="178"/>
      <c r="D404" s="178"/>
      <c r="E404" s="178"/>
      <c r="F404" s="178"/>
      <c r="G404"/>
      <c r="W404" s="210"/>
      <c r="X404" s="210"/>
      <c r="Y404" s="210"/>
      <c r="Z404" s="210"/>
      <c r="AA404" s="208"/>
      <c r="AB404" s="208"/>
      <c r="AD404" s="198"/>
      <c r="AE404" s="198"/>
      <c r="AF404" s="198"/>
      <c r="AG404" s="147"/>
      <c r="AH404" s="198"/>
      <c r="AI404" s="198"/>
      <c r="AK404" s="260"/>
      <c r="AL404" s="260"/>
      <c r="AM404" s="260"/>
      <c r="AN404" s="260"/>
      <c r="AO404" s="260"/>
      <c r="AP404" s="260"/>
      <c r="AR404" s="74"/>
      <c r="AS404" s="74"/>
      <c r="AT404" s="74"/>
      <c r="AU404" s="74"/>
      <c r="AV404" s="74"/>
      <c r="AW404" s="74"/>
      <c r="BB404"/>
    </row>
    <row r="405" spans="1:54" ht="15" customHeight="1">
      <c r="A405" s="178"/>
      <c r="B405" s="178"/>
      <c r="C405" s="178"/>
      <c r="D405" s="178"/>
      <c r="E405" s="178"/>
      <c r="F405" s="178"/>
      <c r="G405"/>
      <c r="W405" s="210"/>
      <c r="X405" s="210"/>
      <c r="Y405" s="210"/>
      <c r="Z405" s="210"/>
      <c r="AA405" s="208"/>
      <c r="AB405" s="208"/>
      <c r="AD405" s="198"/>
      <c r="AE405" s="198"/>
      <c r="AF405" s="198"/>
      <c r="AG405" s="147"/>
      <c r="AH405" s="198"/>
      <c r="AI405" s="198"/>
      <c r="AK405" s="260"/>
      <c r="AL405" s="260"/>
      <c r="AM405" s="260"/>
      <c r="AN405" s="260"/>
      <c r="AO405" s="260"/>
      <c r="AP405" s="260"/>
      <c r="AR405" s="74"/>
      <c r="AS405" s="74"/>
      <c r="AT405" s="74"/>
      <c r="AU405" s="74"/>
      <c r="AV405" s="74"/>
      <c r="AW405" s="74"/>
      <c r="BB405"/>
    </row>
    <row r="406" spans="1:54" ht="15" customHeight="1">
      <c r="A406" s="178"/>
      <c r="B406" s="178"/>
      <c r="C406" s="178"/>
      <c r="D406" s="178"/>
      <c r="E406" s="178"/>
      <c r="F406" s="178"/>
      <c r="G406"/>
      <c r="W406" s="210"/>
      <c r="X406" s="210"/>
      <c r="Y406" s="210"/>
      <c r="Z406" s="210"/>
      <c r="AA406" s="208"/>
      <c r="AB406" s="208"/>
      <c r="AD406" s="198"/>
      <c r="AE406" s="198"/>
      <c r="AF406" s="198"/>
      <c r="AG406" s="147"/>
      <c r="AH406" s="198"/>
      <c r="AI406" s="198"/>
      <c r="AK406" s="260"/>
      <c r="AL406" s="260"/>
      <c r="AM406" s="260"/>
      <c r="AN406" s="260"/>
      <c r="AO406" s="260"/>
      <c r="AP406" s="260"/>
      <c r="AR406" s="74"/>
      <c r="AS406" s="74"/>
      <c r="AT406" s="74"/>
      <c r="AU406" s="74"/>
      <c r="AV406" s="74"/>
      <c r="AW406" s="74"/>
      <c r="BB406"/>
    </row>
    <row r="407" spans="1:54" ht="15" customHeight="1">
      <c r="A407" s="178"/>
      <c r="B407" s="178"/>
      <c r="C407" s="178"/>
      <c r="D407" s="178"/>
      <c r="E407" s="178"/>
      <c r="F407" s="178"/>
      <c r="G407"/>
      <c r="W407" s="210"/>
      <c r="X407" s="210"/>
      <c r="Y407" s="210"/>
      <c r="Z407" s="210"/>
      <c r="AA407" s="208"/>
      <c r="AB407" s="208"/>
      <c r="AD407" s="198"/>
      <c r="AE407" s="198"/>
      <c r="AF407" s="198"/>
      <c r="AG407" s="147"/>
      <c r="AH407" s="198"/>
      <c r="AI407" s="198"/>
      <c r="AK407" s="260"/>
      <c r="AL407" s="260"/>
      <c r="AM407" s="260"/>
      <c r="AN407" s="260"/>
      <c r="AO407" s="260"/>
      <c r="AP407" s="260"/>
      <c r="AR407" s="74"/>
      <c r="AS407" s="74"/>
      <c r="AT407" s="74"/>
      <c r="AU407" s="74"/>
      <c r="AV407" s="74"/>
      <c r="AW407" s="74"/>
      <c r="BB407"/>
    </row>
    <row r="408" spans="1:54" ht="15" customHeight="1">
      <c r="A408" s="178"/>
      <c r="B408" s="178"/>
      <c r="C408" s="178"/>
      <c r="D408" s="178"/>
      <c r="E408" s="178"/>
      <c r="F408" s="178"/>
      <c r="G408"/>
      <c r="W408" s="210"/>
      <c r="X408" s="210"/>
      <c r="Y408" s="210"/>
      <c r="Z408" s="210"/>
      <c r="AA408" s="208"/>
      <c r="AB408" s="208"/>
      <c r="AD408" s="198"/>
      <c r="AE408" s="198"/>
      <c r="AF408" s="198"/>
      <c r="AG408" s="147"/>
      <c r="AH408" s="198"/>
      <c r="AI408" s="198"/>
      <c r="AK408" s="260"/>
      <c r="AL408" s="260"/>
      <c r="AM408" s="260"/>
      <c r="AN408" s="260"/>
      <c r="AO408" s="260"/>
      <c r="AP408" s="260"/>
      <c r="AR408" s="74"/>
      <c r="AS408" s="74"/>
      <c r="AT408" s="74"/>
      <c r="AU408" s="74"/>
      <c r="AV408" s="74"/>
      <c r="AW408" s="74"/>
      <c r="BB408"/>
    </row>
    <row r="409" spans="1:54" ht="15" customHeight="1">
      <c r="A409" s="178"/>
      <c r="B409" s="178"/>
      <c r="C409" s="178"/>
      <c r="D409" s="178"/>
      <c r="E409" s="178"/>
      <c r="F409" s="178"/>
      <c r="G409"/>
      <c r="W409" s="210"/>
      <c r="X409" s="210"/>
      <c r="Y409" s="210"/>
      <c r="Z409" s="210"/>
      <c r="AA409" s="208"/>
      <c r="AB409" s="208"/>
      <c r="AD409" s="198"/>
      <c r="AE409" s="198"/>
      <c r="AF409" s="198"/>
      <c r="AG409" s="147"/>
      <c r="AH409" s="198"/>
      <c r="AI409" s="198"/>
      <c r="AK409" s="260"/>
      <c r="AL409" s="260"/>
      <c r="AM409" s="260"/>
      <c r="AN409" s="260"/>
      <c r="AO409" s="260"/>
      <c r="AP409" s="260"/>
      <c r="AR409" s="74"/>
      <c r="AS409" s="74"/>
      <c r="AT409" s="74"/>
      <c r="AU409" s="74"/>
      <c r="AV409" s="74"/>
      <c r="AW409" s="74"/>
      <c r="BB409"/>
    </row>
    <row r="410" spans="1:54" ht="15" customHeight="1">
      <c r="A410" s="178"/>
      <c r="B410" s="178"/>
      <c r="C410" s="178"/>
      <c r="D410" s="178"/>
      <c r="E410" s="178"/>
      <c r="F410" s="178"/>
      <c r="G410"/>
      <c r="W410" s="210"/>
      <c r="X410" s="210"/>
      <c r="Y410" s="210"/>
      <c r="Z410" s="210"/>
      <c r="AA410" s="208"/>
      <c r="AB410" s="208"/>
      <c r="AD410" s="198"/>
      <c r="AE410" s="198"/>
      <c r="AF410" s="198"/>
      <c r="AG410" s="147"/>
      <c r="AH410" s="198"/>
      <c r="AI410" s="198"/>
      <c r="AK410" s="260"/>
      <c r="AL410" s="260"/>
      <c r="AM410" s="260"/>
      <c r="AN410" s="260"/>
      <c r="AO410" s="260"/>
      <c r="AP410" s="260"/>
      <c r="AR410" s="74"/>
      <c r="AS410" s="74"/>
      <c r="AT410" s="74"/>
      <c r="AU410" s="74"/>
      <c r="AV410" s="74"/>
      <c r="AW410" s="74"/>
      <c r="BB410"/>
    </row>
    <row r="411" spans="1:54" ht="15" customHeight="1">
      <c r="A411" s="178"/>
      <c r="B411" s="178"/>
      <c r="C411" s="178"/>
      <c r="D411" s="178"/>
      <c r="E411" s="178"/>
      <c r="F411" s="178"/>
      <c r="G411"/>
      <c r="W411" s="210"/>
      <c r="X411" s="210"/>
      <c r="Y411" s="210"/>
      <c r="Z411" s="210"/>
      <c r="AA411" s="208"/>
      <c r="AB411" s="208"/>
      <c r="AD411" s="198"/>
      <c r="AE411" s="198"/>
      <c r="AF411" s="198"/>
      <c r="AG411" s="147"/>
      <c r="AH411" s="198"/>
      <c r="AI411" s="198"/>
      <c r="AK411" s="260"/>
      <c r="AL411" s="260"/>
      <c r="AM411" s="260"/>
      <c r="AN411" s="260"/>
      <c r="AO411" s="260"/>
      <c r="AP411" s="260"/>
      <c r="AR411" s="74"/>
      <c r="AS411" s="74"/>
      <c r="AT411" s="74"/>
      <c r="AU411" s="74"/>
      <c r="AV411" s="74"/>
      <c r="AW411" s="74"/>
      <c r="BB411"/>
    </row>
    <row r="412" spans="1:54" ht="15" customHeight="1">
      <c r="A412" s="178"/>
      <c r="B412" s="178"/>
      <c r="C412" s="178"/>
      <c r="D412" s="178"/>
      <c r="E412" s="178"/>
      <c r="F412" s="178"/>
      <c r="G412"/>
      <c r="W412" s="210"/>
      <c r="X412" s="210"/>
      <c r="Y412" s="210"/>
      <c r="Z412" s="210"/>
      <c r="AA412" s="208"/>
      <c r="AB412" s="208"/>
      <c r="AD412" s="198"/>
      <c r="AE412" s="198"/>
      <c r="AF412" s="198"/>
      <c r="AG412" s="147"/>
      <c r="AH412" s="198"/>
      <c r="AI412" s="198"/>
      <c r="AK412" s="260"/>
      <c r="AL412" s="260"/>
      <c r="AM412" s="260"/>
      <c r="AN412" s="260"/>
      <c r="AO412" s="260"/>
      <c r="AP412" s="260"/>
      <c r="AR412" s="74"/>
      <c r="AS412" s="74"/>
      <c r="AT412" s="74"/>
      <c r="AU412" s="74"/>
      <c r="AV412" s="74"/>
      <c r="AW412" s="74"/>
      <c r="BB412"/>
    </row>
    <row r="413" spans="1:54" ht="15" customHeight="1">
      <c r="A413" s="178"/>
      <c r="B413" s="178"/>
      <c r="C413" s="178"/>
      <c r="D413" s="178"/>
      <c r="E413" s="178"/>
      <c r="F413" s="178"/>
      <c r="G413"/>
      <c r="W413" s="210"/>
      <c r="X413" s="210"/>
      <c r="Y413" s="210"/>
      <c r="Z413" s="210"/>
      <c r="AA413" s="208"/>
      <c r="AB413" s="208"/>
      <c r="AD413" s="198"/>
      <c r="AE413" s="198"/>
      <c r="AF413" s="198"/>
      <c r="AG413" s="147"/>
      <c r="AH413" s="198"/>
      <c r="AI413" s="198"/>
      <c r="AK413" s="260"/>
      <c r="AL413" s="260"/>
      <c r="AM413" s="260"/>
      <c r="AN413" s="260"/>
      <c r="AO413" s="260"/>
      <c r="AP413" s="260"/>
      <c r="AR413" s="74"/>
      <c r="AS413" s="74"/>
      <c r="AT413" s="74"/>
      <c r="AU413" s="74"/>
      <c r="AV413" s="74"/>
      <c r="AW413" s="74"/>
      <c r="BB413"/>
    </row>
    <row r="414" spans="1:54" ht="15" customHeight="1">
      <c r="A414" s="178"/>
      <c r="B414" s="178"/>
      <c r="C414" s="178"/>
      <c r="D414" s="178"/>
      <c r="E414" s="178"/>
      <c r="F414" s="178"/>
      <c r="G414"/>
      <c r="W414" s="210"/>
      <c r="X414" s="210"/>
      <c r="Y414" s="210"/>
      <c r="Z414" s="210"/>
      <c r="AA414" s="208"/>
      <c r="AB414" s="208"/>
      <c r="AD414" s="198"/>
      <c r="AE414" s="198"/>
      <c r="AF414" s="198"/>
      <c r="AG414" s="147"/>
      <c r="AH414" s="198"/>
      <c r="AI414" s="198"/>
      <c r="AK414" s="260"/>
      <c r="AL414" s="260"/>
      <c r="AM414" s="260"/>
      <c r="AN414" s="260"/>
      <c r="AO414" s="260"/>
      <c r="AP414" s="260"/>
      <c r="AR414" s="74"/>
      <c r="AS414" s="74"/>
      <c r="AT414" s="74"/>
      <c r="AU414" s="74"/>
      <c r="AV414" s="74"/>
      <c r="AW414" s="74"/>
      <c r="BB414"/>
    </row>
    <row r="415" spans="1:54" ht="15" customHeight="1">
      <c r="A415" s="178"/>
      <c r="B415" s="178"/>
      <c r="C415" s="178"/>
      <c r="D415" s="178"/>
      <c r="E415" s="178"/>
      <c r="F415" s="178"/>
      <c r="G415"/>
      <c r="W415" s="210"/>
      <c r="X415" s="210"/>
      <c r="Y415" s="210"/>
      <c r="Z415" s="210"/>
      <c r="AA415" s="208"/>
      <c r="AB415" s="208"/>
      <c r="AD415" s="198"/>
      <c r="AE415" s="198"/>
      <c r="AF415" s="198"/>
      <c r="AG415" s="147"/>
      <c r="AH415" s="198"/>
      <c r="AI415" s="198"/>
      <c r="AK415" s="260"/>
      <c r="AL415" s="260"/>
      <c r="AM415" s="260"/>
      <c r="AN415" s="260"/>
      <c r="AO415" s="260"/>
      <c r="AP415" s="260"/>
      <c r="AR415" s="74"/>
      <c r="AS415" s="74"/>
      <c r="AT415" s="74"/>
      <c r="AU415" s="74"/>
      <c r="AV415" s="74"/>
      <c r="AW415" s="74"/>
      <c r="BB415"/>
    </row>
    <row r="416" spans="1:54" ht="15" customHeight="1">
      <c r="A416" s="178"/>
      <c r="B416" s="178"/>
      <c r="C416" s="178"/>
      <c r="D416" s="178"/>
      <c r="E416" s="178"/>
      <c r="F416" s="178"/>
      <c r="G416"/>
      <c r="W416" s="210"/>
      <c r="X416" s="210"/>
      <c r="Y416" s="210"/>
      <c r="Z416" s="210"/>
      <c r="AA416" s="208"/>
      <c r="AB416" s="208"/>
      <c r="AD416" s="198"/>
      <c r="AE416" s="198"/>
      <c r="AF416" s="198"/>
      <c r="AG416" s="147"/>
      <c r="AH416" s="198"/>
      <c r="AI416" s="198"/>
      <c r="AK416" s="260"/>
      <c r="AL416" s="260"/>
      <c r="AM416" s="260"/>
      <c r="AN416" s="260"/>
      <c r="AO416" s="260"/>
      <c r="AP416" s="260"/>
      <c r="AR416" s="74"/>
      <c r="AS416" s="74"/>
      <c r="AT416" s="74"/>
      <c r="AU416" s="74"/>
      <c r="AV416" s="74"/>
      <c r="AW416" s="74"/>
      <c r="BB416"/>
    </row>
    <row r="417" spans="1:54" ht="15" customHeight="1">
      <c r="A417" s="178"/>
      <c r="B417" s="178"/>
      <c r="C417" s="178"/>
      <c r="D417" s="178"/>
      <c r="E417" s="178"/>
      <c r="F417" s="178"/>
      <c r="G417"/>
      <c r="W417" s="210"/>
      <c r="X417" s="210"/>
      <c r="Y417" s="210"/>
      <c r="Z417" s="210"/>
      <c r="AA417" s="208"/>
      <c r="AB417" s="208"/>
      <c r="AD417" s="198"/>
      <c r="AE417" s="198"/>
      <c r="AF417" s="198"/>
      <c r="AG417" s="147"/>
      <c r="AH417" s="198"/>
      <c r="AI417" s="198"/>
      <c r="AK417" s="260"/>
      <c r="AL417" s="260"/>
      <c r="AM417" s="260"/>
      <c r="AN417" s="260"/>
      <c r="AO417" s="260"/>
      <c r="AP417" s="260"/>
      <c r="AR417" s="74"/>
      <c r="AS417" s="74"/>
      <c r="AT417" s="74"/>
      <c r="AU417" s="74"/>
      <c r="AV417" s="74"/>
      <c r="AW417" s="74"/>
      <c r="BB417"/>
    </row>
    <row r="418" spans="1:54" ht="15" customHeight="1">
      <c r="A418" s="178"/>
      <c r="B418" s="178"/>
      <c r="C418" s="178"/>
      <c r="D418" s="178"/>
      <c r="E418" s="178"/>
      <c r="F418" s="178"/>
      <c r="G418"/>
      <c r="W418" s="210"/>
      <c r="X418" s="210"/>
      <c r="Y418" s="210"/>
      <c r="Z418" s="210"/>
      <c r="AA418" s="208"/>
      <c r="AB418" s="208"/>
      <c r="AD418" s="198"/>
      <c r="AE418" s="198"/>
      <c r="AF418" s="198"/>
      <c r="AG418" s="147"/>
      <c r="AH418" s="198"/>
      <c r="AI418" s="198"/>
      <c r="AK418" s="260"/>
      <c r="AL418" s="260"/>
      <c r="AM418" s="260"/>
      <c r="AN418" s="260"/>
      <c r="AO418" s="260"/>
      <c r="AP418" s="260"/>
      <c r="AR418" s="74"/>
      <c r="AS418" s="74"/>
      <c r="AT418" s="74"/>
      <c r="AU418" s="74"/>
      <c r="AV418" s="74"/>
      <c r="AW418" s="74"/>
      <c r="BB418"/>
    </row>
    <row r="419" spans="1:54" ht="15" customHeight="1">
      <c r="A419" s="178"/>
      <c r="B419" s="178"/>
      <c r="C419" s="178"/>
      <c r="D419" s="178"/>
      <c r="E419" s="178"/>
      <c r="F419" s="178"/>
      <c r="G419"/>
      <c r="W419" s="210"/>
      <c r="X419" s="210"/>
      <c r="Y419" s="210"/>
      <c r="Z419" s="210"/>
      <c r="AA419" s="208"/>
      <c r="AB419" s="208"/>
      <c r="AD419" s="198"/>
      <c r="AE419" s="198"/>
      <c r="AF419" s="198"/>
      <c r="AG419" s="147"/>
      <c r="AH419" s="198"/>
      <c r="AI419" s="198"/>
      <c r="AK419" s="260"/>
      <c r="AL419" s="260"/>
      <c r="AM419" s="260"/>
      <c r="AN419" s="260"/>
      <c r="AO419" s="260"/>
      <c r="AP419" s="260"/>
      <c r="AR419" s="74"/>
      <c r="AS419" s="74"/>
      <c r="AT419" s="74"/>
      <c r="AU419" s="74"/>
      <c r="AV419" s="74"/>
      <c r="AW419" s="74"/>
      <c r="BB419"/>
    </row>
    <row r="420" spans="1:54" ht="15" customHeight="1">
      <c r="A420" s="178"/>
      <c r="B420" s="178"/>
      <c r="C420" s="178"/>
      <c r="D420" s="178"/>
      <c r="E420" s="178"/>
      <c r="F420" s="178"/>
      <c r="G420"/>
      <c r="W420" s="210"/>
      <c r="X420" s="210"/>
      <c r="Y420" s="210"/>
      <c r="Z420" s="210"/>
      <c r="AA420" s="208"/>
      <c r="AB420" s="208"/>
      <c r="AD420" s="198"/>
      <c r="AE420" s="198"/>
      <c r="AF420" s="198"/>
      <c r="AG420" s="147"/>
      <c r="AH420" s="198"/>
      <c r="AI420" s="198"/>
      <c r="AK420" s="260"/>
      <c r="AL420" s="260"/>
      <c r="AM420" s="260"/>
      <c r="AN420" s="260"/>
      <c r="AO420" s="260"/>
      <c r="AP420" s="260"/>
      <c r="AR420" s="74"/>
      <c r="AS420" s="74"/>
      <c r="AT420" s="74"/>
      <c r="AU420" s="74"/>
      <c r="AV420" s="74"/>
      <c r="AW420" s="74"/>
      <c r="BB420"/>
    </row>
    <row r="421" spans="1:54" ht="15" customHeight="1">
      <c r="A421" s="22"/>
      <c r="E421" s="178"/>
      <c r="F421" s="22"/>
      <c r="G421"/>
      <c r="W421" s="210"/>
      <c r="X421" s="210"/>
      <c r="Y421" s="210"/>
      <c r="Z421" s="210"/>
      <c r="AA421" s="208"/>
      <c r="AB421" s="208"/>
      <c r="AD421" s="198"/>
      <c r="AE421" s="198"/>
      <c r="AF421" s="198"/>
      <c r="AG421" s="147"/>
      <c r="AH421" s="198"/>
      <c r="AI421" s="198"/>
      <c r="AK421" s="260"/>
      <c r="AL421" s="260"/>
      <c r="AM421" s="260"/>
      <c r="AN421" s="260"/>
      <c r="AO421" s="260"/>
      <c r="AP421" s="260"/>
      <c r="AR421" s="74"/>
      <c r="AS421" s="74"/>
      <c r="AT421" s="74"/>
      <c r="AU421" s="74"/>
      <c r="AV421" s="74"/>
      <c r="AW421" s="74"/>
      <c r="BB421"/>
    </row>
    <row r="422" spans="1:54" ht="15" customHeight="1">
      <c r="A422" s="178"/>
      <c r="B422" s="178"/>
      <c r="C422" s="178"/>
      <c r="D422" s="178"/>
      <c r="E422" s="178"/>
      <c r="F422" s="178"/>
      <c r="G422"/>
      <c r="W422" s="210"/>
      <c r="X422" s="210"/>
      <c r="Y422" s="210"/>
      <c r="Z422" s="210"/>
      <c r="AA422" s="208"/>
      <c r="AB422" s="208"/>
      <c r="AD422" s="198"/>
      <c r="AE422" s="198"/>
      <c r="AF422" s="198"/>
      <c r="AG422" s="147"/>
      <c r="AH422" s="198"/>
      <c r="AI422" s="198"/>
      <c r="AK422" s="260"/>
      <c r="AL422" s="260"/>
      <c r="AM422" s="260"/>
      <c r="AN422" s="260"/>
      <c r="AO422" s="260"/>
      <c r="AP422" s="260"/>
      <c r="AR422" s="74"/>
      <c r="AS422" s="74"/>
      <c r="AT422" s="74"/>
      <c r="AU422" s="74"/>
      <c r="AV422" s="74"/>
      <c r="AW422" s="74"/>
      <c r="BB422"/>
    </row>
    <row r="423" spans="1:54" ht="15" customHeight="1">
      <c r="A423" s="178"/>
      <c r="B423" s="178"/>
      <c r="C423" s="178"/>
      <c r="D423" s="178"/>
      <c r="E423" s="178"/>
      <c r="F423" s="178"/>
      <c r="G423"/>
      <c r="W423" s="210"/>
      <c r="X423" s="210"/>
      <c r="Y423" s="210"/>
      <c r="Z423" s="210"/>
      <c r="AA423" s="208"/>
      <c r="AB423" s="208"/>
      <c r="AD423" s="198"/>
      <c r="AE423" s="198"/>
      <c r="AF423" s="198"/>
      <c r="AG423" s="147"/>
      <c r="AH423" s="198"/>
      <c r="AI423" s="198"/>
      <c r="AK423" s="260"/>
      <c r="AL423" s="260"/>
      <c r="AM423" s="260"/>
      <c r="AN423" s="260"/>
      <c r="AO423" s="260"/>
      <c r="AP423" s="260"/>
      <c r="AR423" s="74"/>
      <c r="AS423" s="74"/>
      <c r="AT423" s="74"/>
      <c r="AU423" s="74"/>
      <c r="AV423" s="74"/>
      <c r="AW423" s="74"/>
      <c r="BB423"/>
    </row>
    <row r="424" spans="1:54" ht="15" customHeight="1">
      <c r="A424" s="178"/>
      <c r="B424" s="178"/>
      <c r="C424" s="178"/>
      <c r="D424" s="178"/>
      <c r="E424" s="178"/>
      <c r="F424" s="178"/>
      <c r="G424"/>
      <c r="W424"/>
      <c r="X424"/>
      <c r="Y424"/>
      <c r="Z424"/>
      <c r="AA424"/>
      <c r="AB424"/>
      <c r="AD424" s="198"/>
      <c r="AE424" s="198"/>
      <c r="AF424" s="198"/>
      <c r="AG424" s="147"/>
      <c r="AH424" s="198"/>
      <c r="AI424" s="198"/>
      <c r="AK424" s="260"/>
      <c r="AL424" s="260"/>
      <c r="AM424" s="260"/>
      <c r="AN424" s="260"/>
      <c r="AO424" s="260"/>
      <c r="AP424" s="260"/>
      <c r="AR424" s="74"/>
      <c r="AS424" s="74"/>
      <c r="AT424" s="74"/>
      <c r="AU424" s="74"/>
      <c r="AV424" s="74"/>
      <c r="AW424" s="74"/>
      <c r="BB424"/>
    </row>
    <row r="425" spans="1:54" ht="15" customHeight="1">
      <c r="A425" s="178"/>
      <c r="B425" s="178"/>
      <c r="C425" s="178"/>
      <c r="D425" s="178"/>
      <c r="E425" s="178"/>
      <c r="F425" s="178"/>
      <c r="G425"/>
      <c r="W425"/>
      <c r="X425"/>
      <c r="Y425"/>
      <c r="Z425"/>
      <c r="AA425"/>
      <c r="AB425"/>
      <c r="AD425" s="198"/>
      <c r="AE425" s="198"/>
      <c r="AF425" s="198"/>
      <c r="AG425" s="147"/>
      <c r="AH425" s="198"/>
      <c r="AI425" s="198"/>
      <c r="AK425" s="260"/>
      <c r="AL425" s="260"/>
      <c r="AM425" s="260"/>
      <c r="AN425" s="260"/>
      <c r="AO425" s="260"/>
      <c r="AP425" s="260"/>
      <c r="AR425" s="74"/>
      <c r="AS425" s="74"/>
      <c r="AT425" s="74"/>
      <c r="AU425" s="74"/>
      <c r="AV425" s="74"/>
      <c r="AW425" s="74"/>
      <c r="BB425"/>
    </row>
    <row r="426" spans="1:54" ht="15" customHeight="1">
      <c r="A426" s="178"/>
      <c r="B426" s="178"/>
      <c r="C426" s="178"/>
      <c r="D426" s="178"/>
      <c r="E426" s="178"/>
      <c r="F426" s="178"/>
      <c r="G426"/>
      <c r="W426"/>
      <c r="X426"/>
      <c r="Y426"/>
      <c r="Z426"/>
      <c r="AA426"/>
      <c r="AB426"/>
      <c r="AD426" s="198"/>
      <c r="AE426" s="198"/>
      <c r="AF426" s="198"/>
      <c r="AG426" s="147"/>
      <c r="AH426" s="198"/>
      <c r="AI426" s="198"/>
      <c r="AK426" s="260"/>
      <c r="AL426" s="260"/>
      <c r="AM426" s="260"/>
      <c r="AN426" s="260"/>
      <c r="AO426" s="260"/>
      <c r="AP426" s="260"/>
      <c r="AR426" s="74"/>
      <c r="AS426" s="74"/>
      <c r="AT426" s="74"/>
      <c r="AU426" s="74"/>
      <c r="AV426" s="74"/>
      <c r="AW426" s="74"/>
      <c r="BB426"/>
    </row>
    <row r="427" spans="1:54" ht="15" customHeight="1">
      <c r="A427" s="22"/>
      <c r="E427" s="178"/>
      <c r="F427" s="22"/>
      <c r="G427"/>
      <c r="W427"/>
      <c r="X427"/>
      <c r="Y427"/>
      <c r="Z427"/>
      <c r="AA427"/>
      <c r="AB427"/>
      <c r="AD427" s="198"/>
      <c r="AE427" s="198"/>
      <c r="AF427" s="198"/>
      <c r="AG427" s="147"/>
      <c r="AH427" s="198"/>
      <c r="AI427" s="198"/>
      <c r="AK427" s="260"/>
      <c r="AL427" s="260"/>
      <c r="AM427" s="260"/>
      <c r="AN427" s="260"/>
      <c r="AO427" s="260"/>
      <c r="AP427" s="260"/>
      <c r="AR427" s="74"/>
      <c r="AS427" s="74"/>
      <c r="AT427" s="74"/>
      <c r="AU427" s="74"/>
      <c r="AV427" s="74"/>
      <c r="AW427" s="74"/>
      <c r="BB427"/>
    </row>
    <row r="428" spans="1:54" ht="15" customHeight="1">
      <c r="A428" s="178"/>
      <c r="B428" s="178"/>
      <c r="C428" s="178"/>
      <c r="D428" s="178"/>
      <c r="E428" s="178"/>
      <c r="F428" s="178"/>
      <c r="G428"/>
      <c r="W428"/>
      <c r="X428"/>
      <c r="Y428"/>
      <c r="Z428"/>
      <c r="AA428"/>
      <c r="AB428"/>
      <c r="AD428" s="198"/>
      <c r="AE428" s="198"/>
      <c r="AF428" s="198"/>
      <c r="AG428" s="147"/>
      <c r="AH428" s="198"/>
      <c r="AI428" s="198"/>
      <c r="AK428" s="260"/>
      <c r="AL428" s="260"/>
      <c r="AM428" s="260"/>
      <c r="AN428" s="260"/>
      <c r="AO428" s="260"/>
      <c r="AP428" s="260"/>
      <c r="AR428" s="74"/>
      <c r="AS428" s="74"/>
      <c r="AT428" s="74"/>
      <c r="AU428" s="74"/>
      <c r="AV428" s="74"/>
      <c r="AW428" s="74"/>
      <c r="BB428"/>
    </row>
    <row r="429" spans="1:54" ht="15" customHeight="1">
      <c r="A429" s="178"/>
      <c r="B429" s="178"/>
      <c r="C429" s="178"/>
      <c r="D429" s="178"/>
      <c r="E429" s="178"/>
      <c r="F429" s="178"/>
      <c r="G429"/>
      <c r="W429"/>
      <c r="X429"/>
      <c r="Y429"/>
      <c r="Z429"/>
      <c r="AA429"/>
      <c r="AB429"/>
      <c r="AD429" s="198"/>
      <c r="AE429" s="198"/>
      <c r="AF429" s="198"/>
      <c r="AG429" s="147"/>
      <c r="AH429" s="198"/>
      <c r="AI429" s="198"/>
      <c r="AK429" s="260"/>
      <c r="AL429" s="260"/>
      <c r="AM429" s="260"/>
      <c r="AN429" s="260"/>
      <c r="AO429" s="260"/>
      <c r="AP429" s="260"/>
      <c r="AR429" s="74"/>
      <c r="AS429" s="74"/>
      <c r="AT429" s="74"/>
      <c r="AU429" s="74"/>
      <c r="AV429" s="74"/>
      <c r="AW429" s="74"/>
      <c r="BB429"/>
    </row>
    <row r="430" spans="1:54" ht="15" customHeight="1">
      <c r="A430" s="178"/>
      <c r="B430" s="178"/>
      <c r="C430" s="178"/>
      <c r="D430" s="178"/>
      <c r="E430" s="178"/>
      <c r="F430" s="178"/>
      <c r="G430"/>
      <c r="W430"/>
      <c r="X430"/>
      <c r="Y430"/>
      <c r="Z430"/>
      <c r="AA430"/>
      <c r="AB430"/>
      <c r="AD430" s="198"/>
      <c r="AE430" s="198"/>
      <c r="AF430" s="198"/>
      <c r="AG430" s="147"/>
      <c r="AH430" s="198"/>
      <c r="AI430" s="198"/>
      <c r="AK430" s="260"/>
      <c r="AL430" s="260"/>
      <c r="AM430" s="260"/>
      <c r="AN430" s="260"/>
      <c r="AO430" s="260"/>
      <c r="AP430" s="260"/>
      <c r="AR430" s="74"/>
      <c r="AS430" s="74"/>
      <c r="AT430" s="74"/>
      <c r="AU430" s="74"/>
      <c r="AV430" s="74"/>
      <c r="AW430" s="74"/>
      <c r="BB430"/>
    </row>
    <row r="431" spans="1:54" ht="15" customHeight="1">
      <c r="A431" s="22"/>
      <c r="E431" s="178"/>
      <c r="F431" s="22"/>
      <c r="G431"/>
      <c r="W431"/>
      <c r="X431"/>
      <c r="Y431"/>
      <c r="Z431"/>
      <c r="AA431"/>
      <c r="AB431"/>
      <c r="AD431" s="198"/>
      <c r="AE431" s="198"/>
      <c r="AF431" s="198"/>
      <c r="AG431" s="147"/>
      <c r="AH431" s="198"/>
      <c r="AI431" s="198"/>
      <c r="AK431" s="260"/>
      <c r="AL431" s="260"/>
      <c r="AM431" s="260"/>
      <c r="AN431" s="260"/>
      <c r="AO431" s="260"/>
      <c r="AP431" s="260"/>
      <c r="AR431" s="74"/>
      <c r="AS431" s="74"/>
      <c r="AT431" s="74"/>
      <c r="AU431" s="74"/>
      <c r="AV431" s="74"/>
      <c r="AW431" s="74"/>
      <c r="BB431"/>
    </row>
    <row r="432" spans="1:54" ht="15" customHeight="1">
      <c r="A432" s="178"/>
      <c r="B432" s="178"/>
      <c r="C432" s="178"/>
      <c r="D432" s="178"/>
      <c r="E432" s="178"/>
      <c r="F432" s="178"/>
      <c r="G432"/>
      <c r="W432"/>
      <c r="X432"/>
      <c r="Y432"/>
      <c r="Z432"/>
      <c r="AA432"/>
      <c r="AB432"/>
      <c r="AD432" s="198"/>
      <c r="AE432" s="198"/>
      <c r="AF432" s="198"/>
      <c r="AG432" s="147"/>
      <c r="AH432" s="198"/>
      <c r="AI432" s="198"/>
      <c r="AK432" s="260"/>
      <c r="AL432" s="260"/>
      <c r="AM432" s="260"/>
      <c r="AN432" s="260"/>
      <c r="AO432" s="260"/>
      <c r="AP432" s="260"/>
      <c r="AR432" s="74"/>
      <c r="AS432" s="74"/>
      <c r="AT432" s="74"/>
      <c r="AU432" s="74"/>
      <c r="AV432" s="74"/>
      <c r="AW432" s="74"/>
      <c r="BB432"/>
    </row>
    <row r="433" spans="1:54" ht="15" customHeight="1">
      <c r="A433" s="178"/>
      <c r="B433" s="178"/>
      <c r="C433" s="178"/>
      <c r="D433" s="178"/>
      <c r="E433" s="178"/>
      <c r="F433" s="178"/>
      <c r="G433"/>
      <c r="W433"/>
      <c r="X433"/>
      <c r="Y433"/>
      <c r="Z433"/>
      <c r="AA433"/>
      <c r="AB433"/>
      <c r="AD433" s="198"/>
      <c r="AE433" s="198"/>
      <c r="AF433" s="198"/>
      <c r="AG433" s="147"/>
      <c r="AH433" s="198"/>
      <c r="AI433" s="198"/>
      <c r="AK433" s="260"/>
      <c r="AL433" s="260"/>
      <c r="AM433" s="260"/>
      <c r="AN433" s="260"/>
      <c r="AO433" s="260"/>
      <c r="AP433" s="260"/>
      <c r="AR433" s="74"/>
      <c r="AS433" s="74"/>
      <c r="AT433" s="74"/>
      <c r="AU433" s="74"/>
      <c r="AV433" s="74"/>
      <c r="AW433" s="74"/>
      <c r="BB433"/>
    </row>
    <row r="434" spans="1:54" ht="15" customHeight="1">
      <c r="A434" s="22"/>
      <c r="E434" s="178"/>
      <c r="F434" s="22"/>
      <c r="G434"/>
      <c r="W434"/>
      <c r="X434"/>
      <c r="Y434"/>
      <c r="Z434"/>
      <c r="AA434"/>
      <c r="AB434"/>
      <c r="AD434" s="198"/>
      <c r="AE434" s="198"/>
      <c r="AF434" s="198"/>
      <c r="AG434" s="147"/>
      <c r="AH434" s="198"/>
      <c r="AI434" s="198"/>
      <c r="AK434" s="260"/>
      <c r="AL434" s="260"/>
      <c r="AM434" s="260"/>
      <c r="AN434" s="260"/>
      <c r="AO434" s="260"/>
      <c r="AP434" s="260"/>
      <c r="AR434" s="74"/>
      <c r="AS434" s="74"/>
      <c r="AT434" s="74"/>
      <c r="AU434" s="74"/>
      <c r="AV434" s="74"/>
      <c r="AW434" s="74"/>
      <c r="BB434"/>
    </row>
    <row r="435" spans="1:54" ht="15" customHeight="1">
      <c r="A435" s="178"/>
      <c r="B435" s="178"/>
      <c r="C435" s="178"/>
      <c r="D435" s="178"/>
      <c r="E435" s="178"/>
      <c r="F435" s="178"/>
      <c r="G435"/>
      <c r="W435"/>
      <c r="X435"/>
      <c r="Y435"/>
      <c r="Z435"/>
      <c r="AA435"/>
      <c r="AB435"/>
      <c r="AD435" s="198"/>
      <c r="AE435" s="198"/>
      <c r="AF435" s="198"/>
      <c r="AG435" s="147"/>
      <c r="AH435" s="198"/>
      <c r="AI435" s="198"/>
      <c r="AK435" s="260"/>
      <c r="AL435" s="260"/>
      <c r="AM435" s="260"/>
      <c r="AN435" s="260"/>
      <c r="AO435" s="260"/>
      <c r="AP435" s="260"/>
      <c r="AR435" s="74"/>
      <c r="AS435" s="74"/>
      <c r="AT435" s="74"/>
      <c r="AU435" s="74"/>
      <c r="AV435" s="74"/>
      <c r="AW435" s="74"/>
      <c r="BB435"/>
    </row>
    <row r="436" spans="1:54" ht="15" customHeight="1">
      <c r="A436" s="178"/>
      <c r="B436" s="178"/>
      <c r="C436" s="178"/>
      <c r="D436" s="178"/>
      <c r="E436" s="178"/>
      <c r="F436" s="178"/>
      <c r="G436"/>
      <c r="W436"/>
      <c r="X436"/>
      <c r="Y436"/>
      <c r="Z436"/>
      <c r="AA436"/>
      <c r="AB436"/>
      <c r="AD436" s="198"/>
      <c r="AE436" s="198"/>
      <c r="AF436" s="198"/>
      <c r="AG436" s="147"/>
      <c r="AH436" s="198"/>
      <c r="AI436" s="198"/>
      <c r="AK436" s="260"/>
      <c r="AL436" s="260"/>
      <c r="AM436" s="260"/>
      <c r="AN436" s="260"/>
      <c r="AO436" s="260"/>
      <c r="AP436" s="260"/>
      <c r="AR436" s="74"/>
      <c r="AS436" s="74"/>
      <c r="AT436" s="74"/>
      <c r="AU436" s="74"/>
      <c r="AV436" s="74"/>
      <c r="AW436" s="74"/>
      <c r="BB436"/>
    </row>
    <row r="437" spans="1:54" ht="15" customHeight="1">
      <c r="A437" s="22"/>
      <c r="E437" s="178"/>
      <c r="F437" s="22"/>
      <c r="G437"/>
      <c r="W437"/>
      <c r="X437"/>
      <c r="Y437"/>
      <c r="Z437"/>
      <c r="AA437"/>
      <c r="AB437"/>
      <c r="AD437" s="198"/>
      <c r="AE437" s="198"/>
      <c r="AF437" s="198"/>
      <c r="AG437" s="147"/>
      <c r="AH437" s="198"/>
      <c r="AI437" s="198"/>
      <c r="AK437" s="260"/>
      <c r="AL437" s="260"/>
      <c r="AM437" s="260"/>
      <c r="AN437" s="260"/>
      <c r="AO437" s="260"/>
      <c r="AP437" s="260"/>
      <c r="AR437" s="74"/>
      <c r="AS437" s="74"/>
      <c r="AT437" s="74"/>
      <c r="AU437" s="74"/>
      <c r="AV437" s="74"/>
      <c r="AW437" s="74"/>
      <c r="BB437"/>
    </row>
    <row r="438" spans="1:54" ht="15">
      <c r="A438" s="22"/>
      <c r="E438" s="178"/>
      <c r="F438" s="22"/>
      <c r="G438"/>
      <c r="W438"/>
      <c r="X438"/>
      <c r="Y438"/>
      <c r="Z438"/>
      <c r="AA438"/>
      <c r="AB438"/>
      <c r="AD438" s="198"/>
      <c r="AE438" s="198"/>
      <c r="AF438" s="198"/>
      <c r="AG438" s="147"/>
      <c r="AH438" s="198"/>
      <c r="AI438" s="198"/>
      <c r="AK438" s="260"/>
      <c r="AL438" s="260"/>
      <c r="AM438" s="260"/>
      <c r="AN438" s="260"/>
      <c r="AO438" s="260"/>
      <c r="AP438" s="260"/>
      <c r="AR438" s="74"/>
      <c r="AS438" s="74"/>
      <c r="AT438" s="74"/>
      <c r="AU438" s="74"/>
      <c r="AV438" s="74"/>
      <c r="AW438" s="74"/>
      <c r="BB438"/>
    </row>
    <row r="439" spans="1:54" ht="15">
      <c r="A439" s="178"/>
      <c r="B439" s="178"/>
      <c r="C439" s="178"/>
      <c r="D439" s="178"/>
      <c r="E439" s="178"/>
      <c r="F439" s="178"/>
      <c r="G439"/>
      <c r="W439"/>
      <c r="X439"/>
      <c r="Y439"/>
      <c r="Z439"/>
      <c r="AA439"/>
      <c r="AB439"/>
      <c r="AD439" s="198"/>
      <c r="AE439" s="198"/>
      <c r="AF439" s="198"/>
      <c r="AG439" s="147"/>
      <c r="AH439" s="198"/>
      <c r="AI439" s="198"/>
      <c r="AK439" s="260"/>
      <c r="AL439" s="260"/>
      <c r="AM439" s="260"/>
      <c r="AN439" s="260"/>
      <c r="AO439" s="260"/>
      <c r="AP439" s="260"/>
      <c r="AR439" s="74"/>
      <c r="AS439" s="74"/>
      <c r="AT439" s="74"/>
      <c r="AU439" s="74"/>
      <c r="AV439" s="74"/>
      <c r="AW439" s="74"/>
      <c r="BB439"/>
    </row>
    <row r="440" spans="1:54" ht="15">
      <c r="A440" s="22"/>
      <c r="E440" s="178"/>
      <c r="F440" s="22"/>
      <c r="G440"/>
      <c r="W440"/>
      <c r="X440"/>
      <c r="Y440"/>
      <c r="Z440"/>
      <c r="AA440"/>
      <c r="AB440"/>
      <c r="AD440" s="198"/>
      <c r="AE440" s="198"/>
      <c r="AF440" s="198"/>
      <c r="AG440" s="147"/>
      <c r="AH440" s="198"/>
      <c r="AI440" s="198"/>
      <c r="AK440" s="260"/>
      <c r="AL440" s="260"/>
      <c r="AM440" s="260"/>
      <c r="AN440" s="260"/>
      <c r="AO440" s="260"/>
      <c r="AP440" s="260"/>
      <c r="AR440" s="74"/>
      <c r="AS440" s="74"/>
      <c r="AT440" s="74"/>
      <c r="AU440" s="74"/>
      <c r="AV440" s="74"/>
      <c r="AW440" s="74"/>
      <c r="BB440"/>
    </row>
    <row r="441" spans="1:54" ht="15">
      <c r="A441" s="178"/>
      <c r="B441" s="178"/>
      <c r="C441" s="178"/>
      <c r="D441" s="178"/>
      <c r="E441" s="178"/>
      <c r="F441" s="178"/>
      <c r="G441"/>
      <c r="W441"/>
      <c r="X441"/>
      <c r="Y441"/>
      <c r="Z441"/>
      <c r="AA441"/>
      <c r="AB441"/>
      <c r="AD441" s="198"/>
      <c r="AE441" s="198"/>
      <c r="AF441" s="198"/>
      <c r="AG441" s="147"/>
      <c r="AH441" s="198"/>
      <c r="AI441" s="198"/>
      <c r="AK441" s="260"/>
      <c r="AL441" s="260"/>
      <c r="AM441" s="260"/>
      <c r="AN441" s="260"/>
      <c r="AO441" s="260"/>
      <c r="AP441" s="260"/>
      <c r="AR441" s="74"/>
      <c r="AS441" s="74"/>
      <c r="AT441" s="74"/>
      <c r="AU441" s="74"/>
      <c r="AV441" s="74"/>
      <c r="AW441" s="74"/>
      <c r="BB441"/>
    </row>
    <row r="442" spans="1:54" ht="15">
      <c r="A442" s="22"/>
      <c r="E442" s="178"/>
      <c r="F442" s="22"/>
      <c r="G442"/>
      <c r="W442"/>
      <c r="X442"/>
      <c r="Y442"/>
      <c r="Z442"/>
      <c r="AA442"/>
      <c r="AB442"/>
      <c r="AD442" s="198"/>
      <c r="AE442" s="198"/>
      <c r="AF442" s="198"/>
      <c r="AG442" s="147"/>
      <c r="AH442" s="198"/>
      <c r="AI442" s="198"/>
      <c r="AK442" s="260"/>
      <c r="AL442" s="260"/>
      <c r="AM442" s="260"/>
      <c r="AN442" s="260"/>
      <c r="AO442" s="260"/>
      <c r="AP442" s="260"/>
      <c r="AR442" s="74"/>
      <c r="AS442" s="74"/>
      <c r="AT442" s="74"/>
      <c r="AU442" s="74"/>
      <c r="AV442" s="74"/>
      <c r="AW442" s="74"/>
      <c r="BB442"/>
    </row>
    <row r="443" spans="1:54" ht="15">
      <c r="A443" s="178"/>
      <c r="B443" s="178"/>
      <c r="C443" s="178"/>
      <c r="D443" s="178"/>
      <c r="E443" s="178"/>
      <c r="F443" s="178"/>
      <c r="G443"/>
      <c r="W443"/>
      <c r="X443"/>
      <c r="Y443"/>
      <c r="Z443"/>
      <c r="AA443"/>
      <c r="AB443"/>
      <c r="AD443" s="198"/>
      <c r="AE443" s="198"/>
      <c r="AF443" s="198"/>
      <c r="AG443" s="147"/>
      <c r="AH443" s="198"/>
      <c r="AI443" s="198"/>
      <c r="AK443" s="260"/>
      <c r="AL443" s="260"/>
      <c r="AM443" s="260"/>
      <c r="AN443" s="260"/>
      <c r="AO443" s="260"/>
      <c r="AP443" s="260"/>
      <c r="AR443" s="74"/>
      <c r="AS443" s="74"/>
      <c r="AT443" s="74"/>
      <c r="AU443" s="74"/>
      <c r="AV443" s="74"/>
      <c r="AW443" s="74"/>
      <c r="BB443"/>
    </row>
    <row r="444" spans="1:54" ht="15">
      <c r="A444" s="22"/>
      <c r="E444" s="178"/>
      <c r="F444" s="22"/>
      <c r="G444"/>
      <c r="W444"/>
      <c r="X444"/>
      <c r="Y444"/>
      <c r="Z444"/>
      <c r="AA444"/>
      <c r="AB444"/>
      <c r="AD444" s="198"/>
      <c r="AE444" s="198"/>
      <c r="AF444" s="198"/>
      <c r="AG444" s="147"/>
      <c r="AH444" s="200"/>
      <c r="AI444" s="197"/>
      <c r="AK444" s="260"/>
      <c r="AL444" s="260"/>
      <c r="AM444" s="260"/>
      <c r="AN444" s="260"/>
      <c r="AO444" s="260"/>
      <c r="AP444" s="260"/>
      <c r="AR444" s="74"/>
      <c r="AS444" s="74"/>
      <c r="AT444" s="74"/>
      <c r="AU444" s="74"/>
      <c r="AV444" s="74"/>
      <c r="AW444" s="74"/>
      <c r="BB444"/>
    </row>
    <row r="445" spans="1:54" ht="15">
      <c r="A445" s="22"/>
      <c r="E445" s="178"/>
      <c r="F445" s="22"/>
      <c r="G445"/>
      <c r="W445"/>
      <c r="X445"/>
      <c r="Y445"/>
      <c r="Z445"/>
      <c r="AA445"/>
      <c r="AB445"/>
      <c r="AD445" s="198"/>
      <c r="AE445" s="198"/>
      <c r="AF445" s="198"/>
      <c r="AG445" s="147"/>
      <c r="AH445" s="200"/>
      <c r="AI445" s="197"/>
      <c r="AK445" s="260"/>
      <c r="AL445" s="260"/>
      <c r="AM445" s="260"/>
      <c r="AN445" s="260"/>
      <c r="AO445" s="260"/>
      <c r="AP445" s="260"/>
      <c r="AR445" s="74"/>
      <c r="AS445" s="74"/>
      <c r="AT445" s="74"/>
      <c r="AU445" s="74"/>
      <c r="AV445" s="74"/>
      <c r="AW445" s="74"/>
      <c r="BB445"/>
    </row>
    <row r="446" spans="1:54" ht="15">
      <c r="A446" s="22"/>
      <c r="E446" s="178"/>
      <c r="F446" s="22"/>
      <c r="G446"/>
      <c r="W446"/>
      <c r="X446"/>
      <c r="Y446"/>
      <c r="Z446"/>
      <c r="AA446"/>
      <c r="AB446"/>
      <c r="AD446" s="198"/>
      <c r="AE446" s="198"/>
      <c r="AF446" s="198"/>
      <c r="AG446" s="147"/>
      <c r="AH446" s="200"/>
      <c r="AI446" s="197"/>
      <c r="AK446" s="260"/>
      <c r="AL446" s="260"/>
      <c r="AM446" s="260"/>
      <c r="AN446" s="260"/>
      <c r="AO446" s="260"/>
      <c r="AP446" s="260"/>
      <c r="AR446" s="74"/>
      <c r="AS446" s="74"/>
      <c r="AT446" s="74"/>
      <c r="AU446" s="74"/>
      <c r="AV446" s="74"/>
      <c r="AW446" s="74"/>
      <c r="BB446"/>
    </row>
    <row r="447" spans="1:54" ht="15">
      <c r="A447" s="178"/>
      <c r="B447" s="178"/>
      <c r="C447" s="178"/>
      <c r="D447" s="178"/>
      <c r="E447" s="178"/>
      <c r="F447" s="178"/>
      <c r="G447"/>
      <c r="W447"/>
      <c r="X447"/>
      <c r="Y447"/>
      <c r="Z447"/>
      <c r="AA447"/>
      <c r="AB447"/>
      <c r="AD447" s="198"/>
      <c r="AE447" s="198"/>
      <c r="AF447" s="198"/>
      <c r="AG447" s="147"/>
      <c r="AH447" s="200"/>
      <c r="AI447" s="197"/>
      <c r="AK447" s="260"/>
      <c r="AL447" s="260"/>
      <c r="AM447" s="260"/>
      <c r="AN447" s="260"/>
      <c r="AO447" s="260"/>
      <c r="AP447" s="260"/>
      <c r="AR447" s="74"/>
      <c r="AS447" s="74"/>
      <c r="AT447" s="74"/>
      <c r="AU447" s="74"/>
      <c r="AV447" s="74"/>
      <c r="AW447" s="74"/>
      <c r="BB447"/>
    </row>
    <row r="448" spans="1:54" ht="15">
      <c r="A448" s="178"/>
      <c r="B448" s="178"/>
      <c r="C448" s="178"/>
      <c r="D448" s="178"/>
      <c r="E448" s="178"/>
      <c r="F448" s="178"/>
      <c r="G448"/>
      <c r="W448"/>
      <c r="X448"/>
      <c r="Y448"/>
      <c r="Z448"/>
      <c r="AA448"/>
      <c r="AB448"/>
      <c r="AD448" s="198"/>
      <c r="AE448" s="198"/>
      <c r="AF448" s="198"/>
      <c r="AG448" s="147"/>
      <c r="AH448" s="200"/>
      <c r="AI448" s="197"/>
      <c r="AK448" s="260"/>
      <c r="AL448" s="260"/>
      <c r="AM448" s="260"/>
      <c r="AN448" s="260"/>
      <c r="AO448" s="260"/>
      <c r="AP448" s="260"/>
      <c r="AR448" s="74"/>
      <c r="AS448" s="74"/>
      <c r="AT448" s="74"/>
      <c r="AU448" s="74"/>
      <c r="AV448" s="74"/>
      <c r="AW448" s="74"/>
      <c r="BB448"/>
    </row>
    <row r="449" spans="1:54" ht="15">
      <c r="A449" s="178"/>
      <c r="B449" s="178"/>
      <c r="C449" s="178"/>
      <c r="D449" s="178"/>
      <c r="E449" s="178"/>
      <c r="F449" s="178"/>
      <c r="G449"/>
      <c r="W449"/>
      <c r="X449"/>
      <c r="Y449"/>
      <c r="Z449"/>
      <c r="AA449"/>
      <c r="AB449"/>
      <c r="AD449" s="198"/>
      <c r="AE449" s="198"/>
      <c r="AF449" s="198"/>
      <c r="AG449" s="147"/>
      <c r="AH449" s="200"/>
      <c r="AI449" s="197"/>
      <c r="AK449" s="260"/>
      <c r="AL449" s="260"/>
      <c r="AM449" s="260"/>
      <c r="AN449" s="260"/>
      <c r="AO449" s="260"/>
      <c r="AP449" s="260"/>
      <c r="AR449" s="74"/>
      <c r="AS449" s="74"/>
      <c r="AT449" s="74"/>
      <c r="AU449" s="74"/>
      <c r="AV449" s="74"/>
      <c r="AW449" s="74"/>
      <c r="BB449"/>
    </row>
    <row r="450" spans="1:54" ht="15">
      <c r="A450" s="22"/>
      <c r="E450" s="178"/>
      <c r="F450" s="22"/>
      <c r="G450"/>
      <c r="W450"/>
      <c r="X450"/>
      <c r="Y450"/>
      <c r="Z450"/>
      <c r="AA450"/>
      <c r="AB450"/>
      <c r="AD450" s="198"/>
      <c r="AE450" s="198"/>
      <c r="AF450" s="198"/>
      <c r="AG450" s="147"/>
      <c r="AH450" s="200"/>
      <c r="AI450" s="197"/>
      <c r="AK450" s="260"/>
      <c r="AL450" s="260"/>
      <c r="AM450" s="260"/>
      <c r="AN450" s="260"/>
      <c r="AO450" s="260"/>
      <c r="AP450" s="260"/>
      <c r="AR450" s="74"/>
      <c r="AS450" s="74"/>
      <c r="AT450" s="74"/>
      <c r="AU450" s="74"/>
      <c r="AV450" s="74"/>
      <c r="AW450" s="74"/>
      <c r="BB450"/>
    </row>
    <row r="451" spans="1:54" ht="15">
      <c r="A451" s="178"/>
      <c r="B451" s="178"/>
      <c r="C451" s="178"/>
      <c r="D451" s="178"/>
      <c r="E451" s="178"/>
      <c r="F451" s="178"/>
      <c r="G451"/>
      <c r="W451"/>
      <c r="X451"/>
      <c r="Y451"/>
      <c r="Z451"/>
      <c r="AA451"/>
      <c r="AB451"/>
      <c r="AD451" s="198"/>
      <c r="AE451" s="198"/>
      <c r="AF451" s="198"/>
      <c r="AG451" s="147"/>
      <c r="AH451" s="200"/>
      <c r="AI451" s="197"/>
      <c r="AK451" s="260"/>
      <c r="AL451" s="260"/>
      <c r="AM451" s="260"/>
      <c r="AN451" s="260"/>
      <c r="AO451" s="260"/>
      <c r="AP451" s="260"/>
      <c r="AR451" s="74"/>
      <c r="AS451" s="74"/>
      <c r="AT451" s="74"/>
      <c r="AU451" s="74"/>
      <c r="AV451" s="74"/>
      <c r="AW451" s="74"/>
      <c r="BB451"/>
    </row>
    <row r="452" spans="1:54" ht="15">
      <c r="A452" s="178"/>
      <c r="B452" s="178"/>
      <c r="C452" s="178"/>
      <c r="D452" s="178"/>
      <c r="E452" s="178"/>
      <c r="F452" s="178"/>
      <c r="G452"/>
      <c r="W452"/>
      <c r="X452"/>
      <c r="Y452"/>
      <c r="Z452"/>
      <c r="AA452"/>
      <c r="AB452"/>
      <c r="AD452" s="198"/>
      <c r="AE452" s="198"/>
      <c r="AF452" s="198"/>
      <c r="AG452" s="147"/>
      <c r="AH452" s="200"/>
      <c r="AI452" s="197"/>
      <c r="AK452" s="260"/>
      <c r="AL452" s="260"/>
      <c r="AM452" s="260"/>
      <c r="AN452" s="260"/>
      <c r="AO452" s="260"/>
      <c r="AP452" s="260"/>
      <c r="AR452" s="74"/>
      <c r="AS452" s="74"/>
      <c r="AT452" s="74"/>
      <c r="AU452" s="74"/>
      <c r="AV452" s="74"/>
      <c r="AW452" s="74"/>
      <c r="BB452"/>
    </row>
    <row r="453" spans="1:54" ht="15">
      <c r="A453" s="178"/>
      <c r="B453" s="178"/>
      <c r="C453" s="178"/>
      <c r="D453" s="178"/>
      <c r="E453" s="178"/>
      <c r="F453" s="178"/>
      <c r="G453"/>
      <c r="W453"/>
      <c r="X453"/>
      <c r="Y453"/>
      <c r="Z453"/>
      <c r="AA453"/>
      <c r="AB453"/>
      <c r="AD453" s="198"/>
      <c r="AE453" s="198"/>
      <c r="AF453" s="198"/>
      <c r="AG453" s="147"/>
      <c r="AH453" s="200"/>
      <c r="AI453" s="197"/>
      <c r="AK453" s="260"/>
      <c r="AL453" s="260"/>
      <c r="AM453" s="260"/>
      <c r="AN453" s="260"/>
      <c r="AO453" s="260"/>
      <c r="AP453" s="260"/>
      <c r="AR453" s="74"/>
      <c r="AS453" s="74"/>
      <c r="AT453" s="74"/>
      <c r="AU453" s="74"/>
      <c r="AV453" s="74"/>
      <c r="AW453" s="74"/>
      <c r="BB453"/>
    </row>
    <row r="454" spans="1:54" ht="15">
      <c r="A454" s="178"/>
      <c r="B454" s="178"/>
      <c r="C454" s="178"/>
      <c r="D454" s="178"/>
      <c r="E454" s="178"/>
      <c r="F454" s="178"/>
      <c r="G454"/>
      <c r="W454"/>
      <c r="X454"/>
      <c r="Y454"/>
      <c r="Z454"/>
      <c r="AA454"/>
      <c r="AB454"/>
      <c r="AD454" s="198"/>
      <c r="AE454" s="198"/>
      <c r="AF454" s="198"/>
      <c r="AG454" s="147"/>
      <c r="AH454" s="200"/>
      <c r="AI454" s="198"/>
      <c r="AK454" s="260"/>
      <c r="AL454" s="260"/>
      <c r="AM454" s="260"/>
      <c r="AN454" s="260"/>
      <c r="AO454" s="260"/>
      <c r="AP454" s="260"/>
      <c r="AR454" s="74"/>
      <c r="AS454" s="74"/>
      <c r="AT454" s="74"/>
      <c r="AU454" s="74"/>
      <c r="AV454" s="74"/>
      <c r="AW454" s="74"/>
      <c r="BB454"/>
    </row>
    <row r="455" spans="1:54" ht="15">
      <c r="A455" s="178"/>
      <c r="B455" s="178"/>
      <c r="C455" s="178"/>
      <c r="D455" s="178"/>
      <c r="E455" s="178"/>
      <c r="F455" s="178"/>
      <c r="G455"/>
      <c r="W455"/>
      <c r="X455"/>
      <c r="Y455"/>
      <c r="Z455"/>
      <c r="AA455"/>
      <c r="AB455"/>
      <c r="AD455" s="197"/>
      <c r="AE455" s="197"/>
      <c r="AF455" s="197"/>
      <c r="AG455" s="147"/>
      <c r="AH455" s="200"/>
      <c r="AI455" s="198"/>
      <c r="AK455" s="260"/>
      <c r="AL455" s="260"/>
      <c r="AM455" s="260"/>
      <c r="AN455" s="260"/>
      <c r="AO455" s="260"/>
      <c r="AP455" s="260"/>
      <c r="AR455" s="74"/>
      <c r="AS455" s="74"/>
      <c r="AT455" s="74"/>
      <c r="AU455" s="74"/>
      <c r="AV455" s="74"/>
      <c r="AW455" s="74"/>
      <c r="BB455"/>
    </row>
    <row r="456" spans="1:54" ht="15">
      <c r="A456" s="178"/>
      <c r="B456" s="178"/>
      <c r="C456" s="178"/>
      <c r="D456" s="178"/>
      <c r="E456" s="178"/>
      <c r="F456" s="178"/>
      <c r="G456"/>
      <c r="W456"/>
      <c r="X456"/>
      <c r="Y456"/>
      <c r="Z456"/>
      <c r="AA456"/>
      <c r="AB456"/>
      <c r="AD456" s="197"/>
      <c r="AE456" s="197"/>
      <c r="AF456" s="197"/>
      <c r="AG456" s="147"/>
      <c r="AH456" s="200"/>
      <c r="AI456" s="198"/>
      <c r="AK456" s="260"/>
      <c r="AL456" s="260"/>
      <c r="AM456" s="260"/>
      <c r="AN456" s="260"/>
      <c r="AO456" s="260"/>
      <c r="AP456" s="260"/>
      <c r="AR456" s="74"/>
      <c r="AS456" s="74"/>
      <c r="AT456" s="74"/>
      <c r="AU456" s="74"/>
      <c r="AV456" s="74"/>
      <c r="AW456" s="74"/>
      <c r="BB456"/>
    </row>
    <row r="457" spans="1:54" ht="15">
      <c r="A457" s="178"/>
      <c r="B457" s="178"/>
      <c r="C457" s="178"/>
      <c r="D457" s="178"/>
      <c r="E457" s="178"/>
      <c r="F457" s="178"/>
      <c r="G457"/>
      <c r="W457"/>
      <c r="X457"/>
      <c r="Y457"/>
      <c r="Z457"/>
      <c r="AA457"/>
      <c r="AB457"/>
      <c r="AD457" s="197"/>
      <c r="AE457" s="197"/>
      <c r="AF457" s="197"/>
      <c r="AG457" s="147"/>
      <c r="AH457" s="200"/>
      <c r="AI457" s="198"/>
      <c r="AK457" s="260"/>
      <c r="AL457" s="260"/>
      <c r="AM457" s="260"/>
      <c r="AN457" s="260"/>
      <c r="AO457" s="260"/>
      <c r="AP457" s="260"/>
      <c r="AR457" s="74"/>
      <c r="AS457" s="74"/>
      <c r="AT457" s="74"/>
      <c r="AU457" s="74"/>
      <c r="AV457" s="74"/>
      <c r="AW457" s="74"/>
      <c r="BB457"/>
    </row>
    <row r="458" spans="1:54" ht="15">
      <c r="A458" s="178"/>
      <c r="B458" s="178"/>
      <c r="C458" s="178"/>
      <c r="D458" s="178"/>
      <c r="E458" s="178"/>
      <c r="F458" s="178"/>
      <c r="G458"/>
      <c r="W458"/>
      <c r="X458"/>
      <c r="Y458"/>
      <c r="Z458"/>
      <c r="AA458"/>
      <c r="AB458"/>
      <c r="AD458" s="197"/>
      <c r="AE458" s="197"/>
      <c r="AF458" s="197"/>
      <c r="AG458" s="147"/>
      <c r="AH458" s="200"/>
      <c r="AI458" s="198"/>
      <c r="AK458" s="260"/>
      <c r="AL458" s="260"/>
      <c r="AM458" s="260"/>
      <c r="AN458" s="260"/>
      <c r="AO458" s="260"/>
      <c r="AP458" s="260"/>
      <c r="AR458" s="74"/>
      <c r="AS458" s="74"/>
      <c r="AT458" s="74"/>
      <c r="AU458" s="74"/>
      <c r="AV458" s="74"/>
      <c r="AW458" s="74"/>
      <c r="BB458"/>
    </row>
    <row r="459" spans="1:54" ht="15">
      <c r="A459" s="178"/>
      <c r="B459" s="178"/>
      <c r="C459" s="178"/>
      <c r="D459" s="178"/>
      <c r="E459" s="178"/>
      <c r="F459" s="178"/>
      <c r="G459"/>
      <c r="W459"/>
      <c r="X459"/>
      <c r="Y459"/>
      <c r="Z459"/>
      <c r="AA459"/>
      <c r="AB459"/>
      <c r="AD459" s="197"/>
      <c r="AE459" s="197"/>
      <c r="AF459" s="197"/>
      <c r="AG459" s="147"/>
      <c r="AH459" s="200"/>
      <c r="AI459" s="198"/>
      <c r="AK459" s="260"/>
      <c r="AL459" s="260"/>
      <c r="AM459" s="260"/>
      <c r="AN459" s="260"/>
      <c r="AO459" s="260"/>
      <c r="AP459" s="260"/>
      <c r="AR459" s="74"/>
      <c r="AS459" s="74"/>
      <c r="AT459" s="74"/>
      <c r="AU459" s="74"/>
      <c r="AV459" s="74"/>
      <c r="AW459" s="74"/>
      <c r="BB459"/>
    </row>
    <row r="460" spans="1:54" ht="15">
      <c r="A460" s="178"/>
      <c r="B460" s="178"/>
      <c r="C460" s="178"/>
      <c r="D460" s="178"/>
      <c r="E460" s="178"/>
      <c r="F460" s="178"/>
      <c r="G460"/>
      <c r="W460"/>
      <c r="X460"/>
      <c r="Y460"/>
      <c r="Z460"/>
      <c r="AA460"/>
      <c r="AB460"/>
      <c r="AD460" s="197"/>
      <c r="AE460" s="197"/>
      <c r="AF460" s="197"/>
      <c r="AG460" s="147"/>
      <c r="AH460" s="200"/>
      <c r="AI460" s="198"/>
      <c r="AK460" s="260"/>
      <c r="AL460" s="260"/>
      <c r="AM460" s="260"/>
      <c r="AN460" s="260"/>
      <c r="AO460" s="260"/>
      <c r="AP460" s="260"/>
      <c r="AR460" s="74"/>
      <c r="AS460" s="74"/>
      <c r="AT460" s="74"/>
      <c r="AU460" s="74"/>
      <c r="AV460" s="74"/>
      <c r="AW460" s="74"/>
      <c r="BB460"/>
    </row>
    <row r="461" spans="1:54" ht="15">
      <c r="A461" s="178"/>
      <c r="B461" s="178"/>
      <c r="C461" s="178"/>
      <c r="D461" s="178"/>
      <c r="E461" s="178"/>
      <c r="F461" s="178"/>
      <c r="G461"/>
      <c r="W461"/>
      <c r="X461"/>
      <c r="Y461"/>
      <c r="Z461"/>
      <c r="AA461"/>
      <c r="AB461"/>
      <c r="AD461" s="197"/>
      <c r="AE461" s="197"/>
      <c r="AF461" s="197"/>
      <c r="AG461" s="147"/>
      <c r="AH461" s="200"/>
      <c r="AI461" s="198"/>
      <c r="AK461" s="260"/>
      <c r="AL461" s="260"/>
      <c r="AM461" s="260"/>
      <c r="AN461" s="260"/>
      <c r="AO461" s="260"/>
      <c r="AP461" s="260"/>
      <c r="AR461" s="74"/>
      <c r="AS461" s="74"/>
      <c r="AT461" s="74"/>
      <c r="AU461" s="74"/>
      <c r="AV461" s="74"/>
      <c r="AW461" s="74"/>
      <c r="BB461"/>
    </row>
    <row r="462" spans="1:54" ht="15">
      <c r="A462" s="178"/>
      <c r="B462" s="178"/>
      <c r="C462" s="178"/>
      <c r="D462" s="178"/>
      <c r="E462" s="178"/>
      <c r="F462" s="178"/>
      <c r="G462"/>
      <c r="W462"/>
      <c r="X462"/>
      <c r="Y462"/>
      <c r="Z462"/>
      <c r="AA462"/>
      <c r="AB462"/>
      <c r="AD462" s="197"/>
      <c r="AE462" s="197"/>
      <c r="AF462" s="197"/>
      <c r="AG462" s="147"/>
      <c r="AH462" s="198"/>
      <c r="AI462" s="198"/>
      <c r="AK462" s="260"/>
      <c r="AL462" s="260"/>
      <c r="AM462" s="260"/>
      <c r="AN462" s="260"/>
      <c r="AO462" s="260"/>
      <c r="AP462" s="260"/>
      <c r="AR462" s="74"/>
      <c r="AS462" s="74"/>
      <c r="AT462" s="74"/>
      <c r="AU462" s="74"/>
      <c r="AV462" s="74"/>
      <c r="AW462" s="74"/>
      <c r="BB462"/>
    </row>
    <row r="463" spans="1:54" ht="15">
      <c r="A463" s="178"/>
      <c r="B463" s="178"/>
      <c r="C463" s="178"/>
      <c r="D463" s="178"/>
      <c r="E463" s="178"/>
      <c r="F463" s="178"/>
      <c r="G463"/>
      <c r="W463"/>
      <c r="X463"/>
      <c r="Y463"/>
      <c r="Z463"/>
      <c r="AA463"/>
      <c r="AB463"/>
      <c r="AD463" s="197"/>
      <c r="AE463" s="197"/>
      <c r="AF463" s="197"/>
      <c r="AG463" s="147"/>
      <c r="AH463" s="198"/>
      <c r="AI463" s="198"/>
      <c r="AK463" s="260"/>
      <c r="AL463" s="260"/>
      <c r="AM463" s="260"/>
      <c r="AN463" s="260"/>
      <c r="AO463" s="260"/>
      <c r="AP463" s="260"/>
      <c r="AR463" s="74"/>
      <c r="AS463" s="74"/>
      <c r="AT463" s="74"/>
      <c r="AU463" s="74"/>
      <c r="AV463" s="74"/>
      <c r="AW463" s="74"/>
      <c r="BB463"/>
    </row>
    <row r="464" spans="1:54" ht="15">
      <c r="A464" s="178"/>
      <c r="B464" s="178"/>
      <c r="C464" s="178"/>
      <c r="D464" s="178"/>
      <c r="E464" s="178"/>
      <c r="F464" s="178"/>
      <c r="G464"/>
      <c r="W464"/>
      <c r="X464"/>
      <c r="Y464"/>
      <c r="Z464"/>
      <c r="AA464"/>
      <c r="AB464"/>
      <c r="AD464" s="197"/>
      <c r="AE464" s="197"/>
      <c r="AF464" s="197"/>
      <c r="AG464" s="147"/>
      <c r="AH464" s="200"/>
      <c r="AI464" s="197"/>
      <c r="AK464" s="260"/>
      <c r="AL464" s="260"/>
      <c r="AM464" s="260"/>
      <c r="AN464" s="260"/>
      <c r="AO464" s="260"/>
      <c r="AP464" s="260"/>
      <c r="AR464" s="74"/>
      <c r="AS464" s="74"/>
      <c r="AT464" s="74"/>
      <c r="AU464" s="74"/>
      <c r="AV464" s="74"/>
      <c r="AW464" s="74"/>
      <c r="BB464"/>
    </row>
    <row r="465" spans="1:54" ht="15">
      <c r="A465" s="178"/>
      <c r="B465" s="178"/>
      <c r="C465" s="178"/>
      <c r="D465" s="178"/>
      <c r="E465" s="178"/>
      <c r="F465" s="178"/>
      <c r="G465"/>
      <c r="W465"/>
      <c r="X465"/>
      <c r="Y465"/>
      <c r="Z465"/>
      <c r="AA465"/>
      <c r="AB465"/>
      <c r="AD465" s="197"/>
      <c r="AE465" s="197"/>
      <c r="AF465" s="197"/>
      <c r="AG465" s="147"/>
      <c r="AH465" s="198"/>
      <c r="AI465" s="198"/>
      <c r="AK465" s="260"/>
      <c r="AL465" s="260"/>
      <c r="AM465" s="260"/>
      <c r="AN465" s="260"/>
      <c r="AO465" s="260"/>
      <c r="AP465" s="260"/>
      <c r="AR465" s="74"/>
      <c r="AS465" s="74"/>
      <c r="AT465" s="74"/>
      <c r="AU465" s="74"/>
      <c r="AV465" s="74"/>
      <c r="AW465" s="74"/>
      <c r="BB465"/>
    </row>
    <row r="466" spans="1:54" ht="15">
      <c r="A466" s="178"/>
      <c r="B466" s="178"/>
      <c r="C466" s="178"/>
      <c r="D466" s="178"/>
      <c r="E466" s="178"/>
      <c r="F466" s="178"/>
      <c r="G466"/>
      <c r="W466"/>
      <c r="X466"/>
      <c r="Y466"/>
      <c r="Z466"/>
      <c r="AA466"/>
      <c r="AB466"/>
      <c r="AD466" s="197"/>
      <c r="AE466" s="197"/>
      <c r="AF466" s="197"/>
      <c r="AG466" s="147"/>
      <c r="AH466" s="198"/>
      <c r="AI466" s="198"/>
      <c r="AK466" s="260"/>
      <c r="AL466" s="260"/>
      <c r="AM466" s="260"/>
      <c r="AN466" s="260"/>
      <c r="AO466" s="260"/>
      <c r="AP466" s="260"/>
      <c r="AR466" s="74"/>
      <c r="AS466" s="74"/>
      <c r="AT466" s="74"/>
      <c r="AU466" s="74"/>
      <c r="AV466" s="74"/>
      <c r="AW466" s="74"/>
      <c r="BB466"/>
    </row>
    <row r="467" spans="1:54" ht="15">
      <c r="A467" s="178"/>
      <c r="B467" s="178"/>
      <c r="C467" s="178"/>
      <c r="D467" s="178"/>
      <c r="E467" s="178"/>
      <c r="F467" s="178"/>
      <c r="G467"/>
      <c r="W467"/>
      <c r="X467"/>
      <c r="Y467"/>
      <c r="Z467"/>
      <c r="AA467"/>
      <c r="AB467"/>
      <c r="AD467" s="197"/>
      <c r="AE467" s="197"/>
      <c r="AF467" s="197"/>
      <c r="AG467" s="147"/>
      <c r="AH467" s="198"/>
      <c r="AI467" s="198"/>
      <c r="AK467" s="260"/>
      <c r="AL467" s="260"/>
      <c r="AM467" s="260"/>
      <c r="AN467" s="260"/>
      <c r="AO467" s="260"/>
      <c r="AP467" s="260"/>
      <c r="AR467" s="74"/>
      <c r="AS467" s="74"/>
      <c r="AT467" s="74"/>
      <c r="AU467" s="74"/>
      <c r="AV467" s="74"/>
      <c r="AW467" s="74"/>
      <c r="BB467"/>
    </row>
    <row r="468" spans="1:54" ht="15">
      <c r="A468" s="178"/>
      <c r="B468" s="178"/>
      <c r="C468" s="178"/>
      <c r="D468" s="178"/>
      <c r="E468" s="178"/>
      <c r="F468" s="178"/>
      <c r="G468"/>
      <c r="W468"/>
      <c r="X468"/>
      <c r="Y468"/>
      <c r="Z468"/>
      <c r="AA468"/>
      <c r="AB468"/>
      <c r="AD468" s="197"/>
      <c r="AE468" s="197"/>
      <c r="AF468" s="197"/>
      <c r="AG468" s="147"/>
      <c r="AH468" s="198"/>
      <c r="AI468" s="198"/>
      <c r="AK468" s="260"/>
      <c r="AL468" s="260"/>
      <c r="AM468" s="260"/>
      <c r="AN468" s="260"/>
      <c r="AO468" s="260"/>
      <c r="AP468" s="260"/>
      <c r="AR468" s="74"/>
      <c r="AS468" s="74"/>
      <c r="AT468" s="74"/>
      <c r="AU468" s="74"/>
      <c r="AV468" s="74"/>
      <c r="AW468" s="74"/>
      <c r="BB468"/>
    </row>
    <row r="469" spans="1:54" ht="15">
      <c r="A469" s="178"/>
      <c r="B469" s="178"/>
      <c r="C469" s="178"/>
      <c r="D469" s="178"/>
      <c r="E469" s="178"/>
      <c r="F469" s="178"/>
      <c r="G469"/>
      <c r="W469"/>
      <c r="X469"/>
      <c r="Y469"/>
      <c r="Z469"/>
      <c r="AA469"/>
      <c r="AB469"/>
      <c r="AD469" s="197"/>
      <c r="AE469" s="197"/>
      <c r="AF469" s="197"/>
      <c r="AG469" s="147"/>
      <c r="AH469" s="198"/>
      <c r="AI469" s="198"/>
      <c r="AK469" s="260"/>
      <c r="AL469" s="260"/>
      <c r="AM469" s="260"/>
      <c r="AN469" s="260"/>
      <c r="AO469" s="260"/>
      <c r="AP469" s="260"/>
      <c r="AR469" s="74"/>
      <c r="AS469" s="74"/>
      <c r="AT469" s="74"/>
      <c r="AU469" s="74"/>
      <c r="AV469" s="74"/>
      <c r="AW469" s="74"/>
      <c r="BB469"/>
    </row>
    <row r="470" spans="1:54" ht="15">
      <c r="A470" s="178"/>
      <c r="B470" s="178"/>
      <c r="C470" s="178"/>
      <c r="D470" s="178"/>
      <c r="E470" s="178"/>
      <c r="F470" s="178"/>
      <c r="G470"/>
      <c r="W470"/>
      <c r="X470"/>
      <c r="Y470"/>
      <c r="Z470"/>
      <c r="AA470"/>
      <c r="AB470"/>
      <c r="AD470" s="197"/>
      <c r="AE470" s="197"/>
      <c r="AF470" s="197"/>
      <c r="AG470" s="147"/>
      <c r="AH470" s="198"/>
      <c r="AI470" s="198"/>
      <c r="AK470" s="260"/>
      <c r="AL470" s="260"/>
      <c r="AM470" s="260"/>
      <c r="AN470" s="260"/>
      <c r="AO470" s="260"/>
      <c r="AP470" s="260"/>
      <c r="AR470" s="74"/>
      <c r="AS470" s="74"/>
      <c r="AT470" s="74"/>
      <c r="AU470" s="74"/>
      <c r="AV470" s="74"/>
      <c r="AW470" s="74"/>
      <c r="BB470"/>
    </row>
    <row r="471" spans="1:54" ht="15">
      <c r="A471" s="178"/>
      <c r="B471" s="178"/>
      <c r="C471" s="178"/>
      <c r="D471" s="178"/>
      <c r="E471" s="178"/>
      <c r="F471" s="178"/>
      <c r="G471"/>
      <c r="W471"/>
      <c r="X471"/>
      <c r="Y471"/>
      <c r="Z471"/>
      <c r="AA471"/>
      <c r="AB471"/>
      <c r="AD471" s="197"/>
      <c r="AE471" s="197"/>
      <c r="AF471" s="197"/>
      <c r="AG471" s="147"/>
      <c r="AH471" s="198"/>
      <c r="AI471" s="198"/>
      <c r="AK471" s="260"/>
      <c r="AL471" s="260"/>
      <c r="AM471" s="260"/>
      <c r="AN471" s="260"/>
      <c r="AO471" s="260"/>
      <c r="AP471" s="260"/>
      <c r="AR471" s="74"/>
      <c r="AS471" s="74"/>
      <c r="AT471" s="74"/>
      <c r="AU471" s="74"/>
      <c r="AV471" s="74"/>
      <c r="AW471" s="74"/>
      <c r="BB471"/>
    </row>
    <row r="472" spans="1:54" ht="15">
      <c r="A472" s="178"/>
      <c r="B472" s="178"/>
      <c r="C472" s="178"/>
      <c r="D472" s="178"/>
      <c r="E472" s="178"/>
      <c r="F472" s="178"/>
      <c r="G472"/>
      <c r="W472"/>
      <c r="X472"/>
      <c r="Y472"/>
      <c r="Z472"/>
      <c r="AA472"/>
      <c r="AB472"/>
      <c r="AD472" s="197"/>
      <c r="AE472" s="197"/>
      <c r="AF472" s="197"/>
      <c r="AG472" s="147"/>
      <c r="AH472" s="198"/>
      <c r="AI472" s="198"/>
      <c r="AK472" s="260"/>
      <c r="AL472" s="260"/>
      <c r="AM472" s="260"/>
      <c r="AN472" s="260"/>
      <c r="AO472" s="260"/>
      <c r="AP472" s="260"/>
      <c r="AR472" s="74"/>
      <c r="AS472" s="74"/>
      <c r="AT472" s="74"/>
      <c r="AU472" s="74"/>
      <c r="AV472" s="74"/>
      <c r="AW472" s="74"/>
      <c r="BB472"/>
    </row>
    <row r="473" spans="1:54" ht="15">
      <c r="A473" s="178"/>
      <c r="B473" s="178"/>
      <c r="C473" s="178"/>
      <c r="D473" s="178"/>
      <c r="E473" s="178"/>
      <c r="F473" s="178"/>
      <c r="G473"/>
      <c r="W473"/>
      <c r="X473"/>
      <c r="Y473"/>
      <c r="Z473"/>
      <c r="AA473"/>
      <c r="AB473"/>
      <c r="AD473" s="197"/>
      <c r="AE473" s="197"/>
      <c r="AF473" s="197"/>
      <c r="AG473" s="147"/>
      <c r="AH473" s="201"/>
      <c r="AI473" s="202"/>
      <c r="AK473" s="260"/>
      <c r="AL473" s="260"/>
      <c r="AM473" s="260"/>
      <c r="AN473" s="260"/>
      <c r="AO473" s="260"/>
      <c r="AP473" s="260"/>
      <c r="AR473" s="74"/>
      <c r="AS473" s="74"/>
      <c r="AT473" s="74"/>
      <c r="AU473" s="74"/>
      <c r="AV473" s="74"/>
      <c r="AW473" s="74"/>
      <c r="BB473"/>
    </row>
    <row r="474" spans="1:54" ht="15">
      <c r="A474" s="178"/>
      <c r="B474" s="178"/>
      <c r="C474" s="178"/>
      <c r="D474" s="178"/>
      <c r="E474" s="178"/>
      <c r="F474" s="178"/>
      <c r="G474"/>
      <c r="W474"/>
      <c r="X474"/>
      <c r="Y474"/>
      <c r="Z474"/>
      <c r="AA474"/>
      <c r="AB474"/>
      <c r="AD474" s="197"/>
      <c r="AE474" s="197"/>
      <c r="AF474" s="197"/>
      <c r="AG474" s="147"/>
      <c r="AH474" s="201"/>
      <c r="AI474" s="202"/>
      <c r="AK474" s="260"/>
      <c r="AL474" s="260"/>
      <c r="AM474" s="260"/>
      <c r="AN474" s="260"/>
      <c r="AO474" s="260"/>
      <c r="AP474" s="260"/>
      <c r="AR474" s="74"/>
      <c r="AS474" s="74"/>
      <c r="AT474" s="74"/>
      <c r="AU474" s="74"/>
      <c r="AV474" s="74"/>
      <c r="AW474" s="74"/>
      <c r="BB474"/>
    </row>
    <row r="475" spans="1:54" ht="15">
      <c r="A475" s="178"/>
      <c r="B475" s="178"/>
      <c r="C475" s="178"/>
      <c r="D475" s="178"/>
      <c r="E475" s="178"/>
      <c r="F475" s="178"/>
      <c r="G475"/>
      <c r="W475"/>
      <c r="X475"/>
      <c r="Y475"/>
      <c r="Z475"/>
      <c r="AA475"/>
      <c r="AB475"/>
      <c r="AD475" s="197"/>
      <c r="AE475" s="197"/>
      <c r="AF475" s="197"/>
      <c r="AG475" s="147"/>
      <c r="AH475" s="201"/>
      <c r="AI475" s="202"/>
      <c r="AK475" s="260"/>
      <c r="AL475" s="260"/>
      <c r="AM475" s="260"/>
      <c r="AN475" s="260"/>
      <c r="AO475" s="260"/>
      <c r="AP475" s="260"/>
      <c r="AR475" s="74"/>
      <c r="AS475" s="74"/>
      <c r="AT475" s="74"/>
      <c r="AU475" s="74"/>
      <c r="AV475" s="74"/>
      <c r="AW475" s="74"/>
      <c r="BB475"/>
    </row>
    <row r="476" spans="1:54" ht="15">
      <c r="A476" s="178"/>
      <c r="B476" s="178"/>
      <c r="C476" s="178"/>
      <c r="D476" s="178"/>
      <c r="E476" s="178"/>
      <c r="F476" s="178"/>
      <c r="G476"/>
      <c r="W476"/>
      <c r="X476"/>
      <c r="Y476"/>
      <c r="Z476"/>
      <c r="AA476"/>
      <c r="AB476"/>
      <c r="AD476" s="197"/>
      <c r="AE476" s="197"/>
      <c r="AF476" s="197"/>
      <c r="AG476" s="147"/>
      <c r="AH476" s="201"/>
      <c r="AI476" s="202"/>
      <c r="AK476" s="260"/>
      <c r="AL476" s="260"/>
      <c r="AM476" s="260"/>
      <c r="AN476" s="260"/>
      <c r="AO476" s="260"/>
      <c r="AP476" s="260"/>
      <c r="AR476" s="74"/>
      <c r="AS476" s="74"/>
      <c r="AT476" s="74"/>
      <c r="AU476" s="74"/>
      <c r="AV476" s="74"/>
      <c r="AW476" s="74"/>
      <c r="BB476"/>
    </row>
    <row r="477" spans="1:54" ht="15">
      <c r="A477" s="178"/>
      <c r="B477" s="178"/>
      <c r="C477" s="178"/>
      <c r="D477" s="178"/>
      <c r="E477" s="178"/>
      <c r="F477" s="178"/>
      <c r="G477"/>
      <c r="W477"/>
      <c r="X477"/>
      <c r="Y477"/>
      <c r="Z477"/>
      <c r="AA477"/>
      <c r="AB477"/>
      <c r="AD477" s="197"/>
      <c r="AE477" s="197"/>
      <c r="AF477" s="197"/>
      <c r="AG477" s="147"/>
      <c r="AH477" s="201"/>
      <c r="AI477" s="202"/>
      <c r="AK477" s="260"/>
      <c r="AL477" s="260"/>
      <c r="AM477" s="260"/>
      <c r="AN477" s="260"/>
      <c r="AO477" s="260"/>
      <c r="AP477" s="260"/>
      <c r="AR477" s="74"/>
      <c r="AS477" s="74"/>
      <c r="AT477" s="74"/>
      <c r="AU477" s="74"/>
      <c r="AV477" s="74"/>
      <c r="AW477" s="74"/>
      <c r="BB477"/>
    </row>
    <row r="478" spans="1:54" ht="15">
      <c r="A478" s="22"/>
      <c r="E478" s="178"/>
      <c r="F478" s="22"/>
      <c r="G478"/>
      <c r="W478"/>
      <c r="X478"/>
      <c r="Y478"/>
      <c r="Z478"/>
      <c r="AA478"/>
      <c r="AB478"/>
      <c r="AD478" s="197"/>
      <c r="AE478" s="197"/>
      <c r="AF478" s="197"/>
      <c r="AG478" s="147"/>
      <c r="AH478" s="201"/>
      <c r="AI478" s="202"/>
      <c r="AK478" s="260"/>
      <c r="AL478" s="260"/>
      <c r="AM478" s="260"/>
      <c r="AN478" s="260"/>
      <c r="AO478" s="260"/>
      <c r="AP478" s="260"/>
      <c r="AR478" s="74"/>
      <c r="AS478" s="74"/>
      <c r="AT478" s="74"/>
      <c r="AU478" s="74"/>
      <c r="AV478" s="74"/>
      <c r="AW478" s="74"/>
      <c r="BB478"/>
    </row>
    <row r="479" spans="1:54" ht="15">
      <c r="A479" s="22"/>
      <c r="E479" s="178"/>
      <c r="F479" s="22"/>
      <c r="G479"/>
      <c r="W479"/>
      <c r="X479"/>
      <c r="Y479"/>
      <c r="Z479"/>
      <c r="AA479"/>
      <c r="AB479"/>
      <c r="AD479" s="197"/>
      <c r="AE479" s="197"/>
      <c r="AF479" s="197"/>
      <c r="AG479" s="147"/>
      <c r="AH479" s="200"/>
      <c r="AI479" s="197"/>
      <c r="AK479" s="260"/>
      <c r="AL479" s="260"/>
      <c r="AM479" s="260"/>
      <c r="AN479" s="260"/>
      <c r="AO479" s="260"/>
      <c r="AP479" s="260"/>
      <c r="AR479" s="74"/>
      <c r="AS479" s="74"/>
      <c r="AT479" s="74"/>
      <c r="AU479" s="74"/>
      <c r="AV479" s="74"/>
      <c r="AW479" s="74"/>
      <c r="BB479"/>
    </row>
    <row r="480" spans="1:54" ht="15">
      <c r="A480" s="22"/>
      <c r="E480" s="178"/>
      <c r="F480" s="22"/>
      <c r="G480"/>
      <c r="W480"/>
      <c r="X480"/>
      <c r="Y480"/>
      <c r="Z480"/>
      <c r="AA480"/>
      <c r="AB480"/>
      <c r="AD480" s="197"/>
      <c r="AE480" s="197"/>
      <c r="AF480" s="197"/>
      <c r="AG480" s="147"/>
      <c r="AH480" s="200"/>
      <c r="AI480" s="197"/>
      <c r="AK480" s="260"/>
      <c r="AL480" s="260"/>
      <c r="AM480" s="260"/>
      <c r="AN480" s="260"/>
      <c r="AO480" s="260"/>
      <c r="AP480" s="260"/>
      <c r="AR480" s="74"/>
      <c r="AS480" s="74"/>
      <c r="AT480" s="74"/>
      <c r="AU480" s="74"/>
      <c r="AV480" s="74"/>
      <c r="AW480" s="74"/>
      <c r="BB480"/>
    </row>
    <row r="481" spans="1:54" ht="15">
      <c r="A481" s="22"/>
      <c r="E481" s="178"/>
      <c r="F481" s="22"/>
      <c r="G481"/>
      <c r="W481"/>
      <c r="X481"/>
      <c r="Y481"/>
      <c r="Z481"/>
      <c r="AA481"/>
      <c r="AB481"/>
      <c r="AD481" s="197"/>
      <c r="AE481" s="197"/>
      <c r="AF481" s="197"/>
      <c r="AG481" s="147"/>
      <c r="AH481" s="200"/>
      <c r="AI481" s="197"/>
      <c r="AK481" s="260"/>
      <c r="AL481" s="260"/>
      <c r="AM481" s="260"/>
      <c r="AN481" s="260"/>
      <c r="AO481" s="260"/>
      <c r="AP481" s="260"/>
      <c r="AR481" s="74"/>
      <c r="AS481" s="74"/>
      <c r="AT481" s="74"/>
      <c r="AU481" s="74"/>
      <c r="AV481" s="74"/>
      <c r="AW481" s="74"/>
      <c r="BB481"/>
    </row>
    <row r="482" spans="1:54" ht="15">
      <c r="A482" s="22"/>
      <c r="E482" s="178"/>
      <c r="F482" s="22"/>
      <c r="G482"/>
      <c r="W482"/>
      <c r="X482"/>
      <c r="Y482"/>
      <c r="Z482"/>
      <c r="AA482"/>
      <c r="AB482"/>
      <c r="AD482" s="197"/>
      <c r="AE482" s="197"/>
      <c r="AF482" s="197"/>
      <c r="AG482" s="147"/>
      <c r="AH482" s="200"/>
      <c r="AI482" s="197"/>
      <c r="AK482" s="260"/>
      <c r="AL482" s="260"/>
      <c r="AM482" s="260"/>
      <c r="AN482" s="260"/>
      <c r="AO482" s="260"/>
      <c r="AP482" s="260"/>
      <c r="AR482" s="74"/>
      <c r="AS482" s="74"/>
      <c r="AT482" s="74"/>
      <c r="AU482" s="74"/>
      <c r="AV482" s="74"/>
      <c r="AW482" s="74"/>
      <c r="BB482"/>
    </row>
    <row r="483" spans="1:54" ht="15">
      <c r="A483" s="22"/>
      <c r="E483" s="178"/>
      <c r="F483" s="22"/>
      <c r="G483"/>
      <c r="W483"/>
      <c r="X483"/>
      <c r="Y483"/>
      <c r="Z483"/>
      <c r="AA483"/>
      <c r="AB483"/>
      <c r="AD483" s="197"/>
      <c r="AE483" s="197"/>
      <c r="AF483" s="197"/>
      <c r="AG483" s="147"/>
      <c r="AH483" s="200"/>
      <c r="AI483" s="197"/>
      <c r="AK483" s="260"/>
      <c r="AL483" s="260"/>
      <c r="AM483" s="260"/>
      <c r="AN483" s="260"/>
      <c r="AO483" s="260"/>
      <c r="AP483" s="260"/>
      <c r="AR483" s="74"/>
      <c r="AS483" s="74"/>
      <c r="AT483" s="74"/>
      <c r="AU483" s="74"/>
      <c r="AV483" s="74"/>
      <c r="AW483" s="74"/>
      <c r="BB483"/>
    </row>
    <row r="484" spans="1:54" ht="15">
      <c r="A484" s="22"/>
      <c r="E484" s="178"/>
      <c r="F484" s="22"/>
      <c r="G484"/>
      <c r="W484"/>
      <c r="X484"/>
      <c r="Y484"/>
      <c r="Z484"/>
      <c r="AA484"/>
      <c r="AB484"/>
      <c r="AD484" s="197"/>
      <c r="AE484" s="197"/>
      <c r="AF484" s="197"/>
      <c r="AG484" s="147"/>
      <c r="AH484" s="200"/>
      <c r="AI484" s="197"/>
      <c r="AK484" s="260"/>
      <c r="AL484" s="260"/>
      <c r="AM484" s="260"/>
      <c r="AN484" s="260"/>
      <c r="AO484" s="260"/>
      <c r="AP484" s="260"/>
      <c r="AR484" s="74"/>
      <c r="AS484" s="74"/>
      <c r="AT484" s="74"/>
      <c r="AU484" s="74"/>
      <c r="AV484" s="74"/>
      <c r="AW484" s="74"/>
      <c r="BB484"/>
    </row>
    <row r="485" spans="1:54" ht="15">
      <c r="A485" s="22"/>
      <c r="E485" s="178"/>
      <c r="F485" s="22"/>
      <c r="G485"/>
      <c r="W485"/>
      <c r="X485"/>
      <c r="Y485"/>
      <c r="Z485"/>
      <c r="AA485"/>
      <c r="AB485"/>
      <c r="AD485" s="197"/>
      <c r="AE485" s="197"/>
      <c r="AF485" s="197"/>
      <c r="AG485" s="147"/>
      <c r="AH485" s="200"/>
      <c r="AI485" s="197"/>
      <c r="AK485" s="260"/>
      <c r="AL485" s="260"/>
      <c r="AM485" s="260"/>
      <c r="AN485" s="260"/>
      <c r="AO485" s="260"/>
      <c r="AP485" s="260"/>
      <c r="AR485" s="74"/>
      <c r="AS485" s="74"/>
      <c r="AT485" s="74"/>
      <c r="AU485" s="74"/>
      <c r="AV485" s="74"/>
      <c r="AW485" s="74"/>
      <c r="BB485"/>
    </row>
    <row r="486" spans="1:54" ht="15">
      <c r="A486" s="22"/>
      <c r="E486" s="178"/>
      <c r="F486" s="22"/>
      <c r="G486"/>
      <c r="W486"/>
      <c r="X486"/>
      <c r="Y486"/>
      <c r="Z486"/>
      <c r="AA486"/>
      <c r="AB486"/>
      <c r="AD486" s="197"/>
      <c r="AE486" s="197"/>
      <c r="AF486" s="197"/>
      <c r="AG486" s="147"/>
      <c r="AH486" s="200"/>
      <c r="AI486" s="197"/>
      <c r="AK486" s="260"/>
      <c r="AL486" s="260"/>
      <c r="AM486" s="260"/>
      <c r="AN486" s="260"/>
      <c r="AO486" s="260"/>
      <c r="AP486" s="260"/>
      <c r="AR486" s="74"/>
      <c r="AS486" s="74"/>
      <c r="AT486" s="74"/>
      <c r="AU486" s="74"/>
      <c r="AV486" s="74"/>
      <c r="AW486" s="74"/>
      <c r="BB486"/>
    </row>
    <row r="487" spans="1:54" ht="15">
      <c r="A487" s="22"/>
      <c r="E487" s="178"/>
      <c r="F487" s="22"/>
      <c r="G487"/>
      <c r="W487"/>
      <c r="X487"/>
      <c r="Y487"/>
      <c r="Z487"/>
      <c r="AA487"/>
      <c r="AB487"/>
      <c r="AD487" s="197"/>
      <c r="AE487" s="197"/>
      <c r="AF487" s="197"/>
      <c r="AG487" s="147"/>
      <c r="AH487" s="200"/>
      <c r="AI487" s="197"/>
      <c r="AK487" s="260"/>
      <c r="AL487" s="260"/>
      <c r="AM487" s="260"/>
      <c r="AN487" s="260"/>
      <c r="AO487" s="260"/>
      <c r="AP487" s="260"/>
      <c r="AR487" s="74"/>
      <c r="AS487" s="74"/>
      <c r="AT487" s="74"/>
      <c r="AU487" s="74"/>
      <c r="AV487" s="74"/>
      <c r="AW487" s="74"/>
      <c r="BB487"/>
    </row>
    <row r="488" spans="1:54" ht="15">
      <c r="A488" s="178"/>
      <c r="B488" s="178"/>
      <c r="C488" s="178"/>
      <c r="D488" s="178"/>
      <c r="E488" s="178"/>
      <c r="F488" s="178"/>
      <c r="G488"/>
      <c r="W488"/>
      <c r="X488"/>
      <c r="Y488"/>
      <c r="Z488"/>
      <c r="AA488"/>
      <c r="AB488"/>
      <c r="AD488" s="197"/>
      <c r="AE488" s="197"/>
      <c r="AF488" s="197"/>
      <c r="AG488" s="147"/>
      <c r="AH488" s="200"/>
      <c r="AI488" s="197"/>
      <c r="AK488" s="260"/>
      <c r="AL488" s="260"/>
      <c r="AM488" s="260"/>
      <c r="AN488" s="260"/>
      <c r="AO488" s="260"/>
      <c r="AP488" s="260"/>
      <c r="AR488" s="74"/>
      <c r="AS488" s="74"/>
      <c r="AT488" s="74"/>
      <c r="AU488" s="74"/>
      <c r="AV488" s="74"/>
      <c r="AW488" s="74"/>
      <c r="BB488"/>
    </row>
    <row r="489" spans="1:54" ht="15">
      <c r="A489" s="178"/>
      <c r="B489" s="178"/>
      <c r="C489" s="178"/>
      <c r="D489" s="178"/>
      <c r="E489" s="178"/>
      <c r="F489" s="178"/>
      <c r="G489"/>
      <c r="W489"/>
      <c r="X489"/>
      <c r="Y489"/>
      <c r="Z489"/>
      <c r="AA489"/>
      <c r="AB489"/>
      <c r="AD489" s="197"/>
      <c r="AE489" s="197"/>
      <c r="AF489" s="197"/>
      <c r="AG489" s="147"/>
      <c r="AH489" s="200"/>
      <c r="AI489" s="198"/>
      <c r="AK489" s="260"/>
      <c r="AL489" s="260"/>
      <c r="AM489" s="260"/>
      <c r="AN489" s="260"/>
      <c r="AO489" s="260"/>
      <c r="AP489" s="260"/>
      <c r="AR489" s="74"/>
      <c r="AS489" s="74"/>
      <c r="AT489" s="74"/>
      <c r="AU489" s="74"/>
      <c r="AV489" s="74"/>
      <c r="AW489" s="74"/>
      <c r="BB489"/>
    </row>
    <row r="490" spans="1:54" ht="15">
      <c r="A490" s="178"/>
      <c r="B490" s="178"/>
      <c r="C490" s="178"/>
      <c r="D490" s="178"/>
      <c r="E490" s="178"/>
      <c r="F490" s="178"/>
      <c r="G490"/>
      <c r="W490"/>
      <c r="X490"/>
      <c r="Y490"/>
      <c r="Z490"/>
      <c r="AA490"/>
      <c r="AB490"/>
      <c r="AD490" s="197"/>
      <c r="AE490" s="197"/>
      <c r="AF490" s="197"/>
      <c r="AG490" s="147"/>
      <c r="AH490" s="200"/>
      <c r="AI490" s="198"/>
      <c r="AK490" s="260"/>
      <c r="AL490" s="260"/>
      <c r="AM490" s="260"/>
      <c r="AN490" s="260"/>
      <c r="AO490" s="260"/>
      <c r="AP490" s="260"/>
      <c r="AR490" s="74"/>
      <c r="AS490" s="74"/>
      <c r="AT490" s="74"/>
      <c r="AU490" s="74"/>
      <c r="AV490" s="74"/>
      <c r="AW490" s="74"/>
      <c r="BB490"/>
    </row>
    <row r="491" spans="1:54" ht="15">
      <c r="A491" s="178"/>
      <c r="B491" s="178"/>
      <c r="C491" s="178"/>
      <c r="D491" s="178"/>
      <c r="E491" s="178"/>
      <c r="F491" s="178"/>
      <c r="G491"/>
      <c r="W491"/>
      <c r="X491"/>
      <c r="Y491"/>
      <c r="Z491"/>
      <c r="AA491"/>
      <c r="AB491"/>
      <c r="AD491" s="197"/>
      <c r="AE491" s="197"/>
      <c r="AF491" s="197"/>
      <c r="AG491" s="147"/>
      <c r="AH491" s="200"/>
      <c r="AI491" s="198"/>
      <c r="AK491" s="260"/>
      <c r="AL491" s="260"/>
      <c r="AM491" s="260"/>
      <c r="AN491" s="260"/>
      <c r="AO491" s="260"/>
      <c r="AP491" s="260"/>
      <c r="AR491" s="74"/>
      <c r="AS491" s="74"/>
      <c r="AT491" s="74"/>
      <c r="AU491" s="74"/>
      <c r="AV491" s="74"/>
      <c r="AW491" s="74"/>
      <c r="BB491"/>
    </row>
    <row r="492" spans="1:54" ht="15">
      <c r="A492" s="22"/>
      <c r="E492" s="178"/>
      <c r="F492" s="178"/>
      <c r="G492"/>
      <c r="W492"/>
      <c r="X492"/>
      <c r="Y492"/>
      <c r="Z492"/>
      <c r="AA492"/>
      <c r="AB492"/>
      <c r="AD492" s="197"/>
      <c r="AE492" s="197"/>
      <c r="AF492" s="197"/>
      <c r="AG492" s="147"/>
      <c r="AH492" s="200"/>
      <c r="AI492" s="198"/>
      <c r="AK492" s="260"/>
      <c r="AL492" s="260"/>
      <c r="AM492" s="260"/>
      <c r="AN492" s="260"/>
      <c r="AO492" s="260"/>
      <c r="AP492" s="260"/>
      <c r="AR492" s="74"/>
      <c r="AS492" s="74"/>
      <c r="AT492" s="74"/>
      <c r="AU492" s="74"/>
      <c r="AV492" s="74"/>
      <c r="AW492" s="74"/>
      <c r="BB492"/>
    </row>
    <row r="493" spans="1:54" ht="15">
      <c r="A493" s="22"/>
      <c r="E493" s="178"/>
      <c r="F493" s="178"/>
      <c r="G493"/>
      <c r="W493"/>
      <c r="X493"/>
      <c r="Y493"/>
      <c r="Z493"/>
      <c r="AA493"/>
      <c r="AB493"/>
      <c r="AD493" s="197"/>
      <c r="AE493" s="197"/>
      <c r="AF493" s="197"/>
      <c r="AG493" s="147"/>
      <c r="AH493" s="200"/>
      <c r="AI493" s="198"/>
      <c r="AK493" s="260"/>
      <c r="AL493" s="260"/>
      <c r="AM493" s="260"/>
      <c r="AN493" s="260"/>
      <c r="AO493" s="260"/>
      <c r="AP493" s="260"/>
      <c r="AR493" s="74"/>
      <c r="AS493" s="74"/>
      <c r="AT493" s="74"/>
      <c r="AU493" s="74"/>
      <c r="AV493" s="74"/>
      <c r="AW493" s="74"/>
      <c r="BB493"/>
    </row>
    <row r="494" spans="1:54" ht="15">
      <c r="A494" s="22"/>
      <c r="E494" s="178"/>
      <c r="F494" s="178"/>
      <c r="G494"/>
      <c r="W494"/>
      <c r="X494"/>
      <c r="Y494"/>
      <c r="Z494"/>
      <c r="AA494"/>
      <c r="AB494"/>
      <c r="AD494" s="197"/>
      <c r="AE494" s="197"/>
      <c r="AF494" s="197"/>
      <c r="AG494" s="147"/>
      <c r="AH494" s="200"/>
      <c r="AI494" s="198"/>
      <c r="AK494" s="260"/>
      <c r="AL494" s="260"/>
      <c r="AM494" s="260"/>
      <c r="AN494" s="260"/>
      <c r="AO494" s="260"/>
      <c r="AP494" s="260"/>
      <c r="AR494" s="74"/>
      <c r="AS494" s="74"/>
      <c r="AT494" s="74"/>
      <c r="AU494" s="74"/>
      <c r="AV494" s="74"/>
      <c r="AW494" s="74"/>
      <c r="BB494"/>
    </row>
    <row r="495" spans="1:54" ht="15">
      <c r="A495" s="22"/>
      <c r="E495" s="178"/>
      <c r="F495" s="178"/>
      <c r="G495"/>
      <c r="W495"/>
      <c r="X495"/>
      <c r="Y495"/>
      <c r="Z495"/>
      <c r="AA495"/>
      <c r="AB495"/>
      <c r="AD495" s="198"/>
      <c r="AE495" s="198"/>
      <c r="AF495" s="198"/>
      <c r="AG495" s="147"/>
      <c r="AH495" s="200"/>
      <c r="AI495" s="198"/>
      <c r="AK495" s="260"/>
      <c r="AL495" s="260"/>
      <c r="AM495" s="260"/>
      <c r="AN495" s="260"/>
      <c r="AO495" s="260"/>
      <c r="AP495" s="260"/>
      <c r="AR495" s="74"/>
      <c r="AS495" s="74"/>
      <c r="AT495" s="74"/>
      <c r="AU495" s="74"/>
      <c r="AV495" s="74"/>
      <c r="AW495" s="74"/>
      <c r="BB495"/>
    </row>
    <row r="496" spans="1:54" ht="15">
      <c r="A496" s="22"/>
      <c r="E496" s="178"/>
      <c r="F496" s="178"/>
      <c r="G496"/>
      <c r="W496"/>
      <c r="X496"/>
      <c r="Y496"/>
      <c r="Z496"/>
      <c r="AA496"/>
      <c r="AB496"/>
      <c r="AD496" s="198"/>
      <c r="AE496" s="198"/>
      <c r="AF496" s="198"/>
      <c r="AG496" s="147"/>
      <c r="AH496" s="198"/>
      <c r="AI496" s="198"/>
      <c r="AK496" s="260"/>
      <c r="AL496" s="260"/>
      <c r="AM496" s="260"/>
      <c r="AN496" s="260"/>
      <c r="AO496" s="260"/>
      <c r="AP496" s="260"/>
      <c r="AR496" s="74"/>
      <c r="AS496" s="74"/>
      <c r="AT496" s="74"/>
      <c r="AU496" s="74"/>
      <c r="AV496" s="74"/>
      <c r="AW496" s="74"/>
      <c r="BB496"/>
    </row>
    <row r="497" spans="1:54" ht="15">
      <c r="A497" s="22"/>
      <c r="E497" s="178"/>
      <c r="F497" s="178"/>
      <c r="G497"/>
      <c r="W497"/>
      <c r="X497"/>
      <c r="Y497"/>
      <c r="Z497"/>
      <c r="AA497"/>
      <c r="AB497"/>
      <c r="AD497" s="198"/>
      <c r="AE497" s="198"/>
      <c r="AF497" s="198"/>
      <c r="AG497" s="147"/>
      <c r="AH497" s="198"/>
      <c r="AI497" s="198"/>
      <c r="AK497" s="260"/>
      <c r="AL497" s="260"/>
      <c r="AM497" s="260"/>
      <c r="AN497" s="260"/>
      <c r="AO497" s="260"/>
      <c r="AP497" s="260"/>
      <c r="AR497" s="74"/>
      <c r="AS497" s="74"/>
      <c r="AT497" s="74"/>
      <c r="AU497" s="74"/>
      <c r="AV497" s="74"/>
      <c r="AW497" s="74"/>
      <c r="BB497"/>
    </row>
    <row r="498" spans="1:54" ht="15">
      <c r="A498" s="178"/>
      <c r="B498" s="178"/>
      <c r="C498" s="178"/>
      <c r="D498" s="178"/>
      <c r="E498" s="178"/>
      <c r="F498" s="178"/>
      <c r="G498"/>
      <c r="W498"/>
      <c r="X498"/>
      <c r="Y498"/>
      <c r="Z498"/>
      <c r="AA498"/>
      <c r="AB498"/>
      <c r="AD498" s="198"/>
      <c r="AE498" s="198"/>
      <c r="AF498" s="198"/>
      <c r="AG498" s="147"/>
      <c r="AH498" s="198"/>
      <c r="AI498" s="198"/>
      <c r="AK498" s="260"/>
      <c r="AL498" s="260"/>
      <c r="AM498" s="260"/>
      <c r="AN498" s="260"/>
      <c r="AO498" s="260"/>
      <c r="AP498" s="260"/>
      <c r="AR498" s="74"/>
      <c r="AS498" s="74"/>
      <c r="AT498" s="74"/>
      <c r="AU498" s="74"/>
      <c r="AV498" s="74"/>
      <c r="AW498" s="74"/>
      <c r="BB498"/>
    </row>
    <row r="499" spans="1:54" ht="15">
      <c r="A499" s="178"/>
      <c r="B499" s="178"/>
      <c r="C499" s="178"/>
      <c r="D499" s="178"/>
      <c r="E499" s="178"/>
      <c r="F499" s="178"/>
      <c r="G499"/>
      <c r="W499"/>
      <c r="X499"/>
      <c r="Y499"/>
      <c r="Z499"/>
      <c r="AA499"/>
      <c r="AB499"/>
      <c r="AD499" s="198"/>
      <c r="AE499" s="198"/>
      <c r="AF499" s="198"/>
      <c r="AG499" s="147"/>
      <c r="AH499" s="200"/>
      <c r="AI499" s="197"/>
      <c r="AK499" s="260"/>
      <c r="AL499" s="260"/>
      <c r="AM499" s="260"/>
      <c r="AN499" s="260"/>
      <c r="AO499" s="260"/>
      <c r="AP499" s="260"/>
      <c r="AR499" s="74"/>
      <c r="AS499" s="74"/>
      <c r="AT499" s="74"/>
      <c r="AU499" s="74"/>
      <c r="AV499" s="74"/>
      <c r="AW499" s="74"/>
      <c r="BB499"/>
    </row>
    <row r="500" spans="1:54" ht="15">
      <c r="A500" s="178"/>
      <c r="B500" s="178"/>
      <c r="C500" s="178"/>
      <c r="D500" s="178"/>
      <c r="E500" s="178"/>
      <c r="F500" s="178"/>
      <c r="G500"/>
      <c r="W500"/>
      <c r="X500"/>
      <c r="Y500"/>
      <c r="Z500"/>
      <c r="AA500"/>
      <c r="AB500"/>
      <c r="AD500" s="198"/>
      <c r="AE500" s="198"/>
      <c r="AF500" s="198"/>
      <c r="AG500" s="147"/>
      <c r="AH500" s="198"/>
      <c r="AI500" s="198"/>
      <c r="AK500" s="260"/>
      <c r="AL500" s="260"/>
      <c r="AM500" s="260"/>
      <c r="AN500" s="260"/>
      <c r="AO500" s="260"/>
      <c r="AP500" s="260"/>
      <c r="AR500" s="74"/>
      <c r="AS500" s="74"/>
      <c r="AT500" s="74"/>
      <c r="AU500" s="74"/>
      <c r="AV500" s="74"/>
      <c r="AW500" s="74"/>
      <c r="BB500"/>
    </row>
    <row r="501" spans="1:54" ht="15">
      <c r="A501" s="178"/>
      <c r="B501" s="178"/>
      <c r="C501" s="178"/>
      <c r="D501" s="178"/>
      <c r="E501" s="178"/>
      <c r="F501" s="178"/>
      <c r="G501"/>
      <c r="W501"/>
      <c r="X501"/>
      <c r="Y501"/>
      <c r="Z501"/>
      <c r="AA501"/>
      <c r="AB501"/>
      <c r="AD501" s="198"/>
      <c r="AE501" s="198"/>
      <c r="AF501" s="198"/>
      <c r="AG501" s="147"/>
      <c r="AH501" s="198"/>
      <c r="AI501" s="198"/>
      <c r="AK501" s="260"/>
      <c r="AL501" s="260"/>
      <c r="AM501" s="260"/>
      <c r="AN501" s="260"/>
      <c r="AO501" s="260"/>
      <c r="AP501" s="260"/>
      <c r="AR501" s="74"/>
      <c r="AS501" s="74"/>
      <c r="AT501" s="74"/>
      <c r="AU501" s="74"/>
      <c r="AV501" s="74"/>
      <c r="AW501" s="74"/>
      <c r="BB501"/>
    </row>
    <row r="502" spans="1:54" ht="15">
      <c r="A502" s="22"/>
      <c r="E502" s="178"/>
      <c r="F502" s="22"/>
      <c r="G502"/>
      <c r="W502"/>
      <c r="X502"/>
      <c r="Y502"/>
      <c r="Z502"/>
      <c r="AA502"/>
      <c r="AB502"/>
      <c r="AD502" s="198"/>
      <c r="AE502" s="198"/>
      <c r="AF502" s="198"/>
      <c r="AG502" s="147"/>
      <c r="AH502" s="198"/>
      <c r="AI502" s="198"/>
      <c r="AK502" s="260"/>
      <c r="AL502" s="260"/>
      <c r="AM502" s="260"/>
      <c r="AN502" s="260"/>
      <c r="AO502" s="260"/>
      <c r="AP502" s="260"/>
      <c r="AR502" s="74"/>
      <c r="AS502" s="74"/>
      <c r="AT502" s="74"/>
      <c r="AU502" s="74"/>
      <c r="AV502" s="74"/>
      <c r="AW502" s="74"/>
      <c r="BB502"/>
    </row>
    <row r="503" spans="1:54" ht="15">
      <c r="A503" s="22"/>
      <c r="E503" s="178"/>
      <c r="F503" s="178"/>
      <c r="G503"/>
      <c r="W503"/>
      <c r="X503"/>
      <c r="Y503"/>
      <c r="Z503"/>
      <c r="AA503"/>
      <c r="AB503"/>
      <c r="AD503" s="198"/>
      <c r="AE503" s="198"/>
      <c r="AF503" s="198"/>
      <c r="AG503" s="147"/>
      <c r="AH503" s="198"/>
      <c r="AI503" s="198"/>
      <c r="AK503" s="260"/>
      <c r="AL503" s="260"/>
      <c r="AM503" s="260"/>
      <c r="AN503" s="260"/>
      <c r="AO503" s="260"/>
      <c r="AP503" s="260"/>
      <c r="AR503" s="74"/>
      <c r="AS503" s="74"/>
      <c r="AT503" s="74"/>
      <c r="AU503" s="74"/>
      <c r="AV503" s="74"/>
      <c r="AW503" s="74"/>
      <c r="BB503"/>
    </row>
    <row r="504" spans="1:54" ht="15">
      <c r="A504" s="178"/>
      <c r="B504" s="178"/>
      <c r="C504" s="178"/>
      <c r="D504" s="178"/>
      <c r="E504" s="178"/>
      <c r="F504" s="178"/>
      <c r="G504"/>
      <c r="W504"/>
      <c r="X504"/>
      <c r="Y504"/>
      <c r="Z504"/>
      <c r="AA504"/>
      <c r="AB504"/>
      <c r="AD504" s="198"/>
      <c r="AE504" s="198"/>
      <c r="AF504" s="198"/>
      <c r="AG504" s="147"/>
      <c r="AH504" s="198"/>
      <c r="AI504" s="198"/>
      <c r="AK504" s="260"/>
      <c r="AL504" s="260"/>
      <c r="AM504" s="260"/>
      <c r="AN504" s="260"/>
      <c r="AO504" s="260"/>
      <c r="AP504" s="260"/>
      <c r="AR504" s="74"/>
      <c r="AS504" s="74"/>
      <c r="AT504" s="74"/>
      <c r="AU504" s="74"/>
      <c r="AV504" s="74"/>
      <c r="AW504" s="74"/>
      <c r="BB504"/>
    </row>
    <row r="505" spans="1:54" ht="15">
      <c r="A505" s="178"/>
      <c r="B505" s="178"/>
      <c r="C505" s="178"/>
      <c r="D505" s="178"/>
      <c r="E505" s="178"/>
      <c r="F505" s="178"/>
      <c r="G505"/>
      <c r="W505"/>
      <c r="X505"/>
      <c r="Y505"/>
      <c r="Z505"/>
      <c r="AA505"/>
      <c r="AB505"/>
      <c r="AD505" s="198"/>
      <c r="AE505" s="198"/>
      <c r="AF505" s="198"/>
      <c r="AG505" s="147"/>
      <c r="AH505" s="198"/>
      <c r="AI505" s="198"/>
      <c r="AK505" s="260"/>
      <c r="AL505" s="260"/>
      <c r="AM505" s="260"/>
      <c r="AN505" s="260"/>
      <c r="AO505" s="260"/>
      <c r="AP505" s="260"/>
      <c r="AR505" s="74"/>
      <c r="AS505" s="74"/>
      <c r="AT505" s="74"/>
      <c r="AU505" s="74"/>
      <c r="AV505" s="74"/>
      <c r="AW505" s="74"/>
      <c r="BB505"/>
    </row>
    <row r="506" spans="1:54" ht="15">
      <c r="A506" s="178"/>
      <c r="B506" s="178"/>
      <c r="C506" s="178"/>
      <c r="D506" s="178"/>
      <c r="E506" s="178"/>
      <c r="F506" s="178"/>
      <c r="G506"/>
      <c r="W506"/>
      <c r="X506"/>
      <c r="Y506"/>
      <c r="Z506"/>
      <c r="AA506"/>
      <c r="AB506"/>
      <c r="AD506" s="198"/>
      <c r="AE506" s="198"/>
      <c r="AF506" s="198"/>
      <c r="AG506" s="147"/>
      <c r="AH506" s="198"/>
      <c r="AI506" s="198"/>
      <c r="AK506" s="260"/>
      <c r="AL506" s="260"/>
      <c r="AM506" s="260"/>
      <c r="AN506" s="260"/>
      <c r="AO506" s="260"/>
      <c r="AP506" s="260"/>
      <c r="AR506" s="74"/>
      <c r="AS506" s="74"/>
      <c r="AT506" s="74"/>
      <c r="AU506" s="74"/>
      <c r="AV506" s="74"/>
      <c r="AW506" s="74"/>
      <c r="BB506"/>
    </row>
    <row r="507" spans="1:54" ht="15">
      <c r="A507" s="22"/>
      <c r="E507" s="178"/>
      <c r="F507" s="178"/>
      <c r="G507"/>
      <c r="W507"/>
      <c r="X507"/>
      <c r="Y507"/>
      <c r="Z507"/>
      <c r="AA507"/>
      <c r="AB507"/>
      <c r="AD507" s="198"/>
      <c r="AE507" s="198"/>
      <c r="AF507" s="198"/>
      <c r="AG507" s="147"/>
      <c r="AH507" s="198"/>
      <c r="AI507" s="198"/>
      <c r="AK507" s="260"/>
      <c r="AL507" s="260"/>
      <c r="AM507" s="260"/>
      <c r="AN507" s="260"/>
      <c r="AO507" s="260"/>
      <c r="AP507" s="260"/>
      <c r="AR507" s="74"/>
      <c r="AS507" s="74"/>
      <c r="AT507" s="74"/>
      <c r="AU507" s="74"/>
      <c r="AV507" s="74"/>
      <c r="AW507" s="74"/>
      <c r="BB507"/>
    </row>
    <row r="508" spans="1:54" ht="15">
      <c r="A508" s="178"/>
      <c r="B508" s="178"/>
      <c r="C508" s="178"/>
      <c r="D508" s="178"/>
      <c r="E508" s="178"/>
      <c r="F508" s="186"/>
      <c r="G508"/>
      <c r="W508"/>
      <c r="X508"/>
      <c r="Y508"/>
      <c r="Z508"/>
      <c r="AA508"/>
      <c r="AB508"/>
      <c r="AD508" s="198"/>
      <c r="AE508" s="198"/>
      <c r="AF508" s="198"/>
      <c r="AG508" s="147"/>
      <c r="AH508" s="198"/>
      <c r="AI508" s="198"/>
      <c r="AK508" s="260"/>
      <c r="AL508" s="260"/>
      <c r="AM508" s="260"/>
      <c r="AN508" s="260"/>
      <c r="AO508" s="260"/>
      <c r="AP508" s="260"/>
      <c r="AR508" s="74"/>
      <c r="AS508" s="74"/>
      <c r="AT508" s="74"/>
      <c r="AU508" s="74"/>
      <c r="AV508" s="74"/>
      <c r="AW508" s="74"/>
      <c r="BB508"/>
    </row>
    <row r="509" spans="1:54" ht="15">
      <c r="A509" s="178"/>
      <c r="B509" s="178"/>
      <c r="C509" s="178"/>
      <c r="D509" s="178"/>
      <c r="E509" s="178"/>
      <c r="F509" s="178"/>
      <c r="G509"/>
      <c r="W509"/>
      <c r="X509"/>
      <c r="Y509"/>
      <c r="Z509"/>
      <c r="AA509"/>
      <c r="AB509"/>
      <c r="AD509" s="198"/>
      <c r="AE509" s="198"/>
      <c r="AF509" s="198"/>
      <c r="AG509" s="147"/>
      <c r="AH509" s="198"/>
      <c r="AI509" s="198"/>
      <c r="AK509" s="260"/>
      <c r="AL509" s="260"/>
      <c r="AM509" s="260"/>
      <c r="AN509" s="260"/>
      <c r="AO509" s="260"/>
      <c r="AP509" s="260"/>
      <c r="AR509" s="74"/>
      <c r="AS509" s="74"/>
      <c r="AT509" s="74"/>
      <c r="AU509" s="74"/>
      <c r="AV509" s="74"/>
      <c r="AW509" s="74"/>
      <c r="BB509"/>
    </row>
    <row r="510" spans="1:54" ht="15">
      <c r="A510" s="178"/>
      <c r="B510" s="178"/>
      <c r="C510" s="178"/>
      <c r="D510" s="178"/>
      <c r="E510" s="178"/>
      <c r="F510" s="186"/>
      <c r="G510"/>
      <c r="W510"/>
      <c r="X510"/>
      <c r="Y510"/>
      <c r="Z510"/>
      <c r="AA510"/>
      <c r="AB510"/>
      <c r="AD510" s="198"/>
      <c r="AE510" s="198"/>
      <c r="AF510" s="198"/>
      <c r="AG510" s="147"/>
      <c r="AH510" s="198"/>
      <c r="AI510" s="198"/>
      <c r="AK510" s="260"/>
      <c r="AL510" s="260"/>
      <c r="AM510" s="260"/>
      <c r="AN510" s="260"/>
      <c r="AO510" s="260"/>
      <c r="AP510" s="260"/>
      <c r="AR510" s="74"/>
      <c r="AS510" s="74"/>
      <c r="AT510" s="74"/>
      <c r="AU510" s="74"/>
      <c r="AV510" s="74"/>
      <c r="AW510" s="74"/>
      <c r="BB510"/>
    </row>
    <row r="511" spans="1:54" ht="15">
      <c r="A511" s="178"/>
      <c r="B511" s="178"/>
      <c r="C511" s="178"/>
      <c r="D511" s="178"/>
      <c r="E511" s="178"/>
      <c r="F511" s="178"/>
      <c r="G511"/>
      <c r="W511"/>
      <c r="X511"/>
      <c r="Y511"/>
      <c r="Z511"/>
      <c r="AA511"/>
      <c r="AB511"/>
      <c r="AD511" s="198"/>
      <c r="AE511" s="198"/>
      <c r="AF511" s="198"/>
      <c r="AG511" s="147"/>
      <c r="AH511" s="198"/>
      <c r="AI511" s="198"/>
      <c r="AK511" s="260"/>
      <c r="AL511" s="260"/>
      <c r="AM511" s="260"/>
      <c r="AN511" s="260"/>
      <c r="AO511" s="260"/>
      <c r="AP511" s="260"/>
      <c r="AR511" s="74"/>
      <c r="AS511" s="74"/>
      <c r="AT511" s="74"/>
      <c r="AU511" s="74"/>
      <c r="AV511" s="74"/>
      <c r="AW511" s="74"/>
      <c r="BB511"/>
    </row>
    <row r="512" spans="1:54" ht="15">
      <c r="A512" s="178"/>
      <c r="B512" s="178"/>
      <c r="C512" s="178"/>
      <c r="D512" s="178"/>
      <c r="E512" s="178"/>
      <c r="F512" s="186"/>
      <c r="G512"/>
      <c r="W512"/>
      <c r="X512"/>
      <c r="Y512"/>
      <c r="Z512"/>
      <c r="AA512"/>
      <c r="AB512"/>
      <c r="AD512" s="198"/>
      <c r="AE512" s="198"/>
      <c r="AF512" s="198"/>
      <c r="AG512" s="147"/>
      <c r="AH512" s="198"/>
      <c r="AI512" s="198"/>
      <c r="AK512" s="260"/>
      <c r="AL512" s="260"/>
      <c r="AM512" s="260"/>
      <c r="AN512" s="260"/>
      <c r="AO512" s="260"/>
      <c r="AP512" s="260"/>
      <c r="AR512" s="74"/>
      <c r="AS512" s="74"/>
      <c r="AT512" s="74"/>
      <c r="AU512" s="74"/>
      <c r="AV512" s="74"/>
      <c r="AW512" s="74"/>
      <c r="BB512"/>
    </row>
    <row r="513" spans="1:54" ht="15">
      <c r="A513" s="178"/>
      <c r="B513" s="178"/>
      <c r="C513" s="178"/>
      <c r="D513" s="178"/>
      <c r="E513" s="178"/>
      <c r="F513" s="186"/>
      <c r="G513"/>
      <c r="W513"/>
      <c r="X513"/>
      <c r="Y513"/>
      <c r="Z513"/>
      <c r="AA513"/>
      <c r="AB513"/>
      <c r="AD513" s="198"/>
      <c r="AE513" s="198"/>
      <c r="AF513" s="198"/>
      <c r="AG513" s="147"/>
      <c r="AH513" s="198"/>
      <c r="AI513" s="198"/>
      <c r="AK513" s="260"/>
      <c r="AL513" s="260"/>
      <c r="AM513" s="260"/>
      <c r="AN513" s="260"/>
      <c r="AO513" s="260"/>
      <c r="AP513" s="260"/>
      <c r="AR513" s="74"/>
      <c r="AS513" s="74"/>
      <c r="AT513" s="74"/>
      <c r="AU513" s="74"/>
      <c r="AV513" s="74"/>
      <c r="AW513" s="74"/>
      <c r="BB513"/>
    </row>
    <row r="514" spans="1:54" ht="15">
      <c r="A514" s="178"/>
      <c r="B514" s="178"/>
      <c r="C514" s="178"/>
      <c r="D514" s="178"/>
      <c r="E514" s="178"/>
      <c r="F514" s="178"/>
      <c r="G514"/>
      <c r="W514"/>
      <c r="X514"/>
      <c r="Y514"/>
      <c r="Z514"/>
      <c r="AA514"/>
      <c r="AB514"/>
      <c r="AD514" s="198"/>
      <c r="AE514" s="198"/>
      <c r="AF514" s="198"/>
      <c r="AG514" s="147"/>
      <c r="AH514" s="198"/>
      <c r="AI514" s="198"/>
      <c r="AK514" s="260"/>
      <c r="AL514" s="260"/>
      <c r="AM514" s="260"/>
      <c r="AN514" s="260"/>
      <c r="AO514" s="260"/>
      <c r="AP514" s="260"/>
      <c r="AR514" s="74"/>
      <c r="AS514" s="74"/>
      <c r="AT514" s="74"/>
      <c r="AU514" s="74"/>
      <c r="AV514" s="74"/>
      <c r="AW514" s="74"/>
      <c r="BB514"/>
    </row>
    <row r="515" spans="1:54" ht="15">
      <c r="A515" s="178"/>
      <c r="B515" s="178"/>
      <c r="C515" s="178"/>
      <c r="D515" s="178"/>
      <c r="E515" s="178"/>
      <c r="F515" s="186"/>
      <c r="G515"/>
      <c r="W515"/>
      <c r="X515"/>
      <c r="Y515"/>
      <c r="Z515"/>
      <c r="AA515"/>
      <c r="AB515"/>
      <c r="AD515" s="198"/>
      <c r="AE515" s="198"/>
      <c r="AF515" s="198"/>
      <c r="AG515" s="147"/>
      <c r="AH515" s="198"/>
      <c r="AI515" s="198"/>
      <c r="AK515" s="260"/>
      <c r="AL515" s="260"/>
      <c r="AM515" s="260"/>
      <c r="AN515" s="260"/>
      <c r="AO515" s="260"/>
      <c r="AP515" s="260"/>
      <c r="AR515" s="74"/>
      <c r="AS515" s="74"/>
      <c r="AT515" s="74"/>
      <c r="AU515" s="74"/>
      <c r="AV515" s="74"/>
      <c r="AW515" s="74"/>
      <c r="BB515"/>
    </row>
    <row r="516" spans="1:54" ht="15">
      <c r="A516" s="178"/>
      <c r="B516" s="178"/>
      <c r="C516" s="178"/>
      <c r="D516" s="178"/>
      <c r="E516" s="178"/>
      <c r="F516" s="178"/>
      <c r="W516"/>
      <c r="X516"/>
      <c r="Y516"/>
      <c r="Z516"/>
      <c r="AA516"/>
      <c r="AB516"/>
      <c r="AD516" s="198"/>
      <c r="AE516" s="198"/>
      <c r="AF516" s="198"/>
      <c r="AG516" s="147"/>
      <c r="AH516" s="198"/>
      <c r="AI516" s="198"/>
      <c r="AK516" s="260"/>
      <c r="AL516" s="260"/>
      <c r="AM516" s="260"/>
      <c r="AN516" s="260"/>
      <c r="AO516" s="260"/>
      <c r="AP516" s="260"/>
      <c r="AR516" s="74"/>
      <c r="AS516" s="74"/>
      <c r="AT516" s="74"/>
      <c r="AU516" s="74"/>
      <c r="AV516" s="74"/>
      <c r="AW516" s="74"/>
      <c r="BB516"/>
    </row>
    <row r="517" spans="1:54" ht="15">
      <c r="A517" s="178"/>
      <c r="B517" s="178"/>
      <c r="C517" s="178"/>
      <c r="D517" s="178"/>
      <c r="E517" s="178"/>
      <c r="F517" s="186"/>
      <c r="W517"/>
      <c r="X517"/>
      <c r="Y517"/>
      <c r="Z517"/>
      <c r="AA517"/>
      <c r="AB517"/>
      <c r="AD517" s="198"/>
      <c r="AE517" s="198"/>
      <c r="AF517" s="198"/>
      <c r="AG517" s="147"/>
      <c r="AH517" s="198"/>
      <c r="AI517" s="198"/>
      <c r="AK517" s="260"/>
      <c r="AL517" s="260"/>
      <c r="AM517" s="260"/>
      <c r="AN517" s="260"/>
      <c r="AO517" s="260"/>
      <c r="AP517" s="260"/>
      <c r="AR517" s="74"/>
      <c r="AS517" s="74"/>
      <c r="AT517" s="74"/>
      <c r="AU517" s="74"/>
      <c r="AV517" s="74"/>
      <c r="AW517" s="74"/>
      <c r="BB517"/>
    </row>
    <row r="518" spans="1:54" ht="15">
      <c r="A518" s="178"/>
      <c r="B518" s="178"/>
      <c r="C518" s="178"/>
      <c r="D518" s="178"/>
      <c r="E518" s="178"/>
      <c r="F518" s="178"/>
      <c r="W518"/>
      <c r="X518"/>
      <c r="Y518"/>
      <c r="Z518"/>
      <c r="AA518"/>
      <c r="AB518"/>
      <c r="AD518" s="198"/>
      <c r="AE518" s="198"/>
      <c r="AF518" s="198"/>
      <c r="AG518" s="147"/>
      <c r="AH518" s="198"/>
      <c r="AI518" s="202"/>
      <c r="AK518" s="260"/>
      <c r="AL518" s="260"/>
      <c r="AM518" s="260"/>
      <c r="AN518" s="260"/>
      <c r="AO518" s="260"/>
      <c r="AP518" s="260"/>
      <c r="AR518" s="74"/>
      <c r="AS518" s="74"/>
      <c r="AT518" s="74"/>
      <c r="AU518" s="74"/>
      <c r="AV518" s="74"/>
      <c r="AW518" s="74"/>
      <c r="BB518"/>
    </row>
    <row r="519" spans="1:54" ht="15">
      <c r="A519" s="178"/>
      <c r="B519" s="178"/>
      <c r="C519" s="178"/>
      <c r="D519" s="178"/>
      <c r="E519" s="178"/>
      <c r="F519" s="186"/>
      <c r="W519"/>
      <c r="X519"/>
      <c r="Y519"/>
      <c r="Z519"/>
      <c r="AA519"/>
      <c r="AB519"/>
      <c r="AD519" s="198"/>
      <c r="AE519" s="198"/>
      <c r="AF519" s="198"/>
      <c r="AG519" s="147"/>
      <c r="AH519" s="198"/>
      <c r="AI519" s="202"/>
      <c r="AK519" s="260"/>
      <c r="AL519" s="260"/>
      <c r="AM519" s="260"/>
      <c r="AN519" s="260"/>
      <c r="AO519" s="260"/>
      <c r="AP519" s="260"/>
      <c r="AR519" s="74"/>
      <c r="AS519" s="74"/>
      <c r="AT519" s="74"/>
      <c r="AU519" s="74"/>
      <c r="AV519" s="74"/>
      <c r="AW519" s="74"/>
      <c r="BB519"/>
    </row>
    <row r="520" spans="1:54" ht="15">
      <c r="A520" s="178"/>
      <c r="B520" s="178"/>
      <c r="C520" s="178"/>
      <c r="D520" s="178"/>
      <c r="E520" s="178"/>
      <c r="F520" s="178"/>
      <c r="W520"/>
      <c r="X520"/>
      <c r="Y520"/>
      <c r="Z520"/>
      <c r="AA520"/>
      <c r="AB520"/>
      <c r="AD520" s="198"/>
      <c r="AE520" s="198"/>
      <c r="AF520" s="198"/>
      <c r="AG520" s="147"/>
      <c r="AH520" s="198"/>
      <c r="AI520" s="202"/>
      <c r="AK520" s="260"/>
      <c r="AL520" s="260"/>
      <c r="AM520" s="260"/>
      <c r="AN520" s="260"/>
      <c r="AO520" s="260"/>
      <c r="AP520" s="260"/>
      <c r="AR520" s="74"/>
      <c r="AS520" s="74"/>
      <c r="AT520" s="74"/>
      <c r="AU520" s="74"/>
      <c r="AV520" s="74"/>
      <c r="AW520" s="74"/>
      <c r="BB520"/>
    </row>
    <row r="521" spans="1:54" ht="15">
      <c r="A521" s="22"/>
      <c r="E521" s="178"/>
      <c r="F521" s="178"/>
      <c r="W521"/>
      <c r="X521"/>
      <c r="Y521"/>
      <c r="Z521"/>
      <c r="AA521"/>
      <c r="AB521"/>
      <c r="AD521" s="198"/>
      <c r="AE521" s="198"/>
      <c r="AF521" s="198"/>
      <c r="AG521" s="147"/>
      <c r="AH521" s="198"/>
      <c r="AI521" s="202"/>
      <c r="AK521" s="260"/>
      <c r="AL521" s="260"/>
      <c r="AM521" s="260"/>
      <c r="AN521" s="260"/>
      <c r="AO521" s="260"/>
      <c r="AP521" s="260"/>
      <c r="AR521" s="74"/>
      <c r="AS521" s="74"/>
      <c r="AT521" s="74"/>
      <c r="AU521" s="74"/>
      <c r="AV521" s="74"/>
      <c r="AW521" s="74"/>
      <c r="BB521"/>
    </row>
    <row r="522" spans="1:54" ht="15">
      <c r="A522" s="178"/>
      <c r="B522" s="178"/>
      <c r="C522" s="178"/>
      <c r="D522" s="178"/>
      <c r="E522" s="178"/>
      <c r="F522" s="186"/>
      <c r="W522"/>
      <c r="X522"/>
      <c r="Y522"/>
      <c r="Z522"/>
      <c r="AA522"/>
      <c r="AB522"/>
      <c r="AD522" s="198"/>
      <c r="AE522" s="198"/>
      <c r="AF522" s="198"/>
      <c r="AG522" s="147"/>
      <c r="AH522" s="198"/>
      <c r="AI522" s="202"/>
      <c r="AK522" s="260"/>
      <c r="AL522" s="260"/>
      <c r="AM522" s="260"/>
      <c r="AN522" s="260"/>
      <c r="AO522" s="260"/>
      <c r="AP522" s="260"/>
      <c r="AR522" s="74"/>
      <c r="AS522" s="74"/>
      <c r="AT522" s="74"/>
      <c r="AU522" s="74"/>
      <c r="AV522" s="74"/>
      <c r="AW522" s="74"/>
      <c r="BB522"/>
    </row>
    <row r="523" spans="1:54" ht="15">
      <c r="A523" s="178"/>
      <c r="B523" s="178"/>
      <c r="C523" s="178"/>
      <c r="D523" s="178"/>
      <c r="E523" s="178"/>
      <c r="F523" s="186"/>
      <c r="W523"/>
      <c r="X523"/>
      <c r="Y523"/>
      <c r="Z523"/>
      <c r="AA523"/>
      <c r="AB523"/>
      <c r="AD523" s="198"/>
      <c r="AE523" s="198"/>
      <c r="AF523" s="198"/>
      <c r="AG523" s="147"/>
      <c r="AH523" s="198"/>
      <c r="AI523" s="202"/>
      <c r="AK523" s="260"/>
      <c r="AL523" s="260"/>
      <c r="AM523" s="260"/>
      <c r="AN523" s="260"/>
      <c r="AO523" s="260"/>
      <c r="AP523" s="260"/>
      <c r="AR523" s="74"/>
      <c r="AS523" s="74"/>
      <c r="AT523" s="74"/>
      <c r="AU523" s="74"/>
      <c r="AV523" s="74"/>
      <c r="AW523" s="74"/>
      <c r="BB523"/>
    </row>
    <row r="524" spans="1:54" ht="15">
      <c r="A524" s="178"/>
      <c r="B524" s="178"/>
      <c r="C524" s="178"/>
      <c r="D524" s="178"/>
      <c r="E524" s="178"/>
      <c r="F524" s="186"/>
      <c r="W524"/>
      <c r="X524"/>
      <c r="Y524"/>
      <c r="Z524"/>
      <c r="AA524"/>
      <c r="AB524"/>
      <c r="AD524" s="198"/>
      <c r="AE524" s="198"/>
      <c r="AF524" s="198"/>
      <c r="AG524" s="147"/>
      <c r="AH524" s="198"/>
      <c r="AI524" s="202"/>
      <c r="AK524" s="260"/>
      <c r="AL524" s="260"/>
      <c r="AM524" s="260"/>
      <c r="AN524" s="260"/>
      <c r="AO524" s="260"/>
      <c r="AP524" s="260"/>
      <c r="AR524" s="74"/>
      <c r="AS524" s="74"/>
      <c r="AT524" s="74"/>
      <c r="AU524" s="74"/>
      <c r="AV524" s="74"/>
      <c r="AW524" s="74"/>
      <c r="BB524"/>
    </row>
    <row r="525" spans="1:54" ht="15">
      <c r="A525" s="178"/>
      <c r="B525" s="178"/>
      <c r="C525" s="178"/>
      <c r="D525" s="178"/>
      <c r="E525" s="178"/>
      <c r="F525" s="186"/>
      <c r="W525"/>
      <c r="X525"/>
      <c r="Y525"/>
      <c r="Z525"/>
      <c r="AA525"/>
      <c r="AB525"/>
      <c r="AD525" s="198"/>
      <c r="AE525" s="198"/>
      <c r="AF525" s="198"/>
      <c r="AG525" s="147"/>
      <c r="AH525" s="198"/>
      <c r="AI525" s="202"/>
      <c r="AK525" s="260"/>
      <c r="AL525" s="260"/>
      <c r="AM525" s="260"/>
      <c r="AN525" s="260"/>
      <c r="AO525" s="260"/>
      <c r="AP525" s="260"/>
      <c r="AR525" s="74"/>
      <c r="AS525" s="74"/>
      <c r="AT525" s="74"/>
      <c r="AU525" s="74"/>
      <c r="AV525" s="74"/>
      <c r="AW525" s="74"/>
      <c r="BB525"/>
    </row>
    <row r="526" spans="1:54" ht="15">
      <c r="A526" s="178"/>
      <c r="B526" s="178"/>
      <c r="C526" s="178"/>
      <c r="D526" s="178"/>
      <c r="E526" s="178"/>
      <c r="F526" s="186"/>
      <c r="W526"/>
      <c r="X526"/>
      <c r="Y526"/>
      <c r="Z526"/>
      <c r="AA526"/>
      <c r="AB526"/>
      <c r="AD526" s="198"/>
      <c r="AE526" s="198"/>
      <c r="AF526" s="198"/>
      <c r="AG526" s="147"/>
      <c r="AH526" s="198"/>
      <c r="AI526" s="202"/>
      <c r="AK526" s="260"/>
      <c r="AL526" s="260"/>
      <c r="AM526" s="260"/>
      <c r="AN526" s="260"/>
      <c r="AO526" s="260"/>
      <c r="AP526" s="260"/>
      <c r="AR526" s="74"/>
      <c r="AS526" s="74"/>
      <c r="AT526" s="74"/>
      <c r="AU526" s="74"/>
      <c r="AV526" s="74"/>
      <c r="AW526" s="74"/>
      <c r="BB526"/>
    </row>
    <row r="527" spans="1:54" ht="15">
      <c r="A527" s="22"/>
      <c r="E527" s="178"/>
      <c r="F527" s="178"/>
      <c r="W527"/>
      <c r="X527"/>
      <c r="Y527"/>
      <c r="Z527"/>
      <c r="AA527"/>
      <c r="AB527"/>
      <c r="AD527" s="198"/>
      <c r="AE527" s="198"/>
      <c r="AF527" s="198"/>
      <c r="AG527" s="147"/>
      <c r="AH527" s="198"/>
      <c r="AI527" s="202"/>
      <c r="AK527" s="260"/>
      <c r="AL527" s="260"/>
      <c r="AM527" s="260"/>
      <c r="AN527" s="260"/>
      <c r="AO527" s="260"/>
      <c r="AP527" s="260"/>
      <c r="AR527" s="74"/>
      <c r="AS527" s="74"/>
      <c r="AT527" s="74"/>
      <c r="AU527" s="74"/>
      <c r="AV527" s="74"/>
      <c r="AW527" s="74"/>
      <c r="BB527"/>
    </row>
    <row r="528" spans="1:54" ht="15">
      <c r="A528" s="178"/>
      <c r="B528" s="178"/>
      <c r="C528" s="178"/>
      <c r="D528" s="178"/>
      <c r="E528" s="178"/>
      <c r="F528" s="178"/>
      <c r="W528"/>
      <c r="X528"/>
      <c r="Y528"/>
      <c r="Z528"/>
      <c r="AA528"/>
      <c r="AB528"/>
      <c r="AD528" s="198"/>
      <c r="AE528" s="198"/>
      <c r="AF528" s="198"/>
      <c r="AG528" s="147"/>
      <c r="AH528" s="200"/>
      <c r="AI528" s="197"/>
      <c r="AK528" s="260"/>
      <c r="AL528" s="260"/>
      <c r="AM528" s="260"/>
      <c r="AN528" s="260"/>
      <c r="AO528" s="260"/>
      <c r="AP528" s="260"/>
      <c r="AR528" s="74"/>
      <c r="AS528" s="74"/>
      <c r="AT528" s="74"/>
      <c r="AU528" s="74"/>
      <c r="AV528" s="74"/>
      <c r="AW528" s="74"/>
      <c r="BB528"/>
    </row>
    <row r="529" spans="1:54" ht="15">
      <c r="A529" s="178"/>
      <c r="B529" s="178"/>
      <c r="C529" s="178"/>
      <c r="D529" s="178"/>
      <c r="E529" s="178"/>
      <c r="F529" s="178"/>
      <c r="W529"/>
      <c r="X529"/>
      <c r="Y529"/>
      <c r="Z529"/>
      <c r="AA529"/>
      <c r="AB529"/>
      <c r="AD529" s="198"/>
      <c r="AE529" s="198"/>
      <c r="AF529" s="198"/>
      <c r="AG529" s="147"/>
      <c r="AH529" s="200"/>
      <c r="AI529" s="197"/>
      <c r="AK529" s="260"/>
      <c r="AL529" s="260"/>
      <c r="AM529" s="260"/>
      <c r="AN529" s="260"/>
      <c r="AO529" s="260"/>
      <c r="AP529" s="260"/>
      <c r="AR529" s="74"/>
      <c r="AS529" s="74"/>
      <c r="AT529" s="74"/>
      <c r="AU529" s="74"/>
      <c r="AV529" s="74"/>
      <c r="AW529" s="74"/>
      <c r="BB529"/>
    </row>
    <row r="530" spans="1:54" ht="15">
      <c r="A530" s="178"/>
      <c r="B530" s="178"/>
      <c r="C530" s="178"/>
      <c r="D530" s="178"/>
      <c r="E530" s="178"/>
      <c r="F530" s="186"/>
      <c r="W530"/>
      <c r="X530"/>
      <c r="Y530"/>
      <c r="Z530"/>
      <c r="AA530"/>
      <c r="AB530"/>
      <c r="AD530" s="198"/>
      <c r="AE530" s="198"/>
      <c r="AF530" s="198"/>
      <c r="AG530" s="147"/>
      <c r="AH530" s="200"/>
      <c r="AI530" s="197"/>
      <c r="AK530" s="260"/>
      <c r="AL530" s="260"/>
      <c r="AM530" s="260"/>
      <c r="AN530" s="260"/>
      <c r="AO530" s="260"/>
      <c r="AP530" s="260"/>
      <c r="AR530" s="74"/>
      <c r="AS530" s="74"/>
      <c r="AT530" s="74"/>
      <c r="AU530" s="74"/>
      <c r="AV530" s="74"/>
      <c r="AW530" s="74"/>
      <c r="BB530"/>
    </row>
    <row r="531" spans="1:54" ht="15">
      <c r="A531" s="178"/>
      <c r="B531" s="178"/>
      <c r="C531" s="178"/>
      <c r="D531" s="178"/>
      <c r="E531" s="178"/>
      <c r="F531" s="186"/>
      <c r="W531"/>
      <c r="X531"/>
      <c r="Y531"/>
      <c r="Z531"/>
      <c r="AA531"/>
      <c r="AB531"/>
      <c r="AD531" s="198"/>
      <c r="AE531" s="198"/>
      <c r="AF531" s="198"/>
      <c r="AG531" s="147"/>
      <c r="AH531" s="200"/>
      <c r="AI531" s="197"/>
      <c r="AK531" s="260"/>
      <c r="AL531" s="260"/>
      <c r="AM531" s="260"/>
      <c r="AN531" s="260"/>
      <c r="AO531" s="260"/>
      <c r="AP531" s="260"/>
      <c r="AR531" s="74"/>
      <c r="AS531" s="74"/>
      <c r="AT531" s="74"/>
      <c r="AU531" s="74"/>
      <c r="AV531" s="74"/>
      <c r="AW531" s="74"/>
      <c r="BB531"/>
    </row>
    <row r="532" spans="1:54" ht="15">
      <c r="A532" s="178"/>
      <c r="B532" s="178"/>
      <c r="C532" s="178"/>
      <c r="D532" s="178"/>
      <c r="E532" s="178"/>
      <c r="F532" s="178"/>
      <c r="W532"/>
      <c r="X532"/>
      <c r="Y532"/>
      <c r="Z532"/>
      <c r="AA532"/>
      <c r="AB532"/>
      <c r="AD532" s="198"/>
      <c r="AE532" s="198"/>
      <c r="AF532" s="198"/>
      <c r="AG532" s="147"/>
      <c r="AH532" s="200"/>
      <c r="AI532" s="197"/>
      <c r="AK532" s="260"/>
      <c r="AL532" s="260"/>
      <c r="AM532" s="260"/>
      <c r="AN532" s="260"/>
      <c r="AO532" s="260"/>
      <c r="AP532" s="260"/>
      <c r="AR532" s="74"/>
      <c r="AS532" s="74"/>
      <c r="AT532" s="74"/>
      <c r="AU532" s="74"/>
      <c r="AV532" s="74"/>
      <c r="AW532" s="74"/>
      <c r="BB532"/>
    </row>
    <row r="533" spans="1:54" ht="15">
      <c r="A533" s="178"/>
      <c r="B533" s="178"/>
      <c r="C533" s="178"/>
      <c r="D533" s="178"/>
      <c r="E533" s="178"/>
      <c r="F533" s="178"/>
      <c r="W533"/>
      <c r="X533"/>
      <c r="Y533"/>
      <c r="Z533"/>
      <c r="AA533"/>
      <c r="AB533"/>
      <c r="AD533" s="198"/>
      <c r="AE533" s="198"/>
      <c r="AF533" s="198"/>
      <c r="AG533" s="147"/>
      <c r="AH533" s="200"/>
      <c r="AI533" s="197"/>
      <c r="AK533" s="260"/>
      <c r="AL533" s="260"/>
      <c r="AM533" s="260"/>
      <c r="AN533" s="260"/>
      <c r="AO533" s="260"/>
      <c r="AP533" s="260"/>
      <c r="AR533" s="74"/>
      <c r="AS533" s="74"/>
      <c r="AT533" s="74"/>
      <c r="AU533" s="74"/>
      <c r="AV533" s="74"/>
      <c r="AW533" s="74"/>
      <c r="BB533"/>
    </row>
    <row r="534" spans="1:54" ht="15">
      <c r="A534" s="178"/>
      <c r="B534" s="178"/>
      <c r="C534" s="178"/>
      <c r="D534" s="178"/>
      <c r="E534" s="178"/>
      <c r="F534" s="178"/>
      <c r="W534"/>
      <c r="X534"/>
      <c r="Y534"/>
      <c r="Z534"/>
      <c r="AA534"/>
      <c r="AB534"/>
      <c r="AD534" s="198"/>
      <c r="AE534" s="198"/>
      <c r="AF534" s="198"/>
      <c r="AG534" s="147"/>
      <c r="AH534" s="200"/>
      <c r="AI534" s="197"/>
      <c r="AK534" s="260"/>
      <c r="AL534" s="260"/>
      <c r="AM534" s="260"/>
      <c r="AN534" s="260"/>
      <c r="AO534" s="260"/>
      <c r="AP534" s="260"/>
      <c r="AR534" s="74"/>
      <c r="AS534" s="74"/>
      <c r="AT534" s="74"/>
      <c r="AU534" s="74"/>
      <c r="AV534" s="74"/>
      <c r="AW534" s="74"/>
      <c r="BB534"/>
    </row>
    <row r="535" spans="1:54" ht="15">
      <c r="A535" s="178"/>
      <c r="B535" s="178"/>
      <c r="C535" s="178"/>
      <c r="D535" s="178"/>
      <c r="E535" s="178"/>
      <c r="F535" s="178"/>
      <c r="W535"/>
      <c r="X535"/>
      <c r="Y535"/>
      <c r="Z535"/>
      <c r="AA535"/>
      <c r="AB535"/>
      <c r="AD535" s="198"/>
      <c r="AE535" s="198"/>
      <c r="AF535" s="198"/>
      <c r="AG535" s="147"/>
      <c r="AH535" s="200"/>
      <c r="AI535" s="197"/>
      <c r="AK535" s="260"/>
      <c r="AL535" s="260"/>
      <c r="AM535" s="260"/>
      <c r="AN535" s="260"/>
      <c r="AO535" s="260"/>
      <c r="AP535" s="260"/>
      <c r="AR535" s="74"/>
      <c r="AS535" s="74"/>
      <c r="AT535" s="74"/>
      <c r="AU535" s="74"/>
      <c r="AV535" s="74"/>
      <c r="AW535" s="74"/>
      <c r="BB535"/>
    </row>
    <row r="536" spans="1:54" ht="15">
      <c r="A536" s="178"/>
      <c r="B536" s="178"/>
      <c r="C536" s="178"/>
      <c r="D536" s="178"/>
      <c r="E536" s="178"/>
      <c r="F536" s="178"/>
      <c r="W536"/>
      <c r="X536"/>
      <c r="Y536"/>
      <c r="Z536"/>
      <c r="AA536"/>
      <c r="AB536"/>
      <c r="AD536" s="198"/>
      <c r="AE536" s="198"/>
      <c r="AF536" s="198"/>
      <c r="AG536" s="147"/>
      <c r="AH536" s="200"/>
      <c r="AI536" s="197"/>
      <c r="AK536" s="260"/>
      <c r="AL536" s="260"/>
      <c r="AM536" s="260"/>
      <c r="AN536" s="260"/>
      <c r="AO536" s="260"/>
      <c r="AP536" s="260"/>
      <c r="AR536" s="74"/>
      <c r="AS536" s="74"/>
      <c r="AT536" s="74"/>
      <c r="AU536" s="74"/>
      <c r="AV536" s="74"/>
      <c r="AW536" s="74"/>
      <c r="BB536"/>
    </row>
    <row r="537" spans="1:54" ht="15" customHeight="1">
      <c r="A537" s="178"/>
      <c r="B537" s="178"/>
      <c r="C537" s="178"/>
      <c r="D537" s="178"/>
      <c r="E537" s="178"/>
      <c r="F537" s="178"/>
      <c r="W537"/>
      <c r="X537"/>
      <c r="Y537"/>
      <c r="Z537"/>
      <c r="AA537"/>
      <c r="AB537"/>
      <c r="AD537" s="198"/>
      <c r="AE537" s="198"/>
      <c r="AF537" s="198"/>
      <c r="AG537" s="147"/>
      <c r="AH537" s="200"/>
      <c r="AI537" s="197"/>
      <c r="AK537" s="260"/>
      <c r="AL537" s="260"/>
      <c r="AM537" s="260"/>
      <c r="AN537" s="260"/>
      <c r="AO537" s="260"/>
      <c r="AP537" s="260"/>
      <c r="AR537" s="74"/>
      <c r="AS537" s="74"/>
      <c r="AT537" s="74"/>
      <c r="AU537" s="74"/>
      <c r="AV537" s="74"/>
      <c r="AW537" s="74"/>
      <c r="BB537"/>
    </row>
    <row r="538" spans="1:54" ht="15" customHeight="1">
      <c r="A538" s="178"/>
      <c r="B538" s="178"/>
      <c r="C538" s="178"/>
      <c r="D538" s="178"/>
      <c r="E538" s="178"/>
      <c r="F538" s="178"/>
      <c r="W538"/>
      <c r="X538"/>
      <c r="Y538"/>
      <c r="Z538"/>
      <c r="AA538"/>
      <c r="AB538"/>
      <c r="AD538" s="198"/>
      <c r="AE538" s="198"/>
      <c r="AF538" s="198"/>
      <c r="AG538" s="147"/>
      <c r="AH538" s="200"/>
      <c r="AI538" s="198"/>
      <c r="AK538" s="260"/>
      <c r="AL538" s="260"/>
      <c r="AM538" s="260"/>
      <c r="AN538" s="260"/>
      <c r="AO538" s="260"/>
      <c r="AP538" s="260"/>
      <c r="AR538" s="74"/>
      <c r="AS538" s="74"/>
      <c r="AT538" s="74"/>
      <c r="AU538" s="74"/>
      <c r="AV538" s="74"/>
      <c r="AW538" s="74"/>
      <c r="BB538"/>
    </row>
    <row r="539" spans="1:54" ht="15" customHeight="1">
      <c r="A539" s="178"/>
      <c r="B539" s="178"/>
      <c r="C539" s="178"/>
      <c r="D539" s="178"/>
      <c r="E539" s="178"/>
      <c r="F539" s="178"/>
      <c r="W539"/>
      <c r="X539"/>
      <c r="Y539"/>
      <c r="Z539"/>
      <c r="AA539"/>
      <c r="AB539"/>
      <c r="AD539" s="198"/>
      <c r="AE539" s="198"/>
      <c r="AF539" s="198"/>
      <c r="AG539" s="147"/>
      <c r="AH539" s="200"/>
      <c r="AI539" s="198"/>
      <c r="AK539" s="260"/>
      <c r="AL539" s="260"/>
      <c r="AM539" s="260"/>
      <c r="AN539" s="260"/>
      <c r="AO539" s="260"/>
      <c r="AP539" s="260"/>
      <c r="AR539" s="74"/>
      <c r="AS539" s="74"/>
      <c r="AT539" s="74"/>
      <c r="AU539" s="74"/>
      <c r="AV539" s="74"/>
      <c r="AW539" s="74"/>
      <c r="BB539"/>
    </row>
    <row r="540" spans="1:54" ht="15" customHeight="1">
      <c r="A540" s="178"/>
      <c r="B540" s="178"/>
      <c r="C540" s="178"/>
      <c r="D540" s="178"/>
      <c r="E540" s="178"/>
      <c r="F540" s="178"/>
      <c r="W540"/>
      <c r="X540"/>
      <c r="Y540"/>
      <c r="Z540"/>
      <c r="AA540"/>
      <c r="AB540"/>
      <c r="AD540" s="198"/>
      <c r="AE540" s="198"/>
      <c r="AF540" s="198"/>
      <c r="AG540" s="147"/>
      <c r="AH540" s="200"/>
      <c r="AI540" s="198"/>
      <c r="AK540" s="260"/>
      <c r="AL540" s="260"/>
      <c r="AM540" s="260"/>
      <c r="AN540" s="260"/>
      <c r="AO540" s="260"/>
      <c r="AP540" s="260"/>
      <c r="AR540" s="74"/>
      <c r="AS540" s="74"/>
      <c r="AT540" s="74"/>
      <c r="AU540" s="74"/>
      <c r="AV540" s="74"/>
      <c r="AW540" s="74"/>
      <c r="BB540"/>
    </row>
    <row r="541" spans="1:54" ht="15" customHeight="1">
      <c r="A541" s="178"/>
      <c r="B541" s="178"/>
      <c r="C541" s="178"/>
      <c r="D541" s="178"/>
      <c r="E541" s="178"/>
      <c r="F541" s="178"/>
      <c r="W541"/>
      <c r="X541"/>
      <c r="Y541"/>
      <c r="Z541"/>
      <c r="AA541"/>
      <c r="AB541"/>
      <c r="AD541" s="198"/>
      <c r="AE541" s="198"/>
      <c r="AF541" s="198"/>
      <c r="AG541" s="147"/>
      <c r="AH541" s="200"/>
      <c r="AI541" s="198"/>
      <c r="AK541" s="260"/>
      <c r="AL541" s="260"/>
      <c r="AM541" s="260"/>
      <c r="AN541" s="260"/>
      <c r="AO541" s="260"/>
      <c r="AP541" s="260"/>
      <c r="AR541" s="74"/>
      <c r="AS541" s="74"/>
      <c r="AT541" s="74"/>
      <c r="AU541" s="74"/>
      <c r="AV541" s="74"/>
      <c r="AW541" s="74"/>
      <c r="BB541"/>
    </row>
    <row r="542" spans="1:54" ht="15" customHeight="1">
      <c r="A542" s="178"/>
      <c r="B542" s="178"/>
      <c r="C542" s="178"/>
      <c r="D542" s="178"/>
      <c r="E542" s="178"/>
      <c r="F542" s="178"/>
      <c r="W542"/>
      <c r="X542"/>
      <c r="Y542"/>
      <c r="Z542"/>
      <c r="AA542"/>
      <c r="AB542"/>
      <c r="AD542" s="198"/>
      <c r="AE542" s="198"/>
      <c r="AF542" s="198"/>
      <c r="AG542" s="147"/>
      <c r="AH542" s="200"/>
      <c r="AI542" s="198"/>
      <c r="AK542" s="260"/>
      <c r="AL542" s="260"/>
      <c r="AM542" s="260"/>
      <c r="AN542" s="260"/>
      <c r="AO542" s="260"/>
      <c r="AP542" s="260"/>
      <c r="AR542" s="74"/>
      <c r="AS542" s="74"/>
      <c r="AT542" s="74"/>
      <c r="AU542" s="74"/>
      <c r="AV542" s="74"/>
      <c r="AW542" s="74"/>
      <c r="BB542"/>
    </row>
    <row r="543" spans="1:54" ht="15" customHeight="1">
      <c r="A543" s="178"/>
      <c r="B543" s="178"/>
      <c r="C543" s="178"/>
      <c r="D543" s="178"/>
      <c r="E543" s="178"/>
      <c r="F543" s="178"/>
      <c r="W543"/>
      <c r="X543"/>
      <c r="Y543"/>
      <c r="Z543"/>
      <c r="AA543"/>
      <c r="AB543"/>
      <c r="AD543" s="198"/>
      <c r="AE543" s="198"/>
      <c r="AF543" s="198"/>
      <c r="AG543" s="147"/>
      <c r="AH543" s="200"/>
      <c r="AI543" s="198"/>
      <c r="AK543" s="260"/>
      <c r="AL543" s="260"/>
      <c r="AM543" s="260"/>
      <c r="AN543" s="260"/>
      <c r="AO543" s="260"/>
      <c r="AP543" s="260"/>
      <c r="AR543" s="74"/>
      <c r="AS543" s="74"/>
      <c r="AT543" s="74"/>
      <c r="AU543" s="74"/>
      <c r="AV543" s="74"/>
      <c r="AW543" s="74"/>
      <c r="BB543"/>
    </row>
    <row r="544" spans="1:54" ht="15" customHeight="1">
      <c r="A544" s="178"/>
      <c r="B544" s="178"/>
      <c r="C544" s="178"/>
      <c r="D544" s="178"/>
      <c r="E544" s="178"/>
      <c r="F544" s="178"/>
      <c r="W544"/>
      <c r="X544"/>
      <c r="Y544"/>
      <c r="Z544"/>
      <c r="AA544"/>
      <c r="AB544"/>
      <c r="AD544" s="198"/>
      <c r="AE544" s="198"/>
      <c r="AF544" s="198"/>
      <c r="AG544" s="147"/>
      <c r="AH544" s="200"/>
      <c r="AI544" s="198"/>
      <c r="AK544" s="260"/>
      <c r="AL544" s="260"/>
      <c r="AM544" s="260"/>
      <c r="AN544" s="260"/>
      <c r="AO544" s="260"/>
      <c r="AP544" s="260"/>
      <c r="AR544" s="74"/>
      <c r="AS544" s="74"/>
      <c r="AT544" s="74"/>
      <c r="AU544" s="74"/>
      <c r="AV544" s="74"/>
      <c r="AW544" s="74"/>
      <c r="BB544"/>
    </row>
    <row r="545" spans="1:68" ht="15" customHeight="1">
      <c r="A545" s="178"/>
      <c r="B545" s="178"/>
      <c r="C545" s="178"/>
      <c r="D545" s="178"/>
      <c r="E545" s="178"/>
      <c r="F545" s="178"/>
      <c r="W545"/>
      <c r="X545"/>
      <c r="Y545"/>
      <c r="Z545"/>
      <c r="AA545"/>
      <c r="AB545"/>
      <c r="AD545" s="198"/>
      <c r="AE545" s="198"/>
      <c r="AF545" s="198"/>
      <c r="AG545" s="147"/>
      <c r="AH545" s="200"/>
      <c r="AI545" s="198"/>
      <c r="AK545" s="260"/>
      <c r="AL545" s="260"/>
      <c r="AM545" s="260"/>
      <c r="AN545" s="260"/>
      <c r="AO545" s="260"/>
      <c r="AP545" s="260"/>
      <c r="AR545" s="74"/>
      <c r="AS545" s="74"/>
      <c r="AT545" s="74"/>
      <c r="AU545" s="74"/>
      <c r="AV545" s="74"/>
      <c r="AW545" s="74"/>
      <c r="BB545"/>
    </row>
    <row r="546" spans="1:68" ht="14.45" customHeight="1">
      <c r="A546" s="178"/>
      <c r="B546" s="178"/>
      <c r="C546" s="178"/>
      <c r="D546" s="178"/>
      <c r="E546" s="178"/>
      <c r="F546" s="178"/>
      <c r="W546"/>
      <c r="X546"/>
      <c r="Y546"/>
      <c r="Z546"/>
      <c r="AA546"/>
      <c r="AB546"/>
      <c r="AD546" s="198"/>
      <c r="AE546" s="198"/>
      <c r="AF546" s="198"/>
      <c r="AG546" s="147"/>
      <c r="AH546" s="198"/>
      <c r="AI546" s="202"/>
      <c r="AK546" s="260"/>
      <c r="AL546" s="260"/>
      <c r="AM546" s="260"/>
      <c r="AN546" s="260"/>
      <c r="AO546" s="260"/>
      <c r="AP546" s="260"/>
      <c r="AR546" s="74"/>
      <c r="AS546" s="74"/>
      <c r="AT546" s="74"/>
      <c r="AU546" s="74"/>
      <c r="AV546" s="74"/>
      <c r="AW546" s="74"/>
      <c r="BB546"/>
    </row>
    <row r="547" spans="1:68" ht="14.45" customHeight="1">
      <c r="A547" s="178"/>
      <c r="B547" s="178"/>
      <c r="C547" s="178"/>
      <c r="D547" s="178"/>
      <c r="E547" s="178"/>
      <c r="F547" s="178"/>
      <c r="W547"/>
      <c r="X547"/>
      <c r="Y547"/>
      <c r="Z547"/>
      <c r="AA547"/>
      <c r="AB547"/>
      <c r="AD547" s="198"/>
      <c r="AE547" s="198"/>
      <c r="AF547" s="198"/>
      <c r="AG547" s="147"/>
      <c r="AH547" s="198"/>
      <c r="AI547" s="202"/>
      <c r="AK547" s="260"/>
      <c r="AL547" s="260"/>
      <c r="AM547" s="260"/>
      <c r="AN547" s="260"/>
      <c r="AO547" s="260"/>
      <c r="AP547" s="260"/>
      <c r="AR547" s="74"/>
      <c r="AS547" s="74"/>
      <c r="AT547" s="74"/>
      <c r="AU547" s="74"/>
      <c r="AV547" s="74"/>
      <c r="AW547" s="74"/>
      <c r="BB547"/>
    </row>
    <row r="548" spans="1:68" ht="14.45" customHeight="1">
      <c r="A548" s="178"/>
      <c r="B548" s="178"/>
      <c r="C548" s="178"/>
      <c r="D548" s="178"/>
      <c r="E548" s="178"/>
      <c r="F548" s="178"/>
      <c r="W548"/>
      <c r="X548"/>
      <c r="Y548"/>
      <c r="Z548"/>
      <c r="AA548"/>
      <c r="AB548"/>
      <c r="AD548" s="197"/>
      <c r="AE548" s="197"/>
      <c r="AF548" s="197"/>
      <c r="AG548" s="147"/>
      <c r="AH548" s="198"/>
      <c r="AI548" s="202"/>
      <c r="AK548" s="260"/>
      <c r="AL548" s="260"/>
      <c r="AM548" s="260"/>
      <c r="AN548" s="260"/>
      <c r="AO548" s="260"/>
      <c r="AP548" s="260"/>
      <c r="AR548" s="74"/>
      <c r="AS548" s="74"/>
      <c r="AT548" s="74"/>
      <c r="AU548" s="74"/>
      <c r="AV548" s="74"/>
      <c r="AW548" s="74"/>
      <c r="BB548"/>
    </row>
    <row r="549" spans="1:68" ht="14.45" customHeight="1">
      <c r="A549" s="178"/>
      <c r="B549" s="178"/>
      <c r="C549" s="178"/>
      <c r="D549" s="178"/>
      <c r="E549" s="178"/>
      <c r="F549" s="178"/>
      <c r="W549"/>
      <c r="X549"/>
      <c r="Y549"/>
      <c r="Z549"/>
      <c r="AA549"/>
      <c r="AB549"/>
      <c r="AD549" s="197"/>
      <c r="AE549" s="197"/>
      <c r="AF549" s="197"/>
      <c r="AG549" s="147"/>
      <c r="AH549" s="198"/>
      <c r="AI549" s="202"/>
      <c r="AK549" s="260"/>
      <c r="AL549" s="260"/>
      <c r="AM549" s="260"/>
      <c r="AN549" s="260"/>
      <c r="AO549" s="260"/>
      <c r="AP549" s="260"/>
      <c r="AR549" s="74"/>
      <c r="AS549" s="74"/>
      <c r="AT549" s="74"/>
      <c r="AU549" s="74"/>
      <c r="AV549" s="74"/>
      <c r="AW549" s="74"/>
      <c r="BB549"/>
    </row>
    <row r="550" spans="1:68" ht="14.45" customHeight="1">
      <c r="A550" s="178"/>
      <c r="B550" s="178"/>
      <c r="C550" s="178"/>
      <c r="D550" s="178"/>
      <c r="E550" s="178"/>
      <c r="F550" s="178"/>
      <c r="W550"/>
      <c r="X550"/>
      <c r="Y550"/>
      <c r="Z550"/>
      <c r="AA550"/>
      <c r="AB550"/>
      <c r="AD550" s="197"/>
      <c r="AE550" s="197"/>
      <c r="AF550" s="197"/>
      <c r="AG550" s="147"/>
      <c r="AH550" s="198"/>
      <c r="AI550" s="202"/>
      <c r="AK550" s="260"/>
      <c r="AL550" s="260"/>
      <c r="AM550" s="260"/>
      <c r="AN550" s="260"/>
      <c r="AO550" s="260"/>
      <c r="AP550" s="260"/>
      <c r="AR550" s="74"/>
      <c r="AS550" s="74"/>
      <c r="AT550" s="74"/>
      <c r="AU550" s="74"/>
      <c r="AV550" s="74"/>
      <c r="AW550" s="74"/>
      <c r="BB550"/>
    </row>
    <row r="551" spans="1:68" ht="15">
      <c r="A551" s="178"/>
      <c r="B551" s="178"/>
      <c r="C551" s="178"/>
      <c r="D551" s="178"/>
      <c r="E551" s="178"/>
      <c r="F551" s="178"/>
      <c r="W551"/>
      <c r="X551"/>
      <c r="Y551"/>
      <c r="Z551"/>
      <c r="AA551"/>
      <c r="AB551"/>
      <c r="AD551" s="197"/>
      <c r="AE551" s="197"/>
      <c r="AF551" s="197"/>
      <c r="AG551" s="147"/>
      <c r="AH551" s="198"/>
      <c r="AI551" s="202"/>
      <c r="AK551" s="260"/>
      <c r="AL551" s="260"/>
      <c r="AM551" s="260"/>
      <c r="AN551" s="260"/>
      <c r="AO551" s="260"/>
      <c r="AP551" s="260"/>
      <c r="AR551" s="74"/>
      <c r="AS551" s="74"/>
      <c r="AT551" s="74"/>
      <c r="AU551" s="74"/>
      <c r="AV551" s="74"/>
      <c r="AW551" s="74"/>
      <c r="BB551"/>
    </row>
    <row r="552" spans="1:68" ht="15">
      <c r="A552" s="178"/>
      <c r="B552" s="178"/>
      <c r="C552" s="178"/>
      <c r="D552" s="178"/>
      <c r="E552" s="178"/>
      <c r="F552" s="178"/>
      <c r="W552"/>
      <c r="X552"/>
      <c r="Y552"/>
      <c r="Z552"/>
      <c r="AA552"/>
      <c r="AB552"/>
      <c r="AD552" s="197"/>
      <c r="AE552" s="197"/>
      <c r="AF552" s="197"/>
      <c r="AG552" s="147"/>
      <c r="AH552" s="198"/>
      <c r="AI552" s="202"/>
      <c r="AK552" s="260"/>
      <c r="AL552" s="260"/>
      <c r="AM552" s="260"/>
      <c r="AN552" s="260"/>
      <c r="AO552" s="260"/>
      <c r="AP552" s="260"/>
      <c r="AR552" s="74"/>
      <c r="AS552" s="74"/>
      <c r="AT552" s="74"/>
      <c r="AU552" s="74"/>
      <c r="AV552" s="74"/>
      <c r="AW552" s="74"/>
      <c r="BB552"/>
    </row>
    <row r="553" spans="1:68" ht="15">
      <c r="A553" s="178"/>
      <c r="B553" s="178"/>
      <c r="C553" s="178"/>
      <c r="D553" s="178"/>
      <c r="E553" s="178"/>
      <c r="F553" s="178"/>
      <c r="W553"/>
      <c r="X553"/>
      <c r="Y553"/>
      <c r="Z553"/>
      <c r="AA553"/>
      <c r="AB553"/>
      <c r="AD553" s="197"/>
      <c r="AE553" s="197"/>
      <c r="AF553" s="197"/>
      <c r="AG553" s="147"/>
      <c r="AH553" s="200"/>
      <c r="AI553" s="197"/>
      <c r="AK553" s="260"/>
      <c r="AL553" s="260"/>
      <c r="AM553" s="260"/>
      <c r="AN553" s="260"/>
      <c r="AO553" s="260"/>
      <c r="AP553" s="260"/>
      <c r="AR553" s="74"/>
      <c r="AS553" s="74"/>
      <c r="AT553" s="74"/>
      <c r="AU553" s="74"/>
      <c r="AV553" s="74"/>
      <c r="AW553" s="74"/>
      <c r="BB553"/>
    </row>
    <row r="554" spans="1:68" ht="15" customHeight="1">
      <c r="A554" s="178"/>
      <c r="B554" s="178"/>
      <c r="C554" s="178"/>
      <c r="D554" s="178"/>
      <c r="E554" s="178"/>
      <c r="F554" s="178"/>
      <c r="W554"/>
      <c r="X554"/>
      <c r="Y554"/>
      <c r="Z554"/>
      <c r="AA554"/>
      <c r="AB554"/>
      <c r="AD554" s="197"/>
      <c r="AE554" s="197"/>
      <c r="AF554" s="197"/>
      <c r="AG554" s="147"/>
      <c r="AH554" s="200"/>
      <c r="AI554" s="198"/>
      <c r="AK554" s="260"/>
      <c r="AL554" s="260"/>
      <c r="AM554" s="260"/>
      <c r="AN554" s="260"/>
      <c r="AO554" s="260"/>
      <c r="AP554" s="260"/>
      <c r="AR554" s="74"/>
      <c r="AS554" s="74"/>
      <c r="AT554" s="74"/>
      <c r="AU554" s="74"/>
      <c r="AV554" s="74"/>
      <c r="AW554" s="74"/>
      <c r="BB554"/>
      <c r="BM554" s="187"/>
      <c r="BN554" s="187"/>
      <c r="BO554" s="187"/>
      <c r="BP554" s="187"/>
    </row>
    <row r="555" spans="1:68" ht="15" customHeight="1">
      <c r="A555" s="178"/>
      <c r="B555" s="178"/>
      <c r="C555" s="178"/>
      <c r="D555" s="178"/>
      <c r="E555" s="178"/>
      <c r="F555" s="178"/>
      <c r="W555"/>
      <c r="X555"/>
      <c r="Y555"/>
      <c r="Z555"/>
      <c r="AA555"/>
      <c r="AB555"/>
      <c r="AD555" s="197"/>
      <c r="AE555" s="197"/>
      <c r="AF555" s="197"/>
      <c r="AG555" s="147"/>
      <c r="AH555" s="200"/>
      <c r="AI555" s="198"/>
      <c r="AK555" s="260"/>
      <c r="AL555" s="260"/>
      <c r="AM555" s="260"/>
      <c r="AN555" s="260"/>
      <c r="AO555" s="260"/>
      <c r="AP555" s="260"/>
      <c r="AR555" s="74"/>
      <c r="AS555" s="74"/>
      <c r="AT555" s="74"/>
      <c r="AU555" s="74"/>
      <c r="AV555" s="74"/>
      <c r="AW555" s="74"/>
      <c r="BB555"/>
    </row>
    <row r="556" spans="1:68" ht="15" customHeight="1">
      <c r="A556" s="178"/>
      <c r="B556" s="178"/>
      <c r="C556" s="178"/>
      <c r="D556" s="178"/>
      <c r="E556" s="178"/>
      <c r="F556" s="178"/>
      <c r="W556"/>
      <c r="X556"/>
      <c r="Y556"/>
      <c r="Z556"/>
      <c r="AA556"/>
      <c r="AB556"/>
      <c r="AD556" s="197"/>
      <c r="AE556" s="197"/>
      <c r="AF556" s="197"/>
      <c r="AG556" s="147"/>
      <c r="AH556" s="200"/>
      <c r="AI556" s="198"/>
      <c r="AK556" s="260"/>
      <c r="AL556" s="260"/>
      <c r="AM556" s="260"/>
      <c r="AN556" s="260"/>
      <c r="AO556" s="260"/>
      <c r="AP556" s="260"/>
      <c r="AR556" s="74"/>
      <c r="AS556" s="74"/>
      <c r="AT556" s="74"/>
      <c r="AU556" s="74"/>
      <c r="AV556" s="74"/>
      <c r="AW556" s="74"/>
      <c r="BB556"/>
    </row>
    <row r="557" spans="1:68" ht="15" customHeight="1">
      <c r="A557" s="178"/>
      <c r="B557" s="178"/>
      <c r="C557" s="178"/>
      <c r="D557" s="178"/>
      <c r="E557" s="178"/>
      <c r="F557" s="178"/>
      <c r="W557"/>
      <c r="X557"/>
      <c r="Y557"/>
      <c r="Z557"/>
      <c r="AA557"/>
      <c r="AB557"/>
      <c r="AD557" s="197"/>
      <c r="AE557" s="197"/>
      <c r="AF557" s="197"/>
      <c r="AG557" s="147"/>
      <c r="AH557" s="200"/>
      <c r="AI557" s="202"/>
      <c r="AK557" s="260"/>
      <c r="AL557" s="260"/>
      <c r="AM557" s="260"/>
      <c r="AN557" s="260"/>
      <c r="AO557" s="260"/>
      <c r="AP557" s="260"/>
      <c r="AR557" s="74"/>
      <c r="AS557" s="74"/>
      <c r="AT557" s="74"/>
      <c r="AU557" s="74"/>
      <c r="AV557" s="74"/>
      <c r="AW557" s="74"/>
      <c r="BB557"/>
    </row>
    <row r="558" spans="1:68" ht="15" customHeight="1">
      <c r="A558" s="178"/>
      <c r="B558" s="178"/>
      <c r="C558" s="178"/>
      <c r="D558" s="178"/>
      <c r="E558" s="178"/>
      <c r="F558" s="178"/>
      <c r="W558"/>
      <c r="X558"/>
      <c r="Y558"/>
      <c r="Z558"/>
      <c r="AA558"/>
      <c r="AB558"/>
      <c r="AD558" s="198"/>
      <c r="AE558" s="200"/>
      <c r="AF558" s="200"/>
      <c r="AG558" s="147"/>
      <c r="AH558" s="200"/>
      <c r="AI558" s="202"/>
      <c r="AK558" s="260"/>
      <c r="AL558" s="260"/>
      <c r="AM558" s="260"/>
      <c r="AN558" s="260"/>
      <c r="AO558" s="260"/>
      <c r="AP558" s="260"/>
      <c r="AR558" s="74"/>
      <c r="AS558" s="74"/>
      <c r="AT558" s="74"/>
      <c r="AU558" s="74"/>
      <c r="AV558" s="74"/>
      <c r="AW558" s="74"/>
      <c r="BB558"/>
    </row>
    <row r="559" spans="1:68" ht="15" customHeight="1">
      <c r="A559" s="178"/>
      <c r="B559" s="178"/>
      <c r="C559" s="178"/>
      <c r="D559" s="178"/>
      <c r="E559" s="178"/>
      <c r="F559" s="178"/>
      <c r="W559"/>
      <c r="X559"/>
      <c r="Y559"/>
      <c r="Z559"/>
      <c r="AA559"/>
      <c r="AB559"/>
      <c r="AD559" s="198"/>
      <c r="AE559" s="198"/>
      <c r="AF559" s="198"/>
      <c r="AG559" s="147"/>
      <c r="AH559" s="198"/>
      <c r="AI559" s="202"/>
      <c r="AK559" s="260"/>
      <c r="AL559" s="260"/>
      <c r="AM559" s="260"/>
      <c r="AN559" s="260"/>
      <c r="AO559" s="260"/>
      <c r="AP559" s="260"/>
      <c r="AR559" s="74"/>
      <c r="AS559" s="74"/>
      <c r="AT559" s="74"/>
      <c r="AU559" s="74"/>
      <c r="AV559" s="74"/>
      <c r="AW559" s="74"/>
      <c r="BB559"/>
    </row>
    <row r="560" spans="1:68" ht="15" customHeight="1">
      <c r="A560" s="178"/>
      <c r="B560" s="178"/>
      <c r="C560" s="178"/>
      <c r="D560" s="178"/>
      <c r="E560" s="178"/>
      <c r="F560" s="178"/>
      <c r="W560"/>
      <c r="X560"/>
      <c r="Y560"/>
      <c r="Z560"/>
      <c r="AA560"/>
      <c r="AB560"/>
      <c r="AD560" s="198"/>
      <c r="AE560" s="198"/>
      <c r="AF560" s="198"/>
      <c r="AG560" s="147"/>
      <c r="AH560" s="198"/>
      <c r="AI560" s="202"/>
      <c r="AK560" s="260"/>
      <c r="AL560" s="260"/>
      <c r="AM560" s="260"/>
      <c r="AN560" s="260"/>
      <c r="AO560" s="260"/>
      <c r="AP560" s="260"/>
      <c r="AR560" s="74"/>
      <c r="AS560" s="74"/>
      <c r="AT560" s="74"/>
      <c r="AU560" s="74"/>
      <c r="AV560" s="74"/>
      <c r="AW560" s="74"/>
      <c r="BB560"/>
    </row>
    <row r="561" spans="1:54" ht="15" customHeight="1">
      <c r="A561" s="178"/>
      <c r="B561" s="178"/>
      <c r="C561" s="178"/>
      <c r="D561" s="178"/>
      <c r="E561" s="178"/>
      <c r="F561" s="178"/>
      <c r="W561"/>
      <c r="X561"/>
      <c r="Y561"/>
      <c r="Z561"/>
      <c r="AA561"/>
      <c r="AB561"/>
      <c r="AD561" s="198"/>
      <c r="AE561" s="198"/>
      <c r="AF561" s="198"/>
      <c r="AG561" s="147"/>
      <c r="AH561" s="198"/>
      <c r="AI561" s="202"/>
      <c r="AK561" s="260"/>
      <c r="AL561" s="260"/>
      <c r="AM561" s="260"/>
      <c r="AN561" s="260"/>
      <c r="AO561" s="260"/>
      <c r="AP561" s="260"/>
      <c r="AR561" s="74"/>
      <c r="AS561" s="74"/>
      <c r="AT561" s="74"/>
      <c r="AU561" s="74"/>
      <c r="AV561" s="74"/>
      <c r="AW561" s="74"/>
      <c r="BB561"/>
    </row>
    <row r="562" spans="1:54" ht="15" customHeight="1">
      <c r="A562" s="178"/>
      <c r="B562" s="178"/>
      <c r="C562" s="178"/>
      <c r="D562" s="178"/>
      <c r="E562" s="178"/>
      <c r="F562" s="178"/>
      <c r="W562"/>
      <c r="X562"/>
      <c r="Y562"/>
      <c r="Z562"/>
      <c r="AA562"/>
      <c r="AB562"/>
      <c r="AD562" s="198"/>
      <c r="AE562" s="198"/>
      <c r="AF562" s="198"/>
      <c r="AG562" s="147"/>
      <c r="AH562" s="198"/>
      <c r="AI562" s="202"/>
      <c r="AK562" s="260"/>
      <c r="AL562" s="260"/>
      <c r="AM562" s="260"/>
      <c r="AN562" s="260"/>
      <c r="AO562" s="260"/>
      <c r="AP562" s="260"/>
      <c r="AR562" s="74"/>
      <c r="AS562" s="74"/>
      <c r="AT562" s="74"/>
      <c r="AU562" s="74"/>
      <c r="AV562" s="74"/>
      <c r="AW562" s="74"/>
      <c r="BB562"/>
    </row>
    <row r="563" spans="1:54" ht="15">
      <c r="A563" s="178"/>
      <c r="B563" s="178"/>
      <c r="C563" s="178"/>
      <c r="D563" s="178"/>
      <c r="E563" s="178"/>
      <c r="F563" s="178"/>
      <c r="W563"/>
      <c r="X563"/>
      <c r="Y563"/>
      <c r="Z563"/>
      <c r="AA563"/>
      <c r="AB563"/>
      <c r="AD563" s="198"/>
      <c r="AE563" s="198"/>
      <c r="AF563" s="198"/>
      <c r="AG563" s="147"/>
      <c r="AH563" s="198"/>
      <c r="AI563" s="202"/>
      <c r="AK563" s="260"/>
      <c r="AL563" s="260"/>
      <c r="AM563" s="260"/>
      <c r="AN563" s="260"/>
      <c r="AO563" s="260"/>
      <c r="AP563" s="260"/>
      <c r="AR563" s="74"/>
      <c r="AS563" s="74"/>
      <c r="AT563" s="74"/>
      <c r="AU563" s="74"/>
      <c r="AV563" s="74"/>
      <c r="AW563" s="74"/>
      <c r="BB563"/>
    </row>
    <row r="564" spans="1:54" ht="15">
      <c r="A564" s="178"/>
      <c r="B564" s="178"/>
      <c r="C564" s="178"/>
      <c r="D564" s="178"/>
      <c r="E564" s="178"/>
      <c r="F564" s="178"/>
      <c r="W564"/>
      <c r="X564"/>
      <c r="Y564"/>
      <c r="Z564"/>
      <c r="AA564"/>
      <c r="AB564"/>
      <c r="AD564" s="198"/>
      <c r="AE564" s="198"/>
      <c r="AF564" s="198"/>
      <c r="AG564" s="147"/>
      <c r="AH564" s="198"/>
      <c r="AI564" s="202"/>
      <c r="AK564" s="260"/>
      <c r="AL564" s="260"/>
      <c r="AM564" s="260"/>
      <c r="AN564" s="260"/>
      <c r="AO564" s="260"/>
      <c r="AP564" s="260"/>
      <c r="AR564" s="74"/>
      <c r="AS564" s="74"/>
      <c r="AT564" s="74"/>
      <c r="AU564" s="74"/>
      <c r="AV564" s="74"/>
      <c r="AW564" s="74"/>
      <c r="BB564"/>
    </row>
    <row r="565" spans="1:54" ht="15">
      <c r="A565" s="178"/>
      <c r="B565" s="178"/>
      <c r="C565" s="178"/>
      <c r="D565" s="178"/>
      <c r="E565" s="178"/>
      <c r="F565" s="178"/>
      <c r="W565"/>
      <c r="X565"/>
      <c r="Y565"/>
      <c r="Z565"/>
      <c r="AA565"/>
      <c r="AB565"/>
      <c r="AD565" s="198"/>
      <c r="AE565" s="198"/>
      <c r="AF565" s="198"/>
      <c r="AG565" s="147"/>
      <c r="AH565" s="198"/>
      <c r="AI565" s="202"/>
      <c r="BB565"/>
    </row>
    <row r="566" spans="1:54" ht="15">
      <c r="A566" s="178"/>
      <c r="B566" s="178"/>
      <c r="C566" s="178"/>
      <c r="D566" s="178"/>
      <c r="E566" s="178"/>
      <c r="F566" s="178"/>
      <c r="W566"/>
      <c r="X566"/>
      <c r="Y566"/>
      <c r="Z566"/>
      <c r="AA566"/>
      <c r="AB566"/>
      <c r="AD566" s="198"/>
      <c r="AE566" s="198"/>
      <c r="AF566" s="198"/>
      <c r="AG566" s="147"/>
      <c r="AH566" s="198"/>
      <c r="AI566" s="202"/>
      <c r="BB566"/>
    </row>
    <row r="567" spans="1:54" ht="15">
      <c r="A567" s="178"/>
      <c r="B567" s="178"/>
      <c r="C567" s="178"/>
      <c r="D567" s="178"/>
      <c r="E567" s="178"/>
      <c r="F567" s="178"/>
      <c r="W567"/>
      <c r="X567"/>
      <c r="Y567"/>
      <c r="Z567"/>
      <c r="AA567"/>
      <c r="AB567"/>
      <c r="AD567" s="198"/>
      <c r="AE567" s="198"/>
      <c r="AF567" s="198"/>
      <c r="AG567" s="147"/>
      <c r="AH567" s="198"/>
      <c r="AI567" s="202"/>
      <c r="BB567"/>
    </row>
    <row r="568" spans="1:54" ht="15">
      <c r="A568" s="178"/>
      <c r="B568" s="178"/>
      <c r="C568" s="178"/>
      <c r="D568" s="178"/>
      <c r="E568" s="178"/>
      <c r="F568" s="178"/>
      <c r="W568"/>
      <c r="X568"/>
      <c r="Y568"/>
      <c r="Z568"/>
      <c r="AA568"/>
      <c r="AB568"/>
      <c r="AD568" s="198"/>
      <c r="AE568" s="198"/>
      <c r="AF568" s="198"/>
      <c r="AG568" s="147"/>
      <c r="AH568" s="198"/>
      <c r="AI568" s="202"/>
      <c r="BB568"/>
    </row>
    <row r="569" spans="1:54" ht="15">
      <c r="A569" s="178"/>
      <c r="B569" s="178"/>
      <c r="C569" s="178"/>
      <c r="D569" s="178"/>
      <c r="E569" s="178"/>
      <c r="F569" s="178"/>
      <c r="W569"/>
      <c r="X569"/>
      <c r="Y569"/>
      <c r="Z569"/>
      <c r="AA569"/>
      <c r="AB569"/>
      <c r="AD569" s="198"/>
      <c r="AE569" s="198"/>
      <c r="AF569" s="198"/>
      <c r="AG569" s="147"/>
      <c r="AH569" s="198"/>
      <c r="AI569" s="202"/>
      <c r="BB569"/>
    </row>
    <row r="570" spans="1:54" ht="15">
      <c r="A570" s="178"/>
      <c r="B570" s="178"/>
      <c r="C570" s="178"/>
      <c r="D570" s="178"/>
      <c r="E570" s="178"/>
      <c r="F570" s="178"/>
      <c r="W570"/>
      <c r="X570"/>
      <c r="Y570"/>
      <c r="Z570"/>
      <c r="AA570"/>
      <c r="AB570"/>
      <c r="AD570" s="198"/>
      <c r="AE570" s="198"/>
      <c r="AF570" s="198"/>
      <c r="AG570" s="147"/>
      <c r="AH570" s="198"/>
      <c r="AI570" s="202"/>
      <c r="BB570"/>
    </row>
    <row r="571" spans="1:54" ht="15">
      <c r="A571" s="178"/>
      <c r="B571" s="178"/>
      <c r="C571" s="178"/>
      <c r="D571" s="178"/>
      <c r="E571" s="178"/>
      <c r="F571" s="178"/>
      <c r="W571"/>
      <c r="X571"/>
      <c r="Y571"/>
      <c r="Z571"/>
      <c r="AA571"/>
      <c r="AB571"/>
      <c r="AD571" s="198"/>
      <c r="AE571" s="198"/>
      <c r="AF571" s="198"/>
      <c r="AG571" s="147"/>
      <c r="AH571" s="198"/>
      <c r="AI571" s="202"/>
      <c r="BB571"/>
    </row>
    <row r="572" spans="1:54" ht="15">
      <c r="A572" s="178"/>
      <c r="B572" s="178"/>
      <c r="C572" s="178"/>
      <c r="D572" s="178"/>
      <c r="E572" s="178"/>
      <c r="F572" s="178"/>
      <c r="W572"/>
      <c r="X572"/>
      <c r="Y572"/>
      <c r="Z572"/>
      <c r="AA572"/>
      <c r="AB572"/>
      <c r="AD572" s="198"/>
      <c r="AE572" s="198"/>
      <c r="AF572" s="198"/>
      <c r="AG572" s="147"/>
      <c r="AH572" s="198"/>
      <c r="AI572" s="202"/>
      <c r="BB572"/>
    </row>
    <row r="573" spans="1:54" ht="15">
      <c r="A573" s="178"/>
      <c r="B573" s="178"/>
      <c r="C573" s="178"/>
      <c r="D573" s="178"/>
      <c r="E573" s="178"/>
      <c r="F573" s="178"/>
      <c r="W573"/>
      <c r="X573"/>
      <c r="Y573"/>
      <c r="Z573"/>
      <c r="AA573"/>
      <c r="AB573"/>
      <c r="AD573" s="198"/>
      <c r="AE573" s="198"/>
      <c r="AF573" s="198"/>
      <c r="AG573" s="147"/>
      <c r="AH573" s="198"/>
      <c r="AI573" s="202"/>
      <c r="BB573"/>
    </row>
    <row r="574" spans="1:54" ht="15">
      <c r="A574" s="178"/>
      <c r="B574" s="178"/>
      <c r="C574" s="178"/>
      <c r="D574" s="178"/>
      <c r="E574" s="178"/>
      <c r="F574" s="178"/>
      <c r="W574"/>
      <c r="X574"/>
      <c r="Y574"/>
      <c r="Z574"/>
      <c r="AA574"/>
      <c r="AB574"/>
      <c r="BB574"/>
    </row>
    <row r="575" spans="1:54" ht="15">
      <c r="A575" s="178"/>
      <c r="B575" s="178"/>
      <c r="C575" s="178"/>
      <c r="D575" s="178"/>
      <c r="E575" s="178"/>
      <c r="F575" s="178"/>
      <c r="W575"/>
      <c r="X575"/>
      <c r="Y575"/>
      <c r="Z575"/>
      <c r="AA575"/>
      <c r="AB575"/>
      <c r="BB575"/>
    </row>
    <row r="576" spans="1:54" ht="15">
      <c r="A576" s="178"/>
      <c r="B576" s="178"/>
      <c r="C576" s="178"/>
      <c r="D576" s="178"/>
      <c r="E576" s="178"/>
      <c r="F576" s="178"/>
      <c r="W576"/>
      <c r="X576"/>
      <c r="Y576"/>
      <c r="Z576"/>
      <c r="AA576"/>
      <c r="AB576"/>
      <c r="BB576"/>
    </row>
    <row r="577" spans="1:54" ht="15">
      <c r="A577" s="178"/>
      <c r="B577" s="178"/>
      <c r="C577" s="178"/>
      <c r="D577" s="178"/>
      <c r="E577" s="178"/>
      <c r="F577" s="178"/>
      <c r="W577"/>
      <c r="X577"/>
      <c r="Y577"/>
      <c r="Z577"/>
      <c r="AA577"/>
      <c r="AB577"/>
      <c r="BB577"/>
    </row>
    <row r="578" spans="1:54" ht="15">
      <c r="A578" s="178"/>
      <c r="B578" s="178"/>
      <c r="C578" s="178"/>
      <c r="D578" s="178"/>
      <c r="E578" s="178"/>
      <c r="F578" s="178"/>
      <c r="W578"/>
      <c r="X578"/>
      <c r="Y578"/>
      <c r="Z578"/>
      <c r="AA578"/>
      <c r="AB578"/>
      <c r="BB578"/>
    </row>
    <row r="579" spans="1:54" ht="15">
      <c r="A579" s="178"/>
      <c r="B579" s="178"/>
      <c r="C579" s="178"/>
      <c r="D579" s="178"/>
      <c r="E579" s="178"/>
      <c r="F579" s="178"/>
      <c r="W579"/>
      <c r="X579"/>
      <c r="Y579"/>
      <c r="Z579"/>
      <c r="AA579"/>
      <c r="AB579"/>
      <c r="BB579"/>
    </row>
    <row r="580" spans="1:54" ht="15">
      <c r="A580" s="178"/>
      <c r="B580" s="178"/>
      <c r="C580" s="178"/>
      <c r="D580" s="178"/>
      <c r="E580" s="178"/>
      <c r="F580" s="178"/>
      <c r="W580"/>
      <c r="X580"/>
      <c r="Y580"/>
      <c r="Z580"/>
      <c r="AA580"/>
      <c r="AB580"/>
      <c r="BB580"/>
    </row>
    <row r="581" spans="1:54" ht="15">
      <c r="A581" s="178"/>
      <c r="B581" s="178"/>
      <c r="C581" s="178"/>
      <c r="D581" s="178"/>
      <c r="E581" s="178"/>
      <c r="F581" s="178"/>
      <c r="W581"/>
      <c r="X581"/>
      <c r="Y581"/>
      <c r="Z581"/>
      <c r="AA581"/>
      <c r="AB581"/>
      <c r="BB581"/>
    </row>
    <row r="582" spans="1:54" ht="15">
      <c r="A582" s="178"/>
      <c r="B582" s="178"/>
      <c r="C582" s="178"/>
      <c r="D582" s="178"/>
      <c r="E582" s="178"/>
      <c r="F582" s="178"/>
      <c r="W582"/>
      <c r="X582"/>
      <c r="Y582"/>
      <c r="Z582"/>
      <c r="AA582"/>
      <c r="AB582"/>
      <c r="BB582"/>
    </row>
    <row r="583" spans="1:54" ht="15">
      <c r="A583" s="178"/>
      <c r="B583" s="178"/>
      <c r="C583" s="178"/>
      <c r="D583" s="178"/>
      <c r="E583" s="178"/>
      <c r="F583" s="178"/>
      <c r="W583"/>
      <c r="X583"/>
      <c r="Y583"/>
      <c r="Z583"/>
      <c r="AA583"/>
      <c r="AB583"/>
      <c r="BB583"/>
    </row>
    <row r="584" spans="1:54" ht="15">
      <c r="A584" s="178"/>
      <c r="B584" s="178"/>
      <c r="C584" s="178"/>
      <c r="D584" s="178"/>
      <c r="E584" s="178"/>
      <c r="F584" s="178"/>
      <c r="W584"/>
      <c r="X584"/>
      <c r="Y584"/>
      <c r="Z584"/>
      <c r="AA584"/>
      <c r="AB584"/>
      <c r="BB584"/>
    </row>
    <row r="585" spans="1:54" ht="15">
      <c r="A585" s="178"/>
      <c r="B585" s="178"/>
      <c r="C585" s="178"/>
      <c r="D585" s="178"/>
      <c r="E585" s="178"/>
      <c r="F585" s="178"/>
      <c r="W585"/>
      <c r="X585"/>
      <c r="Y585"/>
      <c r="Z585"/>
      <c r="AA585"/>
      <c r="AB585"/>
      <c r="BB585"/>
    </row>
    <row r="586" spans="1:54" ht="15">
      <c r="A586" s="178"/>
      <c r="B586" s="178"/>
      <c r="C586" s="178"/>
      <c r="D586" s="178"/>
      <c r="E586" s="178"/>
      <c r="F586" s="178"/>
      <c r="W586"/>
      <c r="X586"/>
      <c r="Y586"/>
      <c r="Z586"/>
      <c r="AA586"/>
      <c r="AB586"/>
      <c r="BB586"/>
    </row>
    <row r="587" spans="1:54" ht="15">
      <c r="A587" s="178"/>
      <c r="B587" s="178"/>
      <c r="C587" s="178"/>
      <c r="D587" s="178"/>
      <c r="E587" s="178"/>
      <c r="F587" s="178"/>
      <c r="W587"/>
      <c r="X587"/>
      <c r="Y587"/>
      <c r="Z587"/>
      <c r="AA587"/>
      <c r="AB587"/>
      <c r="BB587"/>
    </row>
    <row r="588" spans="1:54" ht="15">
      <c r="A588" s="178"/>
      <c r="B588" s="178"/>
      <c r="C588" s="178"/>
      <c r="D588" s="178"/>
      <c r="E588" s="178"/>
      <c r="F588" s="178"/>
      <c r="W588"/>
      <c r="X588"/>
      <c r="Y588"/>
      <c r="Z588"/>
      <c r="AA588"/>
      <c r="AB588"/>
      <c r="BB588"/>
    </row>
    <row r="589" spans="1:54" ht="15">
      <c r="A589" s="22"/>
      <c r="E589" s="178"/>
      <c r="F589" s="22"/>
      <c r="W589"/>
      <c r="X589"/>
      <c r="Y589"/>
      <c r="Z589"/>
      <c r="AA589"/>
      <c r="AB589"/>
      <c r="BB589"/>
    </row>
    <row r="590" spans="1:54" ht="15">
      <c r="A590" s="22"/>
      <c r="E590" s="178"/>
      <c r="F590" s="22"/>
      <c r="W590"/>
      <c r="X590"/>
      <c r="Y590"/>
      <c r="Z590"/>
      <c r="AA590"/>
      <c r="AB590"/>
      <c r="BB590"/>
    </row>
    <row r="591" spans="1:54" ht="15">
      <c r="A591" s="22"/>
      <c r="E591" s="178"/>
      <c r="F591" s="22"/>
      <c r="W591"/>
      <c r="X591"/>
      <c r="Y591"/>
      <c r="Z591"/>
      <c r="AA591"/>
      <c r="AB591"/>
      <c r="BB591"/>
    </row>
    <row r="592" spans="1:54" ht="15">
      <c r="A592" s="22"/>
      <c r="E592" s="178"/>
      <c r="F592" s="22"/>
      <c r="W592"/>
      <c r="X592"/>
      <c r="Y592"/>
      <c r="Z592"/>
      <c r="AA592"/>
      <c r="AB592"/>
      <c r="BB592"/>
    </row>
    <row r="593" spans="1:54" ht="15">
      <c r="A593" s="22"/>
      <c r="E593" s="178"/>
      <c r="F593" s="22"/>
      <c r="W593"/>
      <c r="X593"/>
      <c r="Y593"/>
      <c r="Z593"/>
      <c r="AA593"/>
      <c r="AB593"/>
      <c r="BB593"/>
    </row>
    <row r="594" spans="1:54" ht="15">
      <c r="A594" s="22"/>
      <c r="E594" s="178"/>
      <c r="F594" s="22"/>
      <c r="W594"/>
      <c r="X594"/>
      <c r="Y594"/>
      <c r="Z594"/>
      <c r="AA594"/>
      <c r="AB594"/>
      <c r="BB594"/>
    </row>
    <row r="595" spans="1:54" ht="15">
      <c r="A595" s="22"/>
      <c r="E595" s="178"/>
      <c r="F595" s="22"/>
      <c r="W595"/>
      <c r="X595"/>
      <c r="Y595"/>
      <c r="Z595"/>
      <c r="AA595"/>
      <c r="AB595"/>
      <c r="BB595"/>
    </row>
    <row r="596" spans="1:54" ht="15">
      <c r="A596" s="22"/>
      <c r="E596" s="178"/>
      <c r="F596" s="22"/>
      <c r="W596"/>
      <c r="X596"/>
      <c r="Y596"/>
      <c r="Z596"/>
      <c r="AA596"/>
      <c r="AB596"/>
      <c r="BB596"/>
    </row>
    <row r="597" spans="1:54" ht="15">
      <c r="A597" s="22"/>
      <c r="E597" s="178"/>
      <c r="F597" s="22"/>
      <c r="W597"/>
      <c r="X597"/>
      <c r="Y597"/>
      <c r="Z597"/>
      <c r="AA597"/>
      <c r="AB597"/>
      <c r="BB597"/>
    </row>
    <row r="598" spans="1:54" ht="15">
      <c r="A598" s="22"/>
      <c r="E598" s="178"/>
      <c r="F598" s="22"/>
      <c r="W598"/>
      <c r="X598"/>
      <c r="Y598"/>
      <c r="Z598"/>
      <c r="AA598"/>
      <c r="AB598"/>
      <c r="BB598"/>
    </row>
    <row r="599" spans="1:54" ht="15">
      <c r="A599" s="22"/>
      <c r="E599" s="178"/>
      <c r="F599" s="178"/>
      <c r="W599"/>
      <c r="X599"/>
      <c r="Y599"/>
      <c r="Z599"/>
      <c r="AA599"/>
      <c r="AB599"/>
      <c r="BB599"/>
    </row>
    <row r="600" spans="1:54" ht="15">
      <c r="A600" s="22"/>
      <c r="E600" s="178"/>
      <c r="F600" s="178"/>
      <c r="W600"/>
      <c r="X600"/>
      <c r="Y600"/>
      <c r="Z600"/>
      <c r="AA600"/>
      <c r="AB600"/>
      <c r="BB600"/>
    </row>
    <row r="601" spans="1:54" ht="15">
      <c r="A601" s="22"/>
      <c r="E601" s="178"/>
      <c r="F601" s="178"/>
      <c r="W601"/>
      <c r="X601"/>
      <c r="Y601"/>
      <c r="Z601"/>
      <c r="AA601"/>
      <c r="AB601"/>
      <c r="BB601"/>
    </row>
    <row r="602" spans="1:54" ht="15">
      <c r="A602" s="22"/>
      <c r="E602" s="178"/>
      <c r="F602" s="178"/>
      <c r="W602"/>
      <c r="X602"/>
      <c r="Y602"/>
      <c r="Z602"/>
      <c r="AA602"/>
      <c r="AB602"/>
      <c r="BB602"/>
    </row>
    <row r="603" spans="1:54" ht="15">
      <c r="A603" s="22"/>
      <c r="E603" s="178"/>
      <c r="F603" s="178"/>
      <c r="W603"/>
      <c r="X603"/>
      <c r="Y603"/>
      <c r="Z603"/>
      <c r="AA603"/>
      <c r="AB603"/>
      <c r="BB603"/>
    </row>
    <row r="604" spans="1:54" ht="15">
      <c r="A604" s="22"/>
      <c r="E604" s="178"/>
      <c r="F604" s="178"/>
      <c r="W604"/>
      <c r="X604"/>
      <c r="Y604"/>
      <c r="Z604"/>
      <c r="AA604"/>
      <c r="AB604"/>
      <c r="BB604"/>
    </row>
    <row r="605" spans="1:54" ht="15">
      <c r="A605" s="22"/>
      <c r="E605" s="178"/>
      <c r="F605" s="178"/>
      <c r="W605"/>
      <c r="X605"/>
      <c r="Y605"/>
      <c r="Z605"/>
      <c r="AA605"/>
      <c r="AB605"/>
      <c r="BB605"/>
    </row>
    <row r="606" spans="1:54" ht="15">
      <c r="A606" s="22"/>
      <c r="E606" s="178"/>
      <c r="F606" s="178"/>
      <c r="W606"/>
      <c r="X606"/>
      <c r="Y606"/>
      <c r="Z606"/>
      <c r="AA606"/>
      <c r="AB606"/>
      <c r="BB606"/>
    </row>
    <row r="607" spans="1:54" ht="15">
      <c r="A607" s="178"/>
      <c r="B607" s="178"/>
      <c r="C607" s="178"/>
      <c r="D607" s="178"/>
      <c r="E607" s="178"/>
      <c r="F607" s="178"/>
      <c r="W607"/>
      <c r="X607"/>
      <c r="Y607"/>
      <c r="Z607"/>
      <c r="AA607"/>
      <c r="AB607"/>
      <c r="BB607"/>
    </row>
    <row r="608" spans="1:54" ht="15">
      <c r="A608" s="178"/>
      <c r="B608" s="178"/>
      <c r="C608" s="178"/>
      <c r="D608" s="178"/>
      <c r="E608" s="178"/>
      <c r="F608" s="178"/>
      <c r="W608"/>
      <c r="X608"/>
      <c r="Y608"/>
      <c r="Z608"/>
      <c r="AA608"/>
      <c r="AB608"/>
      <c r="BB608"/>
    </row>
    <row r="609" spans="1:56" ht="15">
      <c r="A609" s="22"/>
      <c r="E609" s="178"/>
      <c r="F609" s="22"/>
      <c r="W609"/>
      <c r="X609"/>
      <c r="Y609"/>
      <c r="Z609"/>
      <c r="AA609"/>
      <c r="AB609"/>
      <c r="AY609" s="22"/>
      <c r="AZ609" s="22"/>
      <c r="BA609" s="22"/>
      <c r="BC609" s="133"/>
      <c r="BD609" s="74"/>
    </row>
    <row r="610" spans="1:56" ht="15">
      <c r="A610" s="178"/>
      <c r="B610" s="178"/>
      <c r="C610" s="178"/>
      <c r="D610" s="178"/>
      <c r="E610" s="178"/>
      <c r="F610" s="178"/>
      <c r="W610"/>
      <c r="X610"/>
      <c r="Y610"/>
      <c r="Z610"/>
      <c r="AA610"/>
      <c r="AB610"/>
      <c r="AY610" s="22"/>
      <c r="AZ610" s="22"/>
      <c r="BA610" s="22"/>
      <c r="BC610" s="133"/>
      <c r="BD610" s="74"/>
    </row>
    <row r="611" spans="1:56" ht="15">
      <c r="A611" s="178"/>
      <c r="B611" s="178"/>
      <c r="C611" s="178"/>
      <c r="D611" s="178"/>
      <c r="E611" s="178"/>
      <c r="F611" s="178"/>
      <c r="W611"/>
      <c r="X611"/>
      <c r="Y611"/>
      <c r="Z611"/>
      <c r="AA611"/>
      <c r="AB611"/>
      <c r="AY611" s="74"/>
      <c r="AZ611" s="74"/>
      <c r="BA611" s="74"/>
      <c r="BB611" s="74"/>
      <c r="BC611" s="74"/>
      <c r="BD611" s="75"/>
    </row>
    <row r="612" spans="1:56" ht="15">
      <c r="A612" s="178"/>
      <c r="B612" s="178"/>
      <c r="C612" s="178"/>
      <c r="D612" s="178"/>
      <c r="E612" s="178"/>
      <c r="F612" s="178"/>
      <c r="W612"/>
      <c r="X612"/>
      <c r="Y612"/>
      <c r="Z612"/>
      <c r="AA612"/>
      <c r="AB612"/>
      <c r="AY612" s="74"/>
      <c r="AZ612" s="74"/>
      <c r="BA612" s="74"/>
      <c r="BB612" s="74"/>
      <c r="BC612" s="74"/>
      <c r="BD612" s="75"/>
    </row>
    <row r="613" spans="1:56" ht="15">
      <c r="A613" s="178"/>
      <c r="B613" s="178"/>
      <c r="C613" s="178"/>
      <c r="D613" s="178"/>
      <c r="E613" s="178"/>
      <c r="F613" s="178"/>
      <c r="W613"/>
      <c r="X613"/>
      <c r="Y613"/>
      <c r="Z613"/>
      <c r="AA613"/>
      <c r="AB613"/>
      <c r="AY613" s="74"/>
      <c r="AZ613" s="74"/>
      <c r="BA613" s="74"/>
      <c r="BB613" s="74"/>
      <c r="BC613" s="74"/>
      <c r="BD613" s="75"/>
    </row>
    <row r="614" spans="1:56" ht="15">
      <c r="A614" s="178"/>
      <c r="B614" s="178"/>
      <c r="C614" s="178"/>
      <c r="D614" s="178"/>
      <c r="E614" s="178"/>
      <c r="F614" s="178"/>
      <c r="W614"/>
      <c r="X614"/>
      <c r="Y614"/>
      <c r="Z614"/>
      <c r="AA614"/>
      <c r="AB614"/>
      <c r="AY614" s="74"/>
      <c r="AZ614" s="74"/>
      <c r="BA614" s="74"/>
      <c r="BB614" s="74"/>
      <c r="BC614" s="74"/>
      <c r="BD614" s="75"/>
    </row>
    <row r="615" spans="1:56" ht="15">
      <c r="A615" s="178"/>
      <c r="B615" s="178"/>
      <c r="C615" s="178"/>
      <c r="D615" s="178"/>
      <c r="E615" s="178"/>
      <c r="F615" s="178"/>
      <c r="W615"/>
      <c r="X615"/>
      <c r="Y615"/>
      <c r="Z615"/>
      <c r="AA615"/>
      <c r="AB615"/>
      <c r="AY615" s="74"/>
      <c r="AZ615" s="74"/>
      <c r="BA615" s="74"/>
      <c r="BB615" s="74"/>
      <c r="BC615" s="74"/>
      <c r="BD615" s="75"/>
    </row>
    <row r="616" spans="1:56" ht="15">
      <c r="A616" s="178"/>
      <c r="B616" s="178"/>
      <c r="C616" s="178"/>
      <c r="D616" s="178"/>
      <c r="E616" s="178"/>
      <c r="F616" s="178"/>
      <c r="W616"/>
      <c r="X616"/>
      <c r="Y616"/>
      <c r="Z616"/>
      <c r="AA616"/>
      <c r="AB616"/>
      <c r="AY616" s="74"/>
      <c r="AZ616" s="74"/>
      <c r="BA616" s="74"/>
      <c r="BB616" s="74"/>
      <c r="BC616" s="74"/>
      <c r="BD616" s="75"/>
    </row>
    <row r="617" spans="1:56" ht="15">
      <c r="A617" s="178"/>
      <c r="B617" s="178"/>
      <c r="C617" s="178"/>
      <c r="D617" s="178"/>
      <c r="E617" s="178"/>
      <c r="F617" s="178"/>
      <c r="W617"/>
      <c r="X617"/>
      <c r="Y617"/>
      <c r="Z617"/>
      <c r="AA617"/>
      <c r="AB617"/>
      <c r="AY617" s="74"/>
      <c r="AZ617" s="74"/>
      <c r="BA617" s="74"/>
      <c r="BB617" s="74"/>
      <c r="BC617" s="74"/>
      <c r="BD617" s="75"/>
    </row>
    <row r="618" spans="1:56" ht="15">
      <c r="A618" s="178"/>
      <c r="B618" s="178"/>
      <c r="C618" s="178"/>
      <c r="D618" s="178"/>
      <c r="E618" s="178"/>
      <c r="F618" s="186"/>
      <c r="W618"/>
      <c r="X618"/>
      <c r="Y618"/>
      <c r="Z618"/>
      <c r="AA618"/>
      <c r="AB618"/>
      <c r="AY618" s="22"/>
      <c r="AZ618" s="22"/>
      <c r="BA618" s="22"/>
      <c r="BC618" s="133"/>
      <c r="BD618" s="22"/>
    </row>
    <row r="619" spans="1:56" ht="15">
      <c r="A619" s="178"/>
      <c r="B619" s="178"/>
      <c r="C619" s="178"/>
      <c r="D619" s="178"/>
      <c r="E619" s="178"/>
      <c r="F619" s="186"/>
      <c r="W619"/>
      <c r="X619"/>
      <c r="Y619"/>
      <c r="Z619"/>
      <c r="AA619"/>
      <c r="AB619"/>
      <c r="AY619" s="22"/>
      <c r="AZ619" s="22"/>
      <c r="BA619" s="22"/>
      <c r="BC619" s="133"/>
      <c r="BD619" s="74"/>
    </row>
    <row r="620" spans="1:56" ht="15">
      <c r="A620" s="178"/>
      <c r="B620" s="178"/>
      <c r="C620" s="178"/>
      <c r="D620" s="178"/>
      <c r="E620" s="178"/>
      <c r="F620" s="186"/>
      <c r="W620"/>
      <c r="X620"/>
      <c r="Y620"/>
      <c r="Z620"/>
      <c r="AA620"/>
      <c r="AB620"/>
      <c r="AY620" s="22"/>
      <c r="AZ620" s="22"/>
      <c r="BA620" s="22"/>
      <c r="BC620" s="133"/>
      <c r="BD620" s="74"/>
    </row>
    <row r="621" spans="1:56" ht="15">
      <c r="A621" s="178"/>
      <c r="B621" s="178"/>
      <c r="C621" s="178"/>
      <c r="D621" s="178"/>
      <c r="E621" s="178"/>
      <c r="F621" s="186"/>
      <c r="W621"/>
      <c r="X621"/>
      <c r="Y621"/>
      <c r="Z621"/>
      <c r="AA621"/>
      <c r="AB621"/>
      <c r="AY621" s="22"/>
      <c r="AZ621" s="22"/>
      <c r="BA621" s="22"/>
      <c r="BC621" s="133"/>
      <c r="BD621" s="74"/>
    </row>
    <row r="622" spans="1:56" ht="15">
      <c r="A622" s="178"/>
      <c r="B622" s="178"/>
      <c r="C622" s="178"/>
      <c r="D622" s="178"/>
      <c r="E622" s="178"/>
      <c r="F622" s="186"/>
      <c r="W622"/>
      <c r="X622"/>
      <c r="Y622"/>
      <c r="Z622"/>
      <c r="AA622"/>
      <c r="AB622"/>
      <c r="AY622" s="74"/>
      <c r="AZ622" s="133"/>
      <c r="BA622" s="133"/>
      <c r="BB622" s="133"/>
      <c r="BC622" s="133"/>
      <c r="BD622" s="75"/>
    </row>
    <row r="623" spans="1:56" ht="15">
      <c r="A623" s="178"/>
      <c r="B623" s="178"/>
      <c r="C623" s="178"/>
      <c r="D623" s="178"/>
      <c r="E623" s="178"/>
      <c r="F623" s="186"/>
      <c r="W623"/>
      <c r="X623"/>
      <c r="Y623"/>
      <c r="Z623"/>
      <c r="AA623"/>
      <c r="AB623"/>
      <c r="AY623" s="74"/>
      <c r="AZ623" s="133"/>
      <c r="BA623" s="133"/>
      <c r="BB623" s="133"/>
      <c r="BC623" s="133"/>
      <c r="BD623" s="75"/>
    </row>
    <row r="624" spans="1:56" ht="15">
      <c r="A624" s="22"/>
      <c r="E624" s="178"/>
      <c r="F624" s="22"/>
      <c r="W624"/>
      <c r="X624"/>
      <c r="Y624"/>
      <c r="Z624"/>
      <c r="AA624"/>
      <c r="AB624"/>
      <c r="AY624" s="74"/>
      <c r="AZ624" s="74"/>
      <c r="BA624" s="74"/>
      <c r="BB624" s="74"/>
      <c r="BC624" s="74"/>
      <c r="BD624" s="75"/>
    </row>
    <row r="625" spans="1:56" ht="15">
      <c r="A625" s="22"/>
      <c r="E625" s="178"/>
      <c r="F625" s="22"/>
      <c r="W625"/>
      <c r="X625"/>
      <c r="Y625"/>
      <c r="Z625"/>
      <c r="AA625"/>
      <c r="AB625"/>
      <c r="AY625" s="74"/>
      <c r="AZ625" s="74"/>
      <c r="BA625" s="74"/>
      <c r="BB625" s="74"/>
      <c r="BC625" s="74"/>
      <c r="BD625" s="75"/>
    </row>
    <row r="626" spans="1:56" ht="15">
      <c r="A626" s="22"/>
      <c r="E626" s="178"/>
      <c r="F626" s="22"/>
      <c r="W626"/>
      <c r="X626"/>
      <c r="Y626"/>
      <c r="Z626"/>
      <c r="AA626"/>
      <c r="AB626"/>
      <c r="AY626" s="74"/>
      <c r="AZ626" s="74"/>
      <c r="BA626" s="74"/>
      <c r="BB626" s="74"/>
      <c r="BC626" s="74"/>
      <c r="BD626" s="75"/>
    </row>
    <row r="627" spans="1:56" ht="15">
      <c r="A627" s="22"/>
      <c r="E627" s="178"/>
      <c r="F627" s="22"/>
      <c r="W627"/>
      <c r="X627"/>
      <c r="Y627"/>
      <c r="Z627"/>
      <c r="AA627"/>
      <c r="AB627"/>
      <c r="AY627" s="74"/>
      <c r="AZ627" s="74"/>
      <c r="BA627" s="74"/>
      <c r="BB627" s="74"/>
      <c r="BC627" s="74"/>
      <c r="BD627" s="75"/>
    </row>
    <row r="628" spans="1:56" ht="15">
      <c r="A628" s="22"/>
      <c r="E628" s="178"/>
      <c r="F628" s="22"/>
      <c r="W628"/>
      <c r="X628"/>
      <c r="Y628"/>
      <c r="Z628"/>
      <c r="AA628"/>
      <c r="AB628"/>
      <c r="AY628" s="74"/>
      <c r="AZ628" s="74"/>
      <c r="BA628" s="74"/>
      <c r="BB628" s="74"/>
      <c r="BC628" s="74"/>
      <c r="BD628" s="75"/>
    </row>
    <row r="629" spans="1:56" ht="15">
      <c r="A629" s="22"/>
      <c r="E629" s="178"/>
      <c r="F629" s="22"/>
      <c r="W629"/>
      <c r="X629"/>
      <c r="Y629"/>
      <c r="Z629"/>
      <c r="AA629"/>
      <c r="AB629"/>
      <c r="AY629" s="74"/>
      <c r="AZ629" s="74"/>
      <c r="BA629" s="74"/>
      <c r="BB629" s="74"/>
      <c r="BC629" s="74"/>
      <c r="BD629" s="75"/>
    </row>
    <row r="630" spans="1:56" ht="15">
      <c r="A630" s="22"/>
      <c r="E630" s="178"/>
      <c r="F630" s="22"/>
      <c r="W630"/>
      <c r="X630"/>
      <c r="Y630"/>
      <c r="Z630"/>
      <c r="AA630"/>
      <c r="AB630"/>
      <c r="AY630" s="74"/>
      <c r="AZ630" s="74"/>
      <c r="BA630" s="74"/>
      <c r="BB630" s="74"/>
      <c r="BC630" s="74"/>
      <c r="BD630" s="75"/>
    </row>
    <row r="631" spans="1:56" ht="15">
      <c r="A631" s="22"/>
      <c r="E631" s="178"/>
      <c r="F631" s="22"/>
      <c r="W631"/>
      <c r="X631"/>
      <c r="Y631"/>
      <c r="Z631"/>
      <c r="AA631"/>
      <c r="AB631"/>
      <c r="AY631" s="74"/>
      <c r="AZ631" s="74"/>
      <c r="BA631" s="74"/>
      <c r="BB631" s="74"/>
      <c r="BC631" s="74"/>
      <c r="BD631" s="75"/>
    </row>
    <row r="632" spans="1:56" ht="15">
      <c r="A632" s="22"/>
      <c r="E632" s="178"/>
      <c r="F632" s="22"/>
      <c r="W632"/>
      <c r="X632"/>
      <c r="Y632"/>
      <c r="Z632"/>
      <c r="AA632"/>
      <c r="AB632"/>
      <c r="AY632" s="74"/>
      <c r="AZ632" s="74"/>
      <c r="BA632" s="74"/>
      <c r="BB632" s="74"/>
      <c r="BC632" s="74"/>
      <c r="BD632" s="75"/>
    </row>
    <row r="633" spans="1:56" ht="15">
      <c r="A633" s="22"/>
      <c r="E633" s="178"/>
      <c r="F633" s="22"/>
      <c r="W633"/>
      <c r="X633"/>
      <c r="Y633"/>
      <c r="Z633"/>
      <c r="AA633"/>
      <c r="AB633"/>
      <c r="AY633" s="74"/>
      <c r="AZ633" s="74"/>
      <c r="BA633" s="74"/>
      <c r="BB633" s="74"/>
      <c r="BC633" s="74"/>
      <c r="BD633" s="75"/>
    </row>
    <row r="634" spans="1:56" ht="15">
      <c r="A634" s="22"/>
      <c r="E634" s="178"/>
      <c r="F634" s="178"/>
      <c r="W634"/>
      <c r="X634"/>
      <c r="Y634"/>
      <c r="Z634"/>
      <c r="AA634"/>
      <c r="AB634"/>
      <c r="AY634" s="74"/>
      <c r="AZ634" s="74"/>
      <c r="BA634" s="74"/>
      <c r="BB634" s="74"/>
      <c r="BC634" s="74"/>
      <c r="BD634" s="75"/>
    </row>
    <row r="635" spans="1:56" ht="15">
      <c r="A635" s="22"/>
      <c r="E635" s="178"/>
      <c r="F635" s="178"/>
      <c r="W635"/>
      <c r="X635"/>
      <c r="Y635"/>
      <c r="Z635"/>
      <c r="AA635"/>
      <c r="AB635"/>
      <c r="AY635" s="74"/>
      <c r="AZ635" s="74"/>
      <c r="BA635" s="74"/>
      <c r="BB635" s="74"/>
      <c r="BC635" s="74"/>
      <c r="BD635" s="75"/>
    </row>
    <row r="636" spans="1:56" ht="15">
      <c r="A636" s="22"/>
      <c r="E636" s="178"/>
      <c r="F636" s="178"/>
      <c r="W636"/>
      <c r="X636"/>
      <c r="Y636"/>
      <c r="Z636"/>
      <c r="AA636"/>
      <c r="AB636"/>
      <c r="AY636" s="74"/>
      <c r="AZ636" s="74"/>
      <c r="BA636" s="74"/>
      <c r="BB636" s="74"/>
      <c r="BC636" s="74"/>
      <c r="BD636" s="75"/>
    </row>
    <row r="637" spans="1:56" ht="15">
      <c r="A637" s="22"/>
      <c r="E637" s="178"/>
      <c r="F637" s="178"/>
      <c r="W637"/>
      <c r="X637"/>
      <c r="Y637"/>
      <c r="Z637"/>
      <c r="AA637"/>
      <c r="AB637"/>
      <c r="AY637" s="74"/>
      <c r="AZ637" s="74"/>
      <c r="BA637" s="74"/>
      <c r="BB637" s="74"/>
      <c r="BC637" s="74"/>
      <c r="BD637" s="75"/>
    </row>
    <row r="638" spans="1:56" ht="15">
      <c r="A638" s="22"/>
      <c r="E638" s="178"/>
      <c r="F638" s="178"/>
      <c r="W638"/>
      <c r="X638"/>
      <c r="Y638"/>
      <c r="Z638"/>
      <c r="AA638"/>
      <c r="AB638"/>
      <c r="AY638" s="74"/>
      <c r="AZ638" s="74"/>
      <c r="BA638" s="74"/>
      <c r="BB638" s="74"/>
      <c r="BC638" s="74"/>
      <c r="BD638" s="75"/>
    </row>
    <row r="639" spans="1:56" ht="15">
      <c r="A639" s="22"/>
      <c r="E639" s="178"/>
      <c r="F639" s="178"/>
      <c r="W639"/>
      <c r="X639"/>
      <c r="Y639"/>
      <c r="Z639"/>
      <c r="AA639"/>
      <c r="AB639"/>
    </row>
    <row r="640" spans="1:56" ht="15">
      <c r="A640" s="22"/>
      <c r="E640" s="178"/>
      <c r="F640" s="178"/>
      <c r="W640"/>
      <c r="X640"/>
      <c r="Y640"/>
      <c r="Z640"/>
      <c r="AA640"/>
      <c r="AB640"/>
    </row>
    <row r="641" spans="1:28" ht="15">
      <c r="A641" s="178"/>
      <c r="B641" s="178"/>
      <c r="C641" s="178"/>
      <c r="D641" s="178"/>
      <c r="E641" s="178"/>
      <c r="F641" s="178"/>
      <c r="W641"/>
      <c r="X641"/>
      <c r="Y641"/>
      <c r="Z641"/>
      <c r="AA641"/>
      <c r="AB641"/>
    </row>
    <row r="642" spans="1:28" ht="15">
      <c r="A642" s="178"/>
      <c r="B642" s="178"/>
      <c r="C642" s="178"/>
      <c r="D642" s="178"/>
      <c r="E642" s="178"/>
      <c r="F642" s="178"/>
      <c r="W642"/>
      <c r="X642"/>
      <c r="Y642"/>
      <c r="Z642"/>
      <c r="AA642"/>
      <c r="AB642"/>
    </row>
    <row r="643" spans="1:28" ht="15">
      <c r="A643" s="178"/>
      <c r="B643" s="178"/>
      <c r="C643" s="178"/>
      <c r="D643" s="178"/>
      <c r="E643" s="178"/>
      <c r="F643" s="178"/>
      <c r="W643"/>
      <c r="X643"/>
      <c r="Y643"/>
      <c r="Z643"/>
      <c r="AA643"/>
      <c r="AB643"/>
    </row>
    <row r="644" spans="1:28" ht="15">
      <c r="A644" s="22"/>
      <c r="E644" s="178"/>
      <c r="F644" s="22"/>
      <c r="W644"/>
      <c r="X644"/>
      <c r="Y644"/>
      <c r="Z644"/>
      <c r="AA644"/>
      <c r="AB644"/>
    </row>
    <row r="645" spans="1:28" ht="15">
      <c r="A645" s="178"/>
      <c r="B645" s="178"/>
      <c r="C645" s="178"/>
      <c r="D645" s="178"/>
      <c r="E645" s="178"/>
      <c r="F645" s="178"/>
      <c r="W645"/>
      <c r="X645"/>
      <c r="Y645"/>
      <c r="Z645"/>
      <c r="AA645"/>
      <c r="AB645"/>
    </row>
    <row r="646" spans="1:28" ht="15">
      <c r="A646" s="178"/>
      <c r="B646" s="178"/>
      <c r="C646" s="178"/>
      <c r="D646" s="178"/>
      <c r="E646" s="178"/>
      <c r="F646" s="178"/>
      <c r="W646"/>
      <c r="X646"/>
      <c r="Y646"/>
      <c r="Z646"/>
      <c r="AA646"/>
      <c r="AB646"/>
    </row>
    <row r="647" spans="1:28" ht="15">
      <c r="A647" s="178"/>
      <c r="B647" s="178"/>
      <c r="C647" s="178"/>
      <c r="D647" s="178"/>
      <c r="E647" s="178"/>
      <c r="F647" s="178"/>
      <c r="W647"/>
      <c r="X647"/>
      <c r="Y647"/>
      <c r="Z647"/>
      <c r="AA647"/>
      <c r="AB647"/>
    </row>
    <row r="648" spans="1:28" ht="15">
      <c r="A648" s="178"/>
      <c r="B648" s="178"/>
      <c r="C648" s="178"/>
      <c r="D648" s="178"/>
      <c r="E648" s="178"/>
      <c r="F648" s="178"/>
      <c r="W648"/>
      <c r="X648"/>
      <c r="Y648"/>
      <c r="Z648"/>
      <c r="AA648"/>
      <c r="AB648"/>
    </row>
    <row r="649" spans="1:28" ht="15">
      <c r="A649" s="178"/>
      <c r="B649" s="178"/>
      <c r="C649" s="178"/>
      <c r="D649" s="178"/>
      <c r="E649" s="178"/>
      <c r="F649" s="178"/>
      <c r="W649"/>
      <c r="X649"/>
      <c r="Y649"/>
      <c r="Z649"/>
      <c r="AA649"/>
      <c r="AB649"/>
    </row>
    <row r="650" spans="1:28" ht="15">
      <c r="A650" s="178"/>
      <c r="B650" s="178"/>
      <c r="C650" s="178"/>
      <c r="D650" s="178"/>
      <c r="E650" s="178"/>
      <c r="F650" s="178"/>
      <c r="W650"/>
      <c r="X650"/>
      <c r="Y650"/>
      <c r="Z650"/>
      <c r="AA650"/>
      <c r="AB650"/>
    </row>
    <row r="651" spans="1:28" ht="15" customHeight="1">
      <c r="A651" s="178"/>
      <c r="B651" s="178"/>
      <c r="C651" s="178"/>
      <c r="D651" s="178"/>
      <c r="E651" s="178"/>
      <c r="F651" s="178"/>
      <c r="W651"/>
      <c r="X651"/>
      <c r="Y651"/>
      <c r="Z651"/>
      <c r="AA651"/>
      <c r="AB651"/>
    </row>
    <row r="652" spans="1:28" ht="15" customHeight="1">
      <c r="A652" s="178"/>
      <c r="B652" s="178"/>
      <c r="C652" s="178"/>
      <c r="D652" s="178"/>
      <c r="E652" s="178"/>
      <c r="F652" s="178"/>
      <c r="W652"/>
      <c r="X652"/>
      <c r="Y652"/>
      <c r="Z652"/>
      <c r="AA652"/>
      <c r="AB652"/>
    </row>
    <row r="653" spans="1:28" ht="15" customHeight="1">
      <c r="A653" s="178"/>
      <c r="B653" s="178"/>
      <c r="C653" s="178"/>
      <c r="D653" s="178"/>
      <c r="E653" s="178"/>
      <c r="F653" s="178"/>
      <c r="W653"/>
      <c r="X653"/>
      <c r="Y653"/>
      <c r="Z653"/>
      <c r="AA653"/>
      <c r="AB653"/>
    </row>
    <row r="654" spans="1:28" ht="15" customHeight="1">
      <c r="A654" s="178"/>
      <c r="B654" s="178"/>
      <c r="C654" s="178"/>
      <c r="D654" s="178"/>
      <c r="E654" s="178"/>
      <c r="F654" s="178"/>
      <c r="W654"/>
      <c r="X654"/>
      <c r="Y654"/>
      <c r="Z654"/>
      <c r="AA654"/>
      <c r="AB654"/>
    </row>
    <row r="655" spans="1:28" ht="15" customHeight="1">
      <c r="A655" s="178"/>
      <c r="B655" s="178"/>
      <c r="C655" s="178"/>
      <c r="D655" s="178"/>
      <c r="E655" s="178"/>
      <c r="F655" s="178"/>
      <c r="W655"/>
      <c r="X655"/>
      <c r="Y655"/>
      <c r="Z655"/>
      <c r="AA655"/>
      <c r="AB655"/>
    </row>
    <row r="656" spans="1:28" ht="15" customHeight="1">
      <c r="A656" s="178"/>
      <c r="B656" s="178"/>
      <c r="C656" s="178"/>
      <c r="D656" s="178"/>
      <c r="E656" s="178"/>
      <c r="F656" s="178"/>
      <c r="W656"/>
      <c r="X656"/>
      <c r="Y656"/>
      <c r="Z656"/>
      <c r="AA656"/>
      <c r="AB656"/>
    </row>
    <row r="657" spans="1:28" ht="15" customHeight="1">
      <c r="A657" s="178"/>
      <c r="B657" s="178"/>
      <c r="C657" s="178"/>
      <c r="D657" s="178"/>
      <c r="E657" s="178"/>
      <c r="F657" s="178"/>
      <c r="W657"/>
      <c r="X657"/>
      <c r="Y657"/>
      <c r="Z657"/>
      <c r="AA657"/>
      <c r="AB657"/>
    </row>
    <row r="658" spans="1:28" ht="15" customHeight="1">
      <c r="A658" s="178"/>
      <c r="B658" s="178"/>
      <c r="C658" s="178"/>
      <c r="D658" s="178"/>
      <c r="E658" s="178"/>
      <c r="F658" s="178"/>
      <c r="W658"/>
      <c r="X658"/>
      <c r="Y658"/>
      <c r="Z658"/>
      <c r="AA658"/>
      <c r="AB658"/>
    </row>
    <row r="659" spans="1:28" ht="15" customHeight="1">
      <c r="A659" s="178"/>
      <c r="B659" s="178"/>
      <c r="C659" s="178"/>
      <c r="D659" s="178"/>
      <c r="E659" s="178"/>
      <c r="F659" s="178"/>
      <c r="W659"/>
      <c r="X659"/>
      <c r="Y659"/>
      <c r="Z659"/>
      <c r="AA659"/>
      <c r="AB659"/>
    </row>
    <row r="660" spans="1:28" ht="15" customHeight="1">
      <c r="A660" s="178"/>
      <c r="B660" s="178"/>
      <c r="C660" s="178"/>
      <c r="D660" s="178"/>
      <c r="E660" s="178"/>
      <c r="F660" s="178"/>
      <c r="W660"/>
      <c r="X660"/>
      <c r="Y660"/>
      <c r="Z660"/>
      <c r="AA660"/>
      <c r="AB660"/>
    </row>
    <row r="661" spans="1:28" ht="15" customHeight="1">
      <c r="A661" s="178"/>
      <c r="B661" s="178"/>
      <c r="C661" s="178"/>
      <c r="D661" s="178"/>
      <c r="E661" s="178"/>
      <c r="F661" s="178"/>
      <c r="W661"/>
      <c r="X661"/>
      <c r="Y661"/>
      <c r="Z661"/>
      <c r="AA661"/>
      <c r="AB661"/>
    </row>
    <row r="662" spans="1:28" ht="15" customHeight="1">
      <c r="A662" s="178"/>
      <c r="B662" s="178"/>
      <c r="C662" s="178"/>
      <c r="D662" s="178"/>
      <c r="E662" s="178"/>
      <c r="F662" s="178"/>
      <c r="W662"/>
      <c r="X662"/>
      <c r="Y662"/>
      <c r="Z662"/>
      <c r="AA662"/>
      <c r="AB662"/>
    </row>
    <row r="663" spans="1:28" ht="15" customHeight="1">
      <c r="A663" s="178"/>
      <c r="B663" s="178"/>
      <c r="C663" s="178"/>
      <c r="D663" s="178"/>
      <c r="E663" s="178"/>
      <c r="F663" s="186"/>
      <c r="W663"/>
      <c r="X663"/>
      <c r="Y663"/>
      <c r="Z663"/>
      <c r="AA663"/>
      <c r="AB663"/>
    </row>
    <row r="664" spans="1:28" ht="15" customHeight="1">
      <c r="A664" s="178"/>
      <c r="B664" s="178"/>
      <c r="C664" s="178"/>
      <c r="D664" s="178"/>
      <c r="E664" s="178"/>
      <c r="F664" s="186"/>
      <c r="W664"/>
      <c r="X664"/>
      <c r="Y664"/>
      <c r="Z664"/>
      <c r="AA664"/>
      <c r="AB664"/>
    </row>
    <row r="665" spans="1:28" ht="15" customHeight="1">
      <c r="A665" s="178"/>
      <c r="B665" s="178"/>
      <c r="C665" s="178"/>
      <c r="D665" s="178"/>
      <c r="E665" s="178"/>
      <c r="F665" s="186"/>
      <c r="W665"/>
      <c r="X665"/>
      <c r="Y665"/>
      <c r="Z665"/>
      <c r="AA665"/>
      <c r="AB665"/>
    </row>
    <row r="666" spans="1:28" ht="15" customHeight="1">
      <c r="A666" s="178"/>
      <c r="B666" s="178"/>
      <c r="C666" s="178"/>
      <c r="D666" s="178"/>
      <c r="E666" s="178"/>
      <c r="F666" s="186"/>
      <c r="W666"/>
      <c r="X666"/>
      <c r="Y666"/>
      <c r="Z666"/>
      <c r="AA666"/>
      <c r="AB666"/>
    </row>
    <row r="667" spans="1:28" ht="15" customHeight="1">
      <c r="A667" s="178"/>
      <c r="B667" s="178"/>
      <c r="C667" s="178"/>
      <c r="D667" s="178"/>
      <c r="E667" s="178"/>
      <c r="F667" s="186"/>
      <c r="W667"/>
      <c r="X667"/>
      <c r="Y667"/>
      <c r="Z667"/>
      <c r="AA667"/>
      <c r="AB667"/>
    </row>
    <row r="668" spans="1:28" ht="15" customHeight="1">
      <c r="A668" s="178"/>
      <c r="B668" s="178"/>
      <c r="C668" s="178"/>
      <c r="D668" s="178"/>
      <c r="E668" s="178"/>
      <c r="F668" s="186"/>
      <c r="W668"/>
      <c r="X668"/>
      <c r="Y668"/>
      <c r="Z668"/>
      <c r="AA668"/>
      <c r="AB668"/>
    </row>
    <row r="669" spans="1:28" ht="15" customHeight="1">
      <c r="A669" s="178"/>
      <c r="B669" s="178"/>
      <c r="C669" s="178"/>
      <c r="D669" s="178"/>
      <c r="E669" s="178"/>
      <c r="F669" s="186"/>
      <c r="W669"/>
      <c r="X669"/>
      <c r="Y669"/>
      <c r="Z669"/>
      <c r="AA669"/>
      <c r="AB669"/>
    </row>
    <row r="670" spans="1:28" ht="15" customHeight="1">
      <c r="A670" s="178"/>
      <c r="B670" s="178"/>
      <c r="C670" s="178"/>
      <c r="D670" s="178"/>
      <c r="E670" s="178"/>
      <c r="F670" s="186"/>
      <c r="W670"/>
      <c r="X670"/>
      <c r="Y670"/>
      <c r="Z670"/>
      <c r="AA670"/>
      <c r="AB670"/>
    </row>
    <row r="671" spans="1:28" ht="15" customHeight="1">
      <c r="A671" s="178"/>
      <c r="B671" s="178"/>
      <c r="C671" s="178"/>
      <c r="D671" s="178"/>
      <c r="E671" s="178"/>
      <c r="F671" s="186"/>
      <c r="W671"/>
      <c r="X671"/>
      <c r="Y671"/>
      <c r="Z671"/>
      <c r="AA671"/>
      <c r="AB671"/>
    </row>
    <row r="672" spans="1:28" ht="15" customHeight="1">
      <c r="A672" s="178"/>
      <c r="B672" s="178"/>
      <c r="C672" s="178"/>
      <c r="D672" s="178"/>
      <c r="E672" s="178"/>
      <c r="F672" s="186"/>
      <c r="W672"/>
      <c r="X672"/>
      <c r="Y672"/>
      <c r="Z672"/>
      <c r="AA672"/>
      <c r="AB672"/>
    </row>
    <row r="673" spans="1:28" ht="15" customHeight="1">
      <c r="A673" s="22"/>
      <c r="E673" s="178"/>
      <c r="F673" s="22"/>
      <c r="W673"/>
      <c r="X673"/>
      <c r="Y673"/>
      <c r="Z673"/>
      <c r="AA673"/>
      <c r="AB673"/>
    </row>
    <row r="674" spans="1:28" ht="15" customHeight="1">
      <c r="A674" s="22"/>
      <c r="E674" s="178"/>
      <c r="F674" s="22"/>
      <c r="W674"/>
      <c r="X674"/>
      <c r="Y674"/>
      <c r="Z674"/>
      <c r="AA674"/>
      <c r="AB674"/>
    </row>
    <row r="675" spans="1:28" ht="15" customHeight="1">
      <c r="A675" s="22"/>
      <c r="E675" s="178"/>
      <c r="F675" s="22"/>
      <c r="W675"/>
      <c r="X675"/>
      <c r="Y675"/>
      <c r="Z675"/>
      <c r="AA675"/>
      <c r="AB675"/>
    </row>
    <row r="676" spans="1:28" ht="15" customHeight="1">
      <c r="A676" s="22"/>
      <c r="E676" s="178"/>
      <c r="F676" s="22"/>
      <c r="W676"/>
      <c r="X676"/>
      <c r="Y676"/>
      <c r="Z676"/>
      <c r="AA676"/>
      <c r="AB676"/>
    </row>
    <row r="677" spans="1:28" ht="15" customHeight="1">
      <c r="A677" s="22"/>
      <c r="E677" s="178"/>
      <c r="F677" s="22"/>
      <c r="W677"/>
      <c r="X677"/>
      <c r="Y677"/>
      <c r="Z677"/>
      <c r="AA677"/>
      <c r="AB677"/>
    </row>
    <row r="678" spans="1:28" ht="15" customHeight="1">
      <c r="A678" s="22"/>
      <c r="E678" s="178"/>
      <c r="F678" s="22"/>
      <c r="W678"/>
      <c r="X678"/>
      <c r="Y678"/>
      <c r="Z678"/>
      <c r="AA678"/>
      <c r="AB678"/>
    </row>
    <row r="679" spans="1:28" ht="15" customHeight="1">
      <c r="A679" s="22"/>
      <c r="E679" s="178"/>
      <c r="F679" s="22"/>
      <c r="W679"/>
      <c r="X679"/>
      <c r="Y679"/>
      <c r="Z679"/>
      <c r="AA679"/>
      <c r="AB679"/>
    </row>
    <row r="680" spans="1:28" ht="15" customHeight="1">
      <c r="A680" s="22"/>
      <c r="E680" s="178"/>
      <c r="F680" s="22"/>
      <c r="W680"/>
      <c r="X680"/>
      <c r="Y680"/>
      <c r="Z680"/>
      <c r="AA680"/>
      <c r="AB680"/>
    </row>
    <row r="681" spans="1:28" ht="15" customHeight="1">
      <c r="A681" s="22"/>
      <c r="E681" s="178"/>
      <c r="F681" s="22"/>
      <c r="W681"/>
      <c r="X681"/>
      <c r="Y681"/>
      <c r="Z681"/>
      <c r="AA681"/>
      <c r="AB681"/>
    </row>
    <row r="682" spans="1:28" ht="15" customHeight="1">
      <c r="A682" s="22"/>
      <c r="E682" s="178"/>
      <c r="F682" s="22"/>
      <c r="W682"/>
      <c r="X682"/>
      <c r="Y682"/>
      <c r="Z682"/>
      <c r="AA682"/>
      <c r="AB682"/>
    </row>
    <row r="683" spans="1:28" ht="15" customHeight="1">
      <c r="A683" s="22"/>
      <c r="E683" s="178"/>
      <c r="F683" s="178"/>
      <c r="W683"/>
      <c r="X683"/>
      <c r="Y683"/>
      <c r="Z683"/>
      <c r="AA683"/>
      <c r="AB683"/>
    </row>
    <row r="684" spans="1:28" ht="15" customHeight="1">
      <c r="A684" s="22"/>
      <c r="E684" s="178"/>
      <c r="F684" s="178"/>
      <c r="W684"/>
      <c r="X684"/>
      <c r="Y684"/>
      <c r="Z684"/>
      <c r="AA684"/>
      <c r="AB684"/>
    </row>
    <row r="685" spans="1:28" ht="15" customHeight="1">
      <c r="A685" s="22"/>
      <c r="E685" s="178"/>
      <c r="F685" s="178"/>
      <c r="W685"/>
      <c r="X685"/>
      <c r="Y685"/>
      <c r="Z685"/>
      <c r="AA685"/>
      <c r="AB685"/>
    </row>
    <row r="686" spans="1:28" ht="15" customHeight="1">
      <c r="A686" s="22"/>
      <c r="E686" s="178"/>
      <c r="F686" s="178"/>
      <c r="W686"/>
      <c r="X686"/>
      <c r="Y686"/>
      <c r="Z686"/>
      <c r="AA686"/>
      <c r="AB686"/>
    </row>
    <row r="687" spans="1:28" ht="15" customHeight="1">
      <c r="A687" s="22"/>
      <c r="E687" s="178"/>
      <c r="F687" s="178"/>
      <c r="W687"/>
      <c r="X687"/>
      <c r="Y687"/>
      <c r="Z687"/>
      <c r="AA687"/>
      <c r="AB687"/>
    </row>
    <row r="688" spans="1:28" ht="15" customHeight="1">
      <c r="A688" s="22"/>
      <c r="E688" s="178"/>
      <c r="F688" s="178"/>
      <c r="W688"/>
      <c r="X688"/>
      <c r="Y688"/>
      <c r="Z688"/>
      <c r="AA688"/>
      <c r="AB688"/>
    </row>
    <row r="689" spans="1:28" ht="15" customHeight="1">
      <c r="A689" s="22"/>
      <c r="E689" s="178"/>
      <c r="F689" s="178"/>
      <c r="W689"/>
      <c r="X689"/>
      <c r="Y689"/>
      <c r="Z689"/>
      <c r="AA689"/>
      <c r="AB689"/>
    </row>
    <row r="690" spans="1:28" ht="15" customHeight="1">
      <c r="A690" s="22"/>
      <c r="E690" s="178"/>
      <c r="F690" s="178"/>
      <c r="W690"/>
      <c r="X690"/>
      <c r="Y690"/>
      <c r="Z690"/>
      <c r="AA690"/>
      <c r="AB690"/>
    </row>
    <row r="691" spans="1:28" ht="15" customHeight="1">
      <c r="A691" s="178"/>
      <c r="B691" s="178"/>
      <c r="C691" s="178"/>
      <c r="D691" s="178"/>
      <c r="E691" s="178"/>
      <c r="F691" s="186"/>
      <c r="W691"/>
      <c r="X691"/>
      <c r="Y691"/>
      <c r="Z691"/>
      <c r="AA691"/>
      <c r="AB691"/>
    </row>
    <row r="692" spans="1:28" ht="15" customHeight="1">
      <c r="A692" s="178"/>
      <c r="B692" s="178"/>
      <c r="C692" s="178"/>
      <c r="D692" s="178"/>
      <c r="E692" s="178"/>
      <c r="F692" s="186"/>
      <c r="W692"/>
      <c r="X692"/>
      <c r="Y692"/>
      <c r="Z692"/>
      <c r="AA692"/>
      <c r="AB692"/>
    </row>
    <row r="693" spans="1:28" ht="15" customHeight="1">
      <c r="A693" s="178"/>
      <c r="B693" s="178"/>
      <c r="C693" s="178"/>
      <c r="D693" s="178"/>
      <c r="E693" s="178"/>
      <c r="F693" s="186"/>
      <c r="W693"/>
      <c r="X693"/>
      <c r="Y693"/>
      <c r="Z693"/>
      <c r="AA693"/>
      <c r="AB693"/>
    </row>
    <row r="694" spans="1:28" ht="15" customHeight="1">
      <c r="A694" s="178"/>
      <c r="B694" s="178"/>
      <c r="C694" s="178"/>
      <c r="D694" s="178"/>
      <c r="E694" s="178"/>
      <c r="F694" s="186"/>
      <c r="W694"/>
      <c r="X694"/>
      <c r="Y694"/>
      <c r="Z694"/>
      <c r="AA694"/>
      <c r="AB694"/>
    </row>
    <row r="695" spans="1:28" ht="15" customHeight="1">
      <c r="A695" s="178"/>
      <c r="B695" s="178"/>
      <c r="C695" s="178"/>
      <c r="D695" s="178"/>
      <c r="E695" s="178"/>
      <c r="F695" s="186"/>
      <c r="W695"/>
      <c r="X695"/>
      <c r="Y695"/>
      <c r="Z695"/>
      <c r="AA695"/>
      <c r="AB695"/>
    </row>
    <row r="696" spans="1:28" ht="15" customHeight="1">
      <c r="A696" s="178"/>
      <c r="B696" s="178"/>
      <c r="C696" s="178"/>
      <c r="D696" s="178"/>
      <c r="E696" s="178"/>
      <c r="F696" s="186"/>
      <c r="W696"/>
      <c r="X696"/>
      <c r="Y696"/>
      <c r="Z696"/>
      <c r="AA696"/>
      <c r="AB696"/>
    </row>
    <row r="697" spans="1:28" ht="15" customHeight="1">
      <c r="A697" s="178"/>
      <c r="B697" s="178"/>
      <c r="C697" s="178"/>
      <c r="D697" s="178"/>
      <c r="E697" s="178"/>
      <c r="F697" s="186"/>
      <c r="W697"/>
      <c r="X697"/>
      <c r="Y697"/>
      <c r="Z697"/>
      <c r="AA697"/>
      <c r="AB697"/>
    </row>
    <row r="698" spans="1:28" ht="15" customHeight="1">
      <c r="A698" s="22"/>
      <c r="E698" s="178"/>
      <c r="F698" s="22"/>
      <c r="W698"/>
      <c r="X698"/>
      <c r="Y698"/>
      <c r="Z698"/>
      <c r="AA698"/>
      <c r="AB698"/>
    </row>
    <row r="699" spans="1:28" ht="15" customHeight="1">
      <c r="A699" s="22"/>
      <c r="E699" s="178"/>
      <c r="F699" s="178"/>
      <c r="W699"/>
      <c r="X699"/>
      <c r="Y699"/>
      <c r="Z699"/>
      <c r="AA699"/>
      <c r="AB699"/>
    </row>
    <row r="700" spans="1:28" ht="15" customHeight="1">
      <c r="A700" s="22"/>
      <c r="E700" s="178"/>
      <c r="F700" s="178"/>
      <c r="W700"/>
      <c r="X700"/>
      <c r="Y700"/>
      <c r="Z700"/>
      <c r="AA700"/>
      <c r="AB700"/>
    </row>
    <row r="701" spans="1:28" ht="15" customHeight="1">
      <c r="A701" s="22"/>
      <c r="E701" s="178"/>
      <c r="F701" s="178"/>
      <c r="W701"/>
      <c r="X701"/>
      <c r="Y701"/>
      <c r="Z701"/>
      <c r="AA701"/>
      <c r="AB701"/>
    </row>
    <row r="702" spans="1:28" ht="15" customHeight="1">
      <c r="A702" s="178"/>
      <c r="B702" s="178"/>
      <c r="C702" s="178"/>
      <c r="D702" s="178"/>
      <c r="E702" s="178"/>
      <c r="F702" s="186"/>
      <c r="W702"/>
      <c r="X702"/>
      <c r="Y702"/>
      <c r="Z702"/>
      <c r="AA702"/>
      <c r="AB702"/>
    </row>
    <row r="703" spans="1:28" ht="15" customHeight="1">
      <c r="A703" s="178"/>
      <c r="B703" s="178"/>
      <c r="C703" s="178"/>
      <c r="D703" s="178"/>
      <c r="E703" s="178"/>
      <c r="F703" s="186"/>
      <c r="W703"/>
      <c r="X703"/>
      <c r="Y703"/>
      <c r="Z703"/>
      <c r="AA703"/>
      <c r="AB703"/>
    </row>
    <row r="704" spans="1:28" ht="15" customHeight="1">
      <c r="A704" s="178"/>
      <c r="B704" s="178"/>
      <c r="C704" s="178"/>
      <c r="D704" s="178"/>
      <c r="E704" s="178"/>
      <c r="F704" s="186"/>
      <c r="W704"/>
      <c r="X704"/>
      <c r="Y704"/>
      <c r="Z704"/>
      <c r="AA704"/>
      <c r="AB704"/>
    </row>
    <row r="705" spans="1:28" ht="15" customHeight="1">
      <c r="A705" s="178"/>
      <c r="B705" s="178"/>
      <c r="C705" s="178"/>
      <c r="D705" s="178"/>
      <c r="E705" s="178"/>
      <c r="F705" s="186"/>
      <c r="W705"/>
      <c r="X705"/>
      <c r="Y705"/>
      <c r="Z705"/>
      <c r="AA705"/>
      <c r="AB705"/>
    </row>
    <row r="706" spans="1:28" ht="15" customHeight="1">
      <c r="A706" s="178"/>
      <c r="B706" s="178"/>
      <c r="C706" s="178"/>
      <c r="D706" s="178"/>
      <c r="E706" s="178"/>
      <c r="F706" s="186"/>
      <c r="W706"/>
      <c r="X706"/>
      <c r="Y706"/>
      <c r="Z706"/>
      <c r="AA706"/>
      <c r="AB706"/>
    </row>
    <row r="707" spans="1:28" ht="15" customHeight="1">
      <c r="A707" s="178"/>
      <c r="B707" s="178"/>
      <c r="C707" s="178"/>
      <c r="D707" s="178"/>
      <c r="E707" s="178"/>
      <c r="F707" s="186"/>
      <c r="W707"/>
      <c r="X707"/>
      <c r="Y707"/>
      <c r="Z707"/>
      <c r="AA707"/>
      <c r="AB707"/>
    </row>
    <row r="708" spans="1:28" ht="15" customHeight="1">
      <c r="A708" s="178"/>
      <c r="B708" s="178"/>
      <c r="C708" s="178"/>
      <c r="D708" s="178"/>
      <c r="E708" s="178"/>
      <c r="F708" s="186"/>
      <c r="W708"/>
      <c r="X708"/>
      <c r="Y708"/>
      <c r="Z708"/>
      <c r="AA708"/>
      <c r="AB708"/>
    </row>
    <row r="709" spans="1:28" ht="15" customHeight="1">
      <c r="A709" s="178"/>
      <c r="B709" s="178"/>
      <c r="C709" s="178"/>
      <c r="D709" s="178"/>
      <c r="E709" s="178"/>
      <c r="F709" s="186"/>
      <c r="W709"/>
      <c r="X709"/>
      <c r="Y709"/>
      <c r="Z709"/>
      <c r="AA709"/>
      <c r="AB709"/>
    </row>
    <row r="710" spans="1:28" ht="15" customHeight="1">
      <c r="A710" s="178"/>
      <c r="B710" s="178"/>
      <c r="C710" s="178"/>
      <c r="D710" s="178"/>
      <c r="E710" s="178"/>
      <c r="F710" s="186"/>
      <c r="W710"/>
      <c r="X710"/>
      <c r="Y710"/>
      <c r="Z710"/>
      <c r="AA710"/>
      <c r="AB710"/>
    </row>
    <row r="711" spans="1:28" ht="15" customHeight="1">
      <c r="A711" s="178"/>
      <c r="B711" s="178"/>
      <c r="C711" s="178"/>
      <c r="D711" s="178"/>
      <c r="E711" s="178"/>
      <c r="F711" s="186"/>
      <c r="W711"/>
      <c r="X711"/>
      <c r="Y711"/>
      <c r="Z711"/>
      <c r="AA711"/>
      <c r="AB711"/>
    </row>
    <row r="712" spans="1:28" ht="15" customHeight="1">
      <c r="A712" s="178"/>
      <c r="B712" s="178"/>
      <c r="C712" s="178"/>
      <c r="D712" s="178"/>
      <c r="E712" s="178"/>
      <c r="F712" s="186"/>
      <c r="W712"/>
      <c r="X712"/>
      <c r="Y712"/>
      <c r="Z712"/>
      <c r="AA712"/>
      <c r="AB712"/>
    </row>
    <row r="713" spans="1:28" ht="15" customHeight="1">
      <c r="A713" s="178"/>
      <c r="B713" s="178"/>
      <c r="C713" s="178"/>
      <c r="D713" s="178"/>
      <c r="E713" s="178"/>
      <c r="F713" s="186"/>
      <c r="W713"/>
      <c r="X713"/>
      <c r="Y713"/>
      <c r="Z713"/>
      <c r="AA713"/>
      <c r="AB713"/>
    </row>
    <row r="714" spans="1:28" ht="15" customHeight="1">
      <c r="A714" s="178"/>
      <c r="B714" s="178"/>
      <c r="C714" s="178"/>
      <c r="D714" s="178"/>
      <c r="E714" s="178"/>
      <c r="F714" s="186"/>
      <c r="W714"/>
      <c r="X714"/>
      <c r="Y714"/>
      <c r="Z714"/>
      <c r="AA714"/>
      <c r="AB714"/>
    </row>
    <row r="715" spans="1:28" ht="15" customHeight="1">
      <c r="A715" s="178"/>
      <c r="B715" s="178"/>
      <c r="C715" s="178"/>
      <c r="D715" s="178"/>
      <c r="E715" s="178"/>
      <c r="F715" s="186"/>
      <c r="W715"/>
      <c r="X715"/>
      <c r="Y715"/>
      <c r="Z715"/>
      <c r="AA715"/>
      <c r="AB715"/>
    </row>
    <row r="716" spans="1:28" ht="15" customHeight="1">
      <c r="A716" s="178"/>
      <c r="B716" s="178"/>
      <c r="C716" s="178"/>
      <c r="D716" s="178"/>
      <c r="E716" s="178"/>
      <c r="F716" s="186"/>
      <c r="W716"/>
      <c r="X716"/>
      <c r="Y716"/>
      <c r="Z716"/>
      <c r="AA716"/>
      <c r="AB716"/>
    </row>
    <row r="717" spans="1:28" ht="15" customHeight="1">
      <c r="A717" s="178"/>
      <c r="B717" s="178"/>
      <c r="C717" s="178"/>
      <c r="D717" s="178"/>
      <c r="E717" s="178"/>
      <c r="F717" s="186"/>
      <c r="W717"/>
      <c r="X717"/>
      <c r="Y717"/>
      <c r="Z717"/>
      <c r="AA717"/>
      <c r="AB717"/>
    </row>
    <row r="718" spans="1:28" ht="15" customHeight="1">
      <c r="A718" s="178"/>
      <c r="B718" s="178"/>
      <c r="C718" s="178"/>
      <c r="D718" s="178"/>
      <c r="E718" s="178"/>
      <c r="F718" s="186"/>
      <c r="W718"/>
      <c r="X718"/>
      <c r="Y718"/>
      <c r="Z718"/>
      <c r="AA718"/>
      <c r="AB718"/>
    </row>
    <row r="719" spans="1:28" ht="15" customHeight="1">
      <c r="W719"/>
      <c r="X719"/>
      <c r="Y719"/>
      <c r="Z719"/>
      <c r="AA719"/>
      <c r="AB719"/>
    </row>
    <row r="720" spans="1:28" ht="15" customHeight="1">
      <c r="W720"/>
      <c r="X720"/>
      <c r="Y720"/>
      <c r="Z720"/>
      <c r="AA720"/>
      <c r="AB720"/>
    </row>
    <row r="721" spans="23:28" ht="15" customHeight="1">
      <c r="W721"/>
      <c r="X721"/>
      <c r="Y721"/>
      <c r="Z721"/>
      <c r="AA721"/>
      <c r="AB721"/>
    </row>
    <row r="722" spans="23:28" ht="15" customHeight="1">
      <c r="W722"/>
      <c r="X722"/>
      <c r="Y722"/>
      <c r="Z722"/>
      <c r="AA722"/>
      <c r="AB722"/>
    </row>
    <row r="723" spans="23:28" ht="15" customHeight="1">
      <c r="W723"/>
      <c r="X723"/>
      <c r="Y723"/>
      <c r="Z723"/>
      <c r="AA723"/>
      <c r="AB723"/>
    </row>
    <row r="724" spans="23:28" ht="15" customHeight="1">
      <c r="W724"/>
      <c r="X724"/>
      <c r="Y724"/>
      <c r="Z724"/>
      <c r="AA724"/>
      <c r="AB724"/>
    </row>
    <row r="725" spans="23:28" ht="15" customHeight="1">
      <c r="W725"/>
      <c r="X725"/>
      <c r="Y725"/>
      <c r="Z725"/>
      <c r="AA725"/>
      <c r="AB725"/>
    </row>
    <row r="726" spans="23:28" ht="15" customHeight="1">
      <c r="W726"/>
      <c r="X726"/>
      <c r="Y726"/>
      <c r="Z726"/>
      <c r="AA726"/>
      <c r="AB726"/>
    </row>
    <row r="727" spans="23:28" ht="15" customHeight="1">
      <c r="W727"/>
      <c r="X727"/>
      <c r="Y727"/>
      <c r="Z727"/>
      <c r="AA727"/>
      <c r="AB727"/>
    </row>
    <row r="728" spans="23:28" ht="15" customHeight="1">
      <c r="W728"/>
      <c r="X728"/>
      <c r="Y728"/>
      <c r="Z728"/>
      <c r="AA728"/>
      <c r="AB728"/>
    </row>
    <row r="729" spans="23:28" ht="15" customHeight="1">
      <c r="W729"/>
      <c r="X729"/>
      <c r="Y729"/>
      <c r="Z729"/>
      <c r="AA729"/>
      <c r="AB729"/>
    </row>
    <row r="730" spans="23:28" ht="15" customHeight="1">
      <c r="W730"/>
      <c r="X730"/>
      <c r="Y730"/>
      <c r="Z730"/>
      <c r="AA730"/>
      <c r="AB730"/>
    </row>
    <row r="731" spans="23:28" ht="15" customHeight="1">
      <c r="W731"/>
      <c r="X731"/>
      <c r="Y731"/>
      <c r="Z731"/>
      <c r="AA731"/>
      <c r="AB731"/>
    </row>
    <row r="732" spans="23:28" ht="15" customHeight="1">
      <c r="W732"/>
      <c r="X732"/>
      <c r="Y732"/>
      <c r="Z732"/>
      <c r="AA732"/>
      <c r="AB732"/>
    </row>
    <row r="733" spans="23:28" ht="15" customHeight="1">
      <c r="W733"/>
      <c r="X733"/>
      <c r="Y733"/>
      <c r="Z733"/>
      <c r="AA733"/>
      <c r="AB733"/>
    </row>
    <row r="734" spans="23:28" ht="15" customHeight="1">
      <c r="W734"/>
      <c r="X734"/>
      <c r="Y734"/>
      <c r="Z734"/>
      <c r="AA734"/>
      <c r="AB734"/>
    </row>
    <row r="735" spans="23:28" ht="15" customHeight="1">
      <c r="W735"/>
      <c r="X735"/>
      <c r="Y735"/>
      <c r="Z735"/>
      <c r="AA735"/>
      <c r="AB735"/>
    </row>
    <row r="736" spans="23:28" ht="15" customHeight="1">
      <c r="W736"/>
      <c r="X736"/>
      <c r="Y736"/>
      <c r="Z736"/>
      <c r="AA736"/>
      <c r="AB736"/>
    </row>
    <row r="737" spans="23:28" ht="15" customHeight="1">
      <c r="W737"/>
      <c r="X737"/>
      <c r="Y737"/>
      <c r="Z737"/>
      <c r="AA737"/>
      <c r="AB737"/>
    </row>
    <row r="738" spans="23:28" ht="15" customHeight="1">
      <c r="W738"/>
      <c r="X738"/>
      <c r="Y738"/>
      <c r="Z738"/>
      <c r="AA738"/>
      <c r="AB738"/>
    </row>
    <row r="739" spans="23:28" ht="15" customHeight="1">
      <c r="W739"/>
      <c r="X739"/>
      <c r="Y739"/>
      <c r="Z739"/>
      <c r="AA739"/>
      <c r="AB739"/>
    </row>
    <row r="740" spans="23:28" ht="15" customHeight="1">
      <c r="W740"/>
      <c r="X740"/>
      <c r="Y740"/>
      <c r="Z740"/>
      <c r="AA740"/>
      <c r="AB740"/>
    </row>
    <row r="741" spans="23:28" ht="15" customHeight="1">
      <c r="W741"/>
      <c r="X741"/>
      <c r="Y741"/>
      <c r="Z741"/>
      <c r="AA741"/>
      <c r="AB741"/>
    </row>
    <row r="742" spans="23:28" ht="15" customHeight="1">
      <c r="W742"/>
      <c r="X742"/>
      <c r="Y742"/>
      <c r="Z742"/>
      <c r="AA742"/>
      <c r="AB742"/>
    </row>
    <row r="743" spans="23:28" ht="15" customHeight="1">
      <c r="W743"/>
      <c r="X743"/>
      <c r="Y743"/>
      <c r="Z743"/>
      <c r="AA743"/>
      <c r="AB743"/>
    </row>
    <row r="744" spans="23:28" ht="15" customHeight="1">
      <c r="W744"/>
      <c r="X744"/>
      <c r="Y744"/>
      <c r="Z744"/>
      <c r="AA744"/>
      <c r="AB744"/>
    </row>
    <row r="745" spans="23:28" ht="15" customHeight="1">
      <c r="W745"/>
      <c r="X745"/>
      <c r="Y745"/>
      <c r="Z745"/>
      <c r="AA745"/>
      <c r="AB745"/>
    </row>
    <row r="746" spans="23:28" ht="15" customHeight="1">
      <c r="W746"/>
      <c r="X746"/>
      <c r="Y746"/>
      <c r="Z746"/>
      <c r="AA746"/>
      <c r="AB746"/>
    </row>
    <row r="747" spans="23:28" ht="15" customHeight="1">
      <c r="W747"/>
      <c r="X747"/>
      <c r="Y747"/>
      <c r="Z747"/>
      <c r="AA747"/>
      <c r="AB747"/>
    </row>
    <row r="748" spans="23:28" ht="15" customHeight="1">
      <c r="W748"/>
      <c r="X748"/>
      <c r="Y748"/>
      <c r="Z748"/>
      <c r="AA748"/>
      <c r="AB748"/>
    </row>
    <row r="749" spans="23:28" ht="15" customHeight="1">
      <c r="W749"/>
      <c r="X749"/>
      <c r="Y749"/>
      <c r="Z749"/>
      <c r="AA749"/>
      <c r="AB749"/>
    </row>
    <row r="750" spans="23:28" ht="15" customHeight="1">
      <c r="W750"/>
      <c r="X750"/>
      <c r="Y750"/>
      <c r="Z750"/>
      <c r="AA750"/>
      <c r="AB750"/>
    </row>
    <row r="751" spans="23:28" ht="15" customHeight="1">
      <c r="W751"/>
      <c r="X751"/>
      <c r="Y751"/>
      <c r="Z751"/>
      <c r="AA751"/>
      <c r="AB751"/>
    </row>
    <row r="752" spans="23:28" ht="15" customHeight="1">
      <c r="W752"/>
      <c r="X752"/>
      <c r="Y752"/>
      <c r="Z752"/>
      <c r="AA752"/>
      <c r="AB752"/>
    </row>
    <row r="753" spans="23:28" ht="15" customHeight="1">
      <c r="W753"/>
      <c r="X753"/>
      <c r="Y753"/>
      <c r="Z753"/>
      <c r="AA753"/>
      <c r="AB753"/>
    </row>
    <row r="754" spans="23:28" ht="15" customHeight="1">
      <c r="W754"/>
      <c r="X754"/>
      <c r="Y754"/>
      <c r="Z754"/>
      <c r="AA754"/>
      <c r="AB754"/>
    </row>
    <row r="755" spans="23:28" ht="15" customHeight="1">
      <c r="W755"/>
      <c r="X755"/>
      <c r="Y755"/>
      <c r="Z755"/>
      <c r="AA755"/>
      <c r="AB755"/>
    </row>
    <row r="756" spans="23:28" ht="15" customHeight="1">
      <c r="W756"/>
      <c r="X756"/>
      <c r="Y756"/>
      <c r="Z756"/>
      <c r="AA756"/>
      <c r="AB756"/>
    </row>
    <row r="757" spans="23:28" ht="15" customHeight="1">
      <c r="W757"/>
      <c r="X757"/>
      <c r="Y757"/>
      <c r="Z757"/>
      <c r="AA757"/>
      <c r="AB757"/>
    </row>
    <row r="758" spans="23:28" ht="15" customHeight="1">
      <c r="W758"/>
      <c r="X758"/>
      <c r="Y758"/>
      <c r="Z758"/>
      <c r="AA758"/>
      <c r="AB758"/>
    </row>
    <row r="759" spans="23:28" ht="15" customHeight="1">
      <c r="W759"/>
      <c r="X759"/>
      <c r="Y759"/>
      <c r="Z759"/>
      <c r="AA759"/>
      <c r="AB759"/>
    </row>
    <row r="760" spans="23:28" ht="15" customHeight="1">
      <c r="W760"/>
      <c r="X760"/>
      <c r="Y760"/>
      <c r="Z760"/>
      <c r="AA760"/>
      <c r="AB760"/>
    </row>
    <row r="761" spans="23:28" ht="15" customHeight="1">
      <c r="W761"/>
      <c r="X761"/>
      <c r="Y761"/>
      <c r="Z761"/>
      <c r="AA761"/>
      <c r="AB761"/>
    </row>
    <row r="762" spans="23:28" ht="15" customHeight="1">
      <c r="W762"/>
      <c r="X762"/>
      <c r="Y762"/>
      <c r="Z762"/>
      <c r="AA762"/>
      <c r="AB762"/>
    </row>
    <row r="763" spans="23:28" ht="15" customHeight="1">
      <c r="W763"/>
      <c r="X763"/>
      <c r="Y763"/>
      <c r="Z763"/>
      <c r="AA763"/>
      <c r="AB763"/>
    </row>
    <row r="764" spans="23:28" ht="15" customHeight="1">
      <c r="W764"/>
      <c r="X764"/>
      <c r="Y764"/>
      <c r="Z764"/>
      <c r="AA764"/>
      <c r="AB764"/>
    </row>
    <row r="765" spans="23:28" ht="15" customHeight="1">
      <c r="W765"/>
      <c r="X765"/>
      <c r="Y765"/>
      <c r="Z765"/>
      <c r="AA765"/>
      <c r="AB765"/>
    </row>
    <row r="766" spans="23:28" ht="15" customHeight="1">
      <c r="W766"/>
      <c r="X766"/>
      <c r="Y766"/>
      <c r="Z766"/>
      <c r="AA766"/>
      <c r="AB766"/>
    </row>
    <row r="767" spans="23:28" ht="15" customHeight="1">
      <c r="W767"/>
      <c r="X767"/>
      <c r="Y767"/>
      <c r="Z767"/>
      <c r="AA767"/>
      <c r="AB767"/>
    </row>
    <row r="768" spans="23:28" ht="15" customHeight="1">
      <c r="W768"/>
      <c r="X768"/>
      <c r="Y768"/>
      <c r="Z768"/>
      <c r="AA768"/>
      <c r="AB768"/>
    </row>
    <row r="769" spans="23:28" ht="15" customHeight="1">
      <c r="W769"/>
      <c r="X769"/>
      <c r="Y769"/>
      <c r="Z769"/>
      <c r="AA769"/>
      <c r="AB769"/>
    </row>
    <row r="770" spans="23:28" ht="15" customHeight="1">
      <c r="W770"/>
      <c r="X770"/>
      <c r="Y770"/>
      <c r="Z770"/>
      <c r="AA770"/>
      <c r="AB770"/>
    </row>
    <row r="771" spans="23:28" ht="15" customHeight="1">
      <c r="W771"/>
      <c r="X771"/>
      <c r="Y771"/>
      <c r="Z771"/>
      <c r="AA771"/>
      <c r="AB771"/>
    </row>
    <row r="772" spans="23:28" ht="15" customHeight="1">
      <c r="W772"/>
      <c r="X772"/>
      <c r="Y772"/>
      <c r="Z772"/>
      <c r="AA772"/>
      <c r="AB772"/>
    </row>
    <row r="773" spans="23:28" ht="15" customHeight="1">
      <c r="W773"/>
      <c r="X773"/>
      <c r="Y773"/>
      <c r="Z773"/>
      <c r="AA773"/>
      <c r="AB773"/>
    </row>
    <row r="774" spans="23:28" ht="15" customHeight="1">
      <c r="W774"/>
      <c r="X774"/>
      <c r="Y774"/>
      <c r="Z774"/>
      <c r="AA774"/>
      <c r="AB774"/>
    </row>
    <row r="775" spans="23:28" ht="15" customHeight="1">
      <c r="W775"/>
      <c r="X775"/>
      <c r="Y775"/>
      <c r="Z775"/>
      <c r="AA775"/>
      <c r="AB775"/>
    </row>
    <row r="776" spans="23:28" ht="15" customHeight="1">
      <c r="W776"/>
      <c r="X776"/>
      <c r="Y776"/>
      <c r="Z776"/>
      <c r="AA776"/>
      <c r="AB776"/>
    </row>
    <row r="777" spans="23:28" ht="15" customHeight="1">
      <c r="W777"/>
      <c r="X777"/>
      <c r="Y777"/>
      <c r="Z777"/>
      <c r="AA777"/>
      <c r="AB777"/>
    </row>
    <row r="778" spans="23:28" ht="15" customHeight="1">
      <c r="W778"/>
      <c r="X778"/>
      <c r="Y778"/>
      <c r="Z778"/>
      <c r="AA778"/>
      <c r="AB778"/>
    </row>
    <row r="779" spans="23:28" ht="15" customHeight="1">
      <c r="W779"/>
      <c r="X779"/>
      <c r="Y779"/>
      <c r="Z779"/>
      <c r="AA779"/>
      <c r="AB779"/>
    </row>
    <row r="780" spans="23:28" ht="15" customHeight="1">
      <c r="W780"/>
      <c r="X780"/>
      <c r="Y780"/>
      <c r="Z780"/>
      <c r="AA780"/>
      <c r="AB780"/>
    </row>
    <row r="781" spans="23:28" ht="15" customHeight="1">
      <c r="W781"/>
      <c r="X781"/>
      <c r="Y781"/>
      <c r="Z781"/>
      <c r="AA781"/>
      <c r="AB781"/>
    </row>
    <row r="782" spans="23:28" ht="15" customHeight="1">
      <c r="W782"/>
      <c r="X782"/>
      <c r="Y782"/>
      <c r="Z782"/>
      <c r="AA782"/>
      <c r="AB782"/>
    </row>
    <row r="783" spans="23:28" ht="15" customHeight="1">
      <c r="W783"/>
      <c r="X783"/>
      <c r="Y783"/>
      <c r="Z783"/>
      <c r="AA783"/>
      <c r="AB783"/>
    </row>
    <row r="784" spans="23:28" ht="15" customHeight="1">
      <c r="W784"/>
      <c r="X784"/>
      <c r="Y784"/>
      <c r="Z784"/>
      <c r="AA784"/>
      <c r="AB784"/>
    </row>
    <row r="785" spans="23:28" ht="15" customHeight="1">
      <c r="W785"/>
      <c r="X785"/>
      <c r="Y785"/>
      <c r="Z785"/>
      <c r="AA785"/>
      <c r="AB785"/>
    </row>
    <row r="786" spans="23:28" ht="15" customHeight="1">
      <c r="W786"/>
      <c r="X786"/>
      <c r="Y786"/>
      <c r="Z786"/>
      <c r="AA786"/>
      <c r="AB786"/>
    </row>
    <row r="787" spans="23:28" ht="15" customHeight="1">
      <c r="W787"/>
      <c r="X787"/>
      <c r="Y787"/>
      <c r="Z787"/>
      <c r="AA787"/>
      <c r="AB787"/>
    </row>
    <row r="788" spans="23:28" ht="15" customHeight="1">
      <c r="W788"/>
      <c r="X788"/>
      <c r="Y788"/>
      <c r="Z788"/>
      <c r="AA788"/>
      <c r="AB788"/>
    </row>
    <row r="789" spans="23:28" ht="15" customHeight="1">
      <c r="W789"/>
      <c r="X789"/>
      <c r="Y789"/>
      <c r="Z789"/>
      <c r="AA789"/>
      <c r="AB789"/>
    </row>
    <row r="790" spans="23:28" ht="15" customHeight="1">
      <c r="W790"/>
      <c r="X790"/>
      <c r="Y790"/>
      <c r="Z790"/>
      <c r="AA790"/>
      <c r="AB790"/>
    </row>
    <row r="791" spans="23:28" ht="15" customHeight="1">
      <c r="W791"/>
      <c r="X791"/>
      <c r="Y791"/>
      <c r="Z791"/>
      <c r="AA791"/>
      <c r="AB791"/>
    </row>
    <row r="792" spans="23:28" ht="15" customHeight="1">
      <c r="W792"/>
      <c r="X792"/>
      <c r="Y792"/>
      <c r="Z792"/>
      <c r="AA792"/>
      <c r="AB792"/>
    </row>
    <row r="793" spans="23:28" ht="15" customHeight="1">
      <c r="W793"/>
      <c r="X793"/>
      <c r="Y793"/>
      <c r="Z793"/>
      <c r="AA793"/>
      <c r="AB793"/>
    </row>
    <row r="794" spans="23:28" ht="15" customHeight="1">
      <c r="W794"/>
      <c r="X794"/>
      <c r="Y794"/>
      <c r="Z794"/>
      <c r="AA794"/>
      <c r="AB794"/>
    </row>
    <row r="795" spans="23:28" ht="15" customHeight="1">
      <c r="W795"/>
      <c r="X795"/>
      <c r="Y795"/>
      <c r="Z795"/>
      <c r="AA795"/>
      <c r="AB795"/>
    </row>
    <row r="796" spans="23:28" ht="15" customHeight="1">
      <c r="W796"/>
      <c r="X796"/>
      <c r="Y796"/>
      <c r="Z796"/>
      <c r="AA796"/>
      <c r="AB796"/>
    </row>
    <row r="797" spans="23:28" ht="15" customHeight="1">
      <c r="W797"/>
      <c r="X797"/>
      <c r="Y797"/>
      <c r="Z797"/>
      <c r="AA797"/>
      <c r="AB797"/>
    </row>
    <row r="798" spans="23:28" ht="15" customHeight="1">
      <c r="W798"/>
      <c r="X798"/>
      <c r="Y798"/>
      <c r="Z798"/>
      <c r="AA798"/>
      <c r="AB798"/>
    </row>
    <row r="799" spans="23:28" ht="15" customHeight="1">
      <c r="W799"/>
      <c r="X799"/>
      <c r="Y799"/>
      <c r="Z799"/>
      <c r="AA799"/>
      <c r="AB799"/>
    </row>
    <row r="800" spans="23:28" ht="15" customHeight="1">
      <c r="W800"/>
      <c r="X800"/>
      <c r="Y800"/>
      <c r="Z800"/>
      <c r="AA800"/>
      <c r="AB800"/>
    </row>
    <row r="801" spans="23:28" ht="15" customHeight="1">
      <c r="W801"/>
      <c r="X801"/>
      <c r="Y801"/>
      <c r="Z801"/>
      <c r="AA801"/>
      <c r="AB801"/>
    </row>
    <row r="802" spans="23:28" ht="15" customHeight="1">
      <c r="W802"/>
      <c r="X802"/>
      <c r="Y802"/>
      <c r="Z802"/>
      <c r="AA802"/>
      <c r="AB802"/>
    </row>
    <row r="803" spans="23:28" ht="15" customHeight="1">
      <c r="W803"/>
      <c r="X803"/>
      <c r="Y803"/>
      <c r="Z803"/>
      <c r="AA803"/>
      <c r="AB803"/>
    </row>
    <row r="804" spans="23:28" ht="15" customHeight="1">
      <c r="W804"/>
      <c r="X804"/>
      <c r="Y804"/>
      <c r="Z804"/>
      <c r="AA804"/>
      <c r="AB804"/>
    </row>
    <row r="805" spans="23:28" ht="15" customHeight="1">
      <c r="W805"/>
      <c r="X805"/>
      <c r="Y805"/>
      <c r="Z805"/>
      <c r="AA805"/>
      <c r="AB805"/>
    </row>
    <row r="806" spans="23:28" ht="15" customHeight="1">
      <c r="W806"/>
      <c r="X806"/>
      <c r="Y806"/>
      <c r="Z806"/>
      <c r="AA806"/>
      <c r="AB806"/>
    </row>
    <row r="807" spans="23:28" ht="15" customHeight="1">
      <c r="W807"/>
      <c r="X807"/>
      <c r="Y807"/>
      <c r="Z807"/>
      <c r="AA807"/>
      <c r="AB807"/>
    </row>
    <row r="808" spans="23:28" ht="15" customHeight="1">
      <c r="W808"/>
      <c r="X808"/>
      <c r="Y808"/>
      <c r="Z808"/>
      <c r="AA808"/>
      <c r="AB808"/>
    </row>
    <row r="809" spans="23:28" ht="15" customHeight="1">
      <c r="W809"/>
      <c r="X809"/>
      <c r="Y809"/>
      <c r="Z809"/>
      <c r="AA809"/>
      <c r="AB809"/>
    </row>
    <row r="810" spans="23:28" ht="15" customHeight="1">
      <c r="W810"/>
      <c r="X810"/>
      <c r="Y810"/>
      <c r="Z810"/>
      <c r="AA810"/>
      <c r="AB810"/>
    </row>
    <row r="811" spans="23:28" ht="15" customHeight="1">
      <c r="W811"/>
      <c r="X811"/>
      <c r="Y811"/>
      <c r="Z811"/>
      <c r="AA811"/>
      <c r="AB811"/>
    </row>
    <row r="812" spans="23:28" ht="15" customHeight="1">
      <c r="W812"/>
      <c r="X812"/>
      <c r="Y812"/>
      <c r="Z812"/>
      <c r="AA812"/>
      <c r="AB812"/>
    </row>
    <row r="813" spans="23:28" ht="15" customHeight="1">
      <c r="W813"/>
      <c r="X813"/>
      <c r="Y813"/>
      <c r="Z813"/>
      <c r="AA813"/>
      <c r="AB813"/>
    </row>
    <row r="814" spans="23:28" ht="15" customHeight="1">
      <c r="W814"/>
      <c r="X814"/>
      <c r="Y814"/>
      <c r="Z814"/>
      <c r="AA814"/>
      <c r="AB814"/>
    </row>
    <row r="815" spans="23:28" ht="15" customHeight="1">
      <c r="W815"/>
      <c r="X815"/>
      <c r="Y815"/>
      <c r="Z815"/>
      <c r="AA815"/>
      <c r="AB815"/>
    </row>
    <row r="816" spans="23:28" ht="15" customHeight="1">
      <c r="W816"/>
      <c r="X816"/>
      <c r="Y816"/>
      <c r="Z816"/>
      <c r="AA816"/>
      <c r="AB816"/>
    </row>
    <row r="817" spans="23:28" ht="15" customHeight="1">
      <c r="W817"/>
      <c r="X817"/>
      <c r="Y817"/>
      <c r="Z817"/>
      <c r="AA817"/>
      <c r="AB817"/>
    </row>
    <row r="818" spans="23:28" ht="15" customHeight="1">
      <c r="W818"/>
      <c r="X818"/>
      <c r="Y818"/>
      <c r="Z818"/>
      <c r="AA818"/>
      <c r="AB818"/>
    </row>
    <row r="819" spans="23:28" ht="15" customHeight="1">
      <c r="W819"/>
      <c r="X819"/>
      <c r="Y819"/>
      <c r="Z819"/>
      <c r="AA819"/>
      <c r="AB819"/>
    </row>
    <row r="820" spans="23:28" ht="15" customHeight="1">
      <c r="W820"/>
      <c r="X820"/>
      <c r="Y820"/>
      <c r="Z820"/>
      <c r="AA820"/>
      <c r="AB820"/>
    </row>
    <row r="821" spans="23:28" ht="15" customHeight="1">
      <c r="W821"/>
      <c r="X821"/>
      <c r="Y821"/>
      <c r="Z821"/>
      <c r="AA821"/>
      <c r="AB821"/>
    </row>
    <row r="822" spans="23:28" ht="15" customHeight="1">
      <c r="W822"/>
      <c r="X822"/>
      <c r="Y822"/>
      <c r="Z822"/>
      <c r="AA822"/>
      <c r="AB822"/>
    </row>
    <row r="823" spans="23:28" ht="15" customHeight="1">
      <c r="W823"/>
      <c r="X823"/>
      <c r="Y823"/>
      <c r="Z823"/>
      <c r="AA823"/>
      <c r="AB823"/>
    </row>
    <row r="824" spans="23:28" ht="15" customHeight="1">
      <c r="W824"/>
      <c r="X824"/>
      <c r="Y824"/>
      <c r="Z824"/>
      <c r="AA824"/>
      <c r="AB824"/>
    </row>
    <row r="825" spans="23:28" ht="15" customHeight="1">
      <c r="W825"/>
      <c r="X825"/>
      <c r="Y825"/>
      <c r="Z825"/>
      <c r="AA825"/>
      <c r="AB825"/>
    </row>
    <row r="826" spans="23:28" ht="15" customHeight="1">
      <c r="W826"/>
      <c r="X826"/>
      <c r="Y826"/>
      <c r="Z826"/>
      <c r="AA826"/>
      <c r="AB826"/>
    </row>
    <row r="827" spans="23:28" ht="15" customHeight="1">
      <c r="W827"/>
      <c r="X827"/>
      <c r="Y827"/>
      <c r="Z827"/>
      <c r="AA827"/>
      <c r="AB827"/>
    </row>
    <row r="828" spans="23:28" ht="15" customHeight="1">
      <c r="W828"/>
      <c r="X828"/>
      <c r="Y828"/>
      <c r="Z828"/>
      <c r="AA828"/>
      <c r="AB828"/>
    </row>
    <row r="829" spans="23:28" ht="15" customHeight="1">
      <c r="W829"/>
      <c r="X829"/>
      <c r="Y829"/>
      <c r="Z829"/>
      <c r="AA829"/>
      <c r="AB829"/>
    </row>
    <row r="830" spans="23:28" ht="15" customHeight="1">
      <c r="W830"/>
      <c r="X830"/>
      <c r="Y830"/>
      <c r="Z830"/>
      <c r="AA830"/>
      <c r="AB830"/>
    </row>
    <row r="831" spans="23:28" ht="15" customHeight="1">
      <c r="W831"/>
      <c r="X831"/>
      <c r="Y831"/>
      <c r="Z831"/>
      <c r="AA831"/>
      <c r="AB831"/>
    </row>
    <row r="832" spans="23:28" ht="15" customHeight="1">
      <c r="W832"/>
      <c r="X832"/>
      <c r="Y832"/>
      <c r="Z832"/>
      <c r="AA832"/>
      <c r="AB832"/>
    </row>
    <row r="833" spans="23:28" ht="15" customHeight="1">
      <c r="W833"/>
      <c r="X833"/>
      <c r="Y833"/>
      <c r="Z833"/>
      <c r="AA833"/>
      <c r="AB833"/>
    </row>
    <row r="834" spans="23:28" ht="15" customHeight="1">
      <c r="W834"/>
      <c r="X834"/>
      <c r="Y834"/>
      <c r="Z834"/>
      <c r="AA834"/>
      <c r="AB834"/>
    </row>
    <row r="835" spans="23:28" ht="15" customHeight="1">
      <c r="W835"/>
      <c r="X835"/>
      <c r="Y835"/>
      <c r="Z835"/>
      <c r="AA835"/>
      <c r="AB835"/>
    </row>
    <row r="836" spans="23:28" ht="15" customHeight="1">
      <c r="W836"/>
      <c r="X836"/>
      <c r="Y836"/>
      <c r="Z836"/>
      <c r="AA836"/>
      <c r="AB836"/>
    </row>
    <row r="837" spans="23:28" ht="15" customHeight="1">
      <c r="W837"/>
      <c r="X837"/>
      <c r="Y837"/>
      <c r="Z837"/>
      <c r="AA837"/>
      <c r="AB837"/>
    </row>
    <row r="838" spans="23:28" ht="15" customHeight="1">
      <c r="W838"/>
      <c r="X838"/>
      <c r="Y838"/>
      <c r="Z838"/>
      <c r="AA838"/>
      <c r="AB838"/>
    </row>
    <row r="839" spans="23:28" ht="15" customHeight="1">
      <c r="W839"/>
      <c r="X839"/>
      <c r="Y839"/>
      <c r="Z839"/>
      <c r="AA839"/>
      <c r="AB839"/>
    </row>
    <row r="840" spans="23:28" ht="15" customHeight="1">
      <c r="W840"/>
      <c r="X840"/>
      <c r="Y840"/>
      <c r="Z840"/>
      <c r="AA840"/>
      <c r="AB840"/>
    </row>
    <row r="841" spans="23:28" ht="15" customHeight="1">
      <c r="W841"/>
      <c r="X841"/>
      <c r="Y841"/>
      <c r="Z841"/>
      <c r="AA841"/>
      <c r="AB841"/>
    </row>
    <row r="842" spans="23:28" ht="15" customHeight="1">
      <c r="W842"/>
      <c r="X842"/>
      <c r="Y842"/>
      <c r="Z842"/>
      <c r="AA842"/>
      <c r="AB842"/>
    </row>
    <row r="843" spans="23:28" ht="15" customHeight="1">
      <c r="W843"/>
      <c r="X843"/>
      <c r="Y843"/>
      <c r="Z843"/>
      <c r="AA843"/>
      <c r="AB843"/>
    </row>
    <row r="844" spans="23:28" ht="15" customHeight="1">
      <c r="W844"/>
      <c r="X844"/>
      <c r="Y844"/>
      <c r="Z844"/>
      <c r="AA844"/>
      <c r="AB844"/>
    </row>
    <row r="845" spans="23:28" ht="15" customHeight="1">
      <c r="W845"/>
      <c r="X845"/>
      <c r="Y845"/>
      <c r="Z845"/>
      <c r="AA845"/>
      <c r="AB845"/>
    </row>
    <row r="846" spans="23:28" ht="15" customHeight="1">
      <c r="W846"/>
      <c r="X846"/>
      <c r="Y846"/>
      <c r="Z846"/>
      <c r="AA846"/>
      <c r="AB846"/>
    </row>
    <row r="847" spans="23:28" ht="15" customHeight="1">
      <c r="W847"/>
      <c r="X847"/>
      <c r="Y847"/>
      <c r="Z847"/>
      <c r="AA847"/>
      <c r="AB847"/>
    </row>
    <row r="848" spans="23:28" ht="15" customHeight="1">
      <c r="W848"/>
      <c r="X848"/>
      <c r="Y848"/>
      <c r="Z848"/>
      <c r="AA848"/>
      <c r="AB848"/>
    </row>
    <row r="849" spans="23:28" ht="15" customHeight="1">
      <c r="W849"/>
      <c r="X849"/>
      <c r="Y849"/>
      <c r="Z849"/>
      <c r="AA849"/>
      <c r="AB849"/>
    </row>
    <row r="850" spans="23:28" ht="15" customHeight="1">
      <c r="W850"/>
      <c r="X850"/>
      <c r="Y850"/>
      <c r="Z850"/>
      <c r="AA850"/>
      <c r="AB850"/>
    </row>
    <row r="851" spans="23:28" ht="15" customHeight="1">
      <c r="W851"/>
      <c r="X851"/>
      <c r="Y851"/>
      <c r="Z851"/>
      <c r="AA851"/>
      <c r="AB851"/>
    </row>
    <row r="852" spans="23:28" ht="15" customHeight="1">
      <c r="W852"/>
      <c r="X852"/>
      <c r="Y852"/>
      <c r="Z852"/>
      <c r="AA852"/>
      <c r="AB852"/>
    </row>
    <row r="853" spans="23:28" ht="15" customHeight="1">
      <c r="W853"/>
      <c r="X853"/>
      <c r="Y853"/>
      <c r="Z853"/>
      <c r="AA853"/>
      <c r="AB853"/>
    </row>
    <row r="854" spans="23:28" ht="15" customHeight="1">
      <c r="W854"/>
      <c r="X854"/>
      <c r="Y854"/>
      <c r="Z854"/>
      <c r="AA854"/>
      <c r="AB854"/>
    </row>
    <row r="855" spans="23:28" ht="15" customHeight="1">
      <c r="W855"/>
      <c r="X855"/>
      <c r="Y855"/>
      <c r="Z855"/>
      <c r="AA855"/>
      <c r="AB855"/>
    </row>
    <row r="856" spans="23:28" ht="15" customHeight="1">
      <c r="W856"/>
      <c r="X856"/>
      <c r="Y856"/>
      <c r="Z856"/>
      <c r="AA856"/>
      <c r="AB856"/>
    </row>
    <row r="857" spans="23:28" ht="15" customHeight="1">
      <c r="W857"/>
      <c r="X857"/>
      <c r="Y857"/>
      <c r="Z857"/>
      <c r="AA857"/>
      <c r="AB857"/>
    </row>
    <row r="858" spans="23:28" ht="15" customHeight="1">
      <c r="W858"/>
      <c r="X858"/>
      <c r="Y858"/>
      <c r="Z858"/>
      <c r="AA858"/>
      <c r="AB858"/>
    </row>
    <row r="859" spans="23:28" ht="15" customHeight="1">
      <c r="W859"/>
      <c r="X859"/>
      <c r="Y859"/>
      <c r="Z859"/>
      <c r="AA859"/>
      <c r="AB859"/>
    </row>
    <row r="860" spans="23:28" ht="15" customHeight="1">
      <c r="W860"/>
      <c r="X860"/>
      <c r="Y860"/>
      <c r="Z860"/>
      <c r="AA860"/>
      <c r="AB860"/>
    </row>
    <row r="861" spans="23:28" ht="15" customHeight="1">
      <c r="W861"/>
      <c r="X861"/>
      <c r="Y861"/>
      <c r="Z861"/>
      <c r="AA861"/>
      <c r="AB861"/>
    </row>
    <row r="862" spans="23:28" ht="15" customHeight="1">
      <c r="W862"/>
      <c r="X862"/>
      <c r="Y862"/>
      <c r="Z862"/>
      <c r="AA862"/>
      <c r="AB862"/>
    </row>
    <row r="863" spans="23:28" ht="15" customHeight="1">
      <c r="W863"/>
      <c r="X863"/>
      <c r="Y863"/>
      <c r="Z863"/>
      <c r="AA863"/>
      <c r="AB863"/>
    </row>
    <row r="864" spans="23:28" ht="15" customHeight="1">
      <c r="W864"/>
      <c r="X864"/>
      <c r="Y864"/>
      <c r="Z864"/>
      <c r="AA864"/>
      <c r="AB864"/>
    </row>
    <row r="865" spans="23:28" ht="15" customHeight="1">
      <c r="W865"/>
      <c r="X865"/>
      <c r="Y865"/>
      <c r="Z865"/>
      <c r="AA865"/>
      <c r="AB865"/>
    </row>
    <row r="866" spans="23:28" ht="15" customHeight="1">
      <c r="W866"/>
      <c r="X866"/>
      <c r="Y866"/>
      <c r="Z866"/>
      <c r="AA866"/>
      <c r="AB866"/>
    </row>
    <row r="867" spans="23:28" ht="15" customHeight="1">
      <c r="W867"/>
      <c r="X867"/>
      <c r="Y867"/>
      <c r="Z867"/>
      <c r="AA867"/>
      <c r="AB867"/>
    </row>
    <row r="868" spans="23:28" ht="15" customHeight="1">
      <c r="W868"/>
      <c r="X868"/>
      <c r="Y868"/>
      <c r="Z868"/>
      <c r="AA868"/>
      <c r="AB868"/>
    </row>
    <row r="869" spans="23:28" ht="15" customHeight="1">
      <c r="W869"/>
      <c r="X869"/>
      <c r="Y869"/>
      <c r="Z869"/>
      <c r="AA869"/>
      <c r="AB869"/>
    </row>
    <row r="870" spans="23:28" ht="15" customHeight="1">
      <c r="W870"/>
      <c r="X870"/>
      <c r="Y870"/>
      <c r="Z870"/>
      <c r="AA870"/>
      <c r="AB870"/>
    </row>
    <row r="871" spans="23:28" ht="15" customHeight="1">
      <c r="W871"/>
      <c r="X871"/>
      <c r="Y871"/>
      <c r="Z871"/>
      <c r="AA871"/>
      <c r="AB871"/>
    </row>
    <row r="872" spans="23:28" ht="15" customHeight="1">
      <c r="W872"/>
      <c r="X872"/>
      <c r="Y872"/>
      <c r="Z872"/>
      <c r="AA872"/>
      <c r="AB872"/>
    </row>
    <row r="873" spans="23:28" ht="15" customHeight="1">
      <c r="W873"/>
      <c r="X873"/>
      <c r="Y873"/>
      <c r="Z873"/>
      <c r="AA873"/>
      <c r="AB873"/>
    </row>
    <row r="874" spans="23:28" ht="15" customHeight="1">
      <c r="W874"/>
      <c r="X874"/>
      <c r="Y874"/>
      <c r="Z874"/>
      <c r="AA874"/>
      <c r="AB874"/>
    </row>
    <row r="875" spans="23:28" ht="15" customHeight="1">
      <c r="W875"/>
      <c r="X875"/>
      <c r="Y875"/>
      <c r="Z875"/>
      <c r="AA875"/>
      <c r="AB875"/>
    </row>
    <row r="876" spans="23:28" ht="15" customHeight="1">
      <c r="W876"/>
      <c r="X876"/>
      <c r="Y876"/>
      <c r="Z876"/>
      <c r="AA876"/>
      <c r="AB876"/>
    </row>
    <row r="877" spans="23:28" ht="15" customHeight="1">
      <c r="W877"/>
      <c r="X877"/>
      <c r="Y877"/>
      <c r="Z877"/>
      <c r="AA877"/>
      <c r="AB877"/>
    </row>
    <row r="878" spans="23:28" ht="15" customHeight="1">
      <c r="W878"/>
      <c r="X878"/>
      <c r="Y878"/>
      <c r="Z878"/>
      <c r="AA878"/>
      <c r="AB878"/>
    </row>
    <row r="879" spans="23:28" ht="15" customHeight="1">
      <c r="W879"/>
      <c r="X879"/>
      <c r="Y879"/>
      <c r="Z879"/>
      <c r="AA879"/>
      <c r="AB879"/>
    </row>
    <row r="880" spans="23:28" ht="15" customHeight="1">
      <c r="W880"/>
      <c r="X880"/>
      <c r="Y880"/>
      <c r="Z880"/>
      <c r="AA880"/>
      <c r="AB880"/>
    </row>
    <row r="881" spans="23:42" ht="15" customHeight="1">
      <c r="W881"/>
      <c r="X881"/>
      <c r="Y881"/>
      <c r="Z881"/>
      <c r="AA881"/>
      <c r="AB881"/>
    </row>
    <row r="882" spans="23:42" ht="15" customHeight="1">
      <c r="W882"/>
      <c r="X882"/>
      <c r="Y882"/>
      <c r="Z882"/>
      <c r="AA882"/>
      <c r="AB882"/>
    </row>
    <row r="883" spans="23:42" ht="15" customHeight="1">
      <c r="W883"/>
      <c r="X883"/>
      <c r="Y883"/>
      <c r="Z883"/>
      <c r="AA883"/>
      <c r="AB883"/>
    </row>
    <row r="884" spans="23:42" ht="15" customHeight="1">
      <c r="W884"/>
      <c r="X884"/>
      <c r="Y884"/>
      <c r="Z884"/>
      <c r="AA884"/>
      <c r="AB884"/>
    </row>
    <row r="885" spans="23:42" ht="15" customHeight="1">
      <c r="W885"/>
      <c r="X885"/>
      <c r="Y885"/>
      <c r="Z885"/>
      <c r="AA885"/>
      <c r="AB885"/>
    </row>
    <row r="886" spans="23:42" ht="15" customHeight="1">
      <c r="W886"/>
      <c r="X886"/>
      <c r="Y886"/>
      <c r="Z886"/>
      <c r="AA886"/>
      <c r="AB886"/>
    </row>
    <row r="887" spans="23:42" ht="15" customHeight="1">
      <c r="W887"/>
      <c r="X887"/>
      <c r="Y887"/>
      <c r="Z887"/>
      <c r="AA887"/>
      <c r="AB887"/>
    </row>
    <row r="888" spans="23:42" ht="15" customHeight="1">
      <c r="W888"/>
      <c r="X888"/>
      <c r="Y888"/>
      <c r="Z888"/>
      <c r="AA888"/>
      <c r="AB888"/>
    </row>
    <row r="889" spans="23:42" ht="15" customHeight="1">
      <c r="W889"/>
      <c r="X889"/>
      <c r="Y889"/>
      <c r="Z889"/>
      <c r="AA889"/>
      <c r="AB889"/>
    </row>
    <row r="890" spans="23:42" ht="15" customHeight="1">
      <c r="W890"/>
      <c r="X890"/>
      <c r="Y890"/>
      <c r="Z890"/>
      <c r="AA890"/>
      <c r="AB890"/>
      <c r="AK890" s="198"/>
      <c r="AL890" s="198"/>
      <c r="AM890" s="198"/>
      <c r="AN890" s="147"/>
      <c r="AO890" s="198"/>
      <c r="AP890" s="198"/>
    </row>
    <row r="891" spans="23:42" ht="15" customHeight="1">
      <c r="W891"/>
      <c r="X891"/>
      <c r="Y891"/>
      <c r="Z891"/>
      <c r="AA891"/>
      <c r="AB891"/>
      <c r="AK891" s="198"/>
      <c r="AL891" s="198"/>
      <c r="AM891" s="198"/>
      <c r="AN891" s="147"/>
      <c r="AO891" s="200"/>
      <c r="AP891" s="197"/>
    </row>
    <row r="892" spans="23:42" ht="15" customHeight="1">
      <c r="W892"/>
      <c r="X892"/>
      <c r="Y892"/>
      <c r="Z892"/>
      <c r="AA892"/>
      <c r="AB892"/>
      <c r="AK892" s="198"/>
      <c r="AL892" s="198"/>
      <c r="AM892" s="198"/>
      <c r="AN892" s="147"/>
      <c r="AO892" s="198"/>
      <c r="AP892" s="198"/>
    </row>
    <row r="893" spans="23:42" ht="15" customHeight="1">
      <c r="W893"/>
      <c r="X893"/>
      <c r="Y893"/>
      <c r="Z893"/>
      <c r="AA893"/>
      <c r="AB893"/>
      <c r="AK893" s="198"/>
      <c r="AL893" s="198"/>
      <c r="AM893" s="198"/>
      <c r="AN893" s="147"/>
      <c r="AO893" s="198"/>
      <c r="AP893" s="198"/>
    </row>
    <row r="894" spans="23:42" ht="15" customHeight="1">
      <c r="W894"/>
      <c r="X894"/>
      <c r="Y894"/>
      <c r="Z894"/>
      <c r="AA894"/>
      <c r="AB894"/>
      <c r="AK894" s="198"/>
      <c r="AL894" s="198"/>
      <c r="AM894" s="198"/>
      <c r="AN894" s="147"/>
      <c r="AO894" s="198"/>
      <c r="AP894" s="198"/>
    </row>
    <row r="895" spans="23:42" ht="15" customHeight="1">
      <c r="W895"/>
      <c r="X895"/>
      <c r="Y895"/>
      <c r="Z895"/>
      <c r="AA895"/>
      <c r="AB895"/>
      <c r="AK895" s="198"/>
      <c r="AL895" s="198"/>
      <c r="AM895" s="198"/>
      <c r="AN895" s="147"/>
      <c r="AO895" s="200"/>
      <c r="AP895" s="197"/>
    </row>
    <row r="896" spans="23:42" ht="15" customHeight="1">
      <c r="W896"/>
      <c r="X896"/>
      <c r="Y896"/>
      <c r="Z896"/>
      <c r="AA896"/>
      <c r="AB896"/>
      <c r="AK896" s="198"/>
      <c r="AL896" s="198"/>
      <c r="AM896" s="22"/>
      <c r="AN896" s="147"/>
      <c r="AO896" s="198"/>
      <c r="AP896" s="198"/>
    </row>
    <row r="897" spans="23:42" ht="15" customHeight="1">
      <c r="W897"/>
      <c r="X897"/>
      <c r="Y897"/>
      <c r="Z897"/>
      <c r="AA897"/>
      <c r="AB897"/>
      <c r="AK897" s="198"/>
      <c r="AL897" s="198"/>
      <c r="AM897" s="198"/>
      <c r="AN897" s="147"/>
      <c r="AO897" s="198"/>
      <c r="AP897" s="198"/>
    </row>
    <row r="898" spans="23:42" ht="15" customHeight="1">
      <c r="W898"/>
      <c r="X898"/>
      <c r="Y898"/>
      <c r="Z898"/>
      <c r="AA898"/>
      <c r="AB898"/>
      <c r="AK898" s="198"/>
      <c r="AL898" s="198"/>
      <c r="AM898" s="198"/>
      <c r="AN898" s="147"/>
      <c r="AO898" s="200"/>
      <c r="AP898" s="197"/>
    </row>
    <row r="899" spans="23:42" ht="15" customHeight="1">
      <c r="W899"/>
      <c r="X899"/>
      <c r="Y899"/>
      <c r="Z899"/>
      <c r="AA899"/>
      <c r="AB899"/>
      <c r="AK899" s="198"/>
      <c r="AL899" s="198"/>
      <c r="AM899" s="198"/>
      <c r="AN899" s="147"/>
      <c r="AO899" s="198"/>
      <c r="AP899" s="198"/>
    </row>
    <row r="900" spans="23:42" ht="15" customHeight="1">
      <c r="W900"/>
      <c r="X900"/>
      <c r="Y900"/>
      <c r="Z900"/>
      <c r="AA900"/>
      <c r="AB900"/>
      <c r="AK900" s="198"/>
      <c r="AL900" s="198"/>
      <c r="AM900" s="198"/>
      <c r="AN900" s="147"/>
      <c r="AO900" s="198"/>
      <c r="AP900" s="198"/>
    </row>
    <row r="901" spans="23:42" ht="15" customHeight="1">
      <c r="W901"/>
      <c r="X901"/>
      <c r="Y901"/>
      <c r="Z901"/>
      <c r="AA901"/>
      <c r="AB901"/>
      <c r="AK901" s="198"/>
      <c r="AL901" s="198"/>
      <c r="AM901" s="198"/>
      <c r="AN901" s="147"/>
      <c r="AO901" s="200"/>
      <c r="AP901" s="197"/>
    </row>
    <row r="902" spans="23:42" ht="15" customHeight="1">
      <c r="W902"/>
      <c r="X902"/>
      <c r="Y902"/>
      <c r="Z902"/>
      <c r="AA902"/>
      <c r="AB902"/>
      <c r="AK902" s="198"/>
      <c r="AL902" s="198"/>
      <c r="AM902" s="198"/>
      <c r="AN902" s="147"/>
      <c r="AO902" s="200"/>
      <c r="AP902" s="197"/>
    </row>
    <row r="903" spans="23:42" ht="15" customHeight="1">
      <c r="W903"/>
      <c r="X903"/>
      <c r="Y903"/>
      <c r="Z903"/>
      <c r="AA903"/>
      <c r="AB903"/>
      <c r="AK903" s="198"/>
      <c r="AL903" s="198"/>
      <c r="AM903" s="22"/>
      <c r="AN903" s="147"/>
      <c r="AO903" s="201"/>
      <c r="AP903" s="198"/>
    </row>
    <row r="904" spans="23:42" ht="15" customHeight="1">
      <c r="W904"/>
      <c r="X904"/>
      <c r="Y904"/>
      <c r="Z904"/>
      <c r="AA904"/>
      <c r="AB904"/>
      <c r="AK904" s="197"/>
      <c r="AL904" s="197"/>
      <c r="AM904" s="197"/>
      <c r="AN904" s="147"/>
      <c r="AO904" s="200"/>
      <c r="AP904" s="197"/>
    </row>
    <row r="905" spans="23:42" ht="15" customHeight="1">
      <c r="W905"/>
      <c r="X905"/>
      <c r="Y905"/>
      <c r="Z905"/>
      <c r="AA905"/>
      <c r="AB905"/>
      <c r="AK905" s="197"/>
      <c r="AL905" s="197"/>
      <c r="AM905" s="197"/>
      <c r="AN905" s="147"/>
      <c r="AO905" s="198"/>
      <c r="AP905" s="198"/>
    </row>
    <row r="906" spans="23:42" ht="15" customHeight="1">
      <c r="W906"/>
      <c r="X906"/>
      <c r="Y906"/>
      <c r="Z906"/>
      <c r="AA906"/>
      <c r="AB906"/>
      <c r="AK906" s="197"/>
      <c r="AL906" s="197"/>
      <c r="AM906" s="197"/>
      <c r="AN906" s="147"/>
      <c r="AO906" s="200"/>
      <c r="AP906" s="197"/>
    </row>
    <row r="907" spans="23:42" ht="15" customHeight="1">
      <c r="W907"/>
      <c r="X907"/>
      <c r="Y907"/>
      <c r="Z907"/>
      <c r="AA907"/>
      <c r="AB907"/>
      <c r="AK907" s="197"/>
      <c r="AL907" s="197"/>
      <c r="AM907" s="197"/>
      <c r="AN907" s="147"/>
      <c r="AO907" s="198"/>
      <c r="AP907" s="198"/>
    </row>
    <row r="908" spans="23:42" ht="15" customHeight="1">
      <c r="W908"/>
      <c r="X908"/>
      <c r="Y908"/>
      <c r="Z908"/>
      <c r="AA908"/>
      <c r="AB908"/>
      <c r="AK908" s="197"/>
      <c r="AL908" s="197"/>
      <c r="AM908" s="197"/>
      <c r="AN908" s="203"/>
      <c r="AO908" s="200"/>
      <c r="AP908" s="197"/>
    </row>
    <row r="909" spans="23:42" ht="15" customHeight="1">
      <c r="W909"/>
      <c r="X909"/>
      <c r="Y909"/>
      <c r="Z909"/>
      <c r="AA909"/>
      <c r="AB909"/>
      <c r="AK909" s="197"/>
      <c r="AL909" s="197"/>
      <c r="AM909" s="197"/>
      <c r="AN909" s="147"/>
      <c r="AO909" s="200"/>
      <c r="AP909" s="197"/>
    </row>
    <row r="910" spans="23:42" ht="15" customHeight="1">
      <c r="W910"/>
      <c r="X910"/>
      <c r="Y910"/>
      <c r="Z910"/>
      <c r="AA910"/>
      <c r="AB910"/>
      <c r="AK910" s="197"/>
      <c r="AL910" s="197"/>
      <c r="AM910" s="197"/>
      <c r="AN910" s="147"/>
      <c r="AO910" s="200"/>
      <c r="AP910" s="197"/>
    </row>
    <row r="911" spans="23:42" ht="15" customHeight="1">
      <c r="W911"/>
      <c r="X911"/>
      <c r="Y911"/>
      <c r="Z911"/>
      <c r="AA911"/>
      <c r="AB911"/>
      <c r="AK911" s="197"/>
      <c r="AL911" s="197"/>
      <c r="AM911" s="197"/>
      <c r="AN911" s="147"/>
      <c r="AO911" s="198"/>
      <c r="AP911" s="198"/>
    </row>
    <row r="912" spans="23:42" ht="15" customHeight="1">
      <c r="W912"/>
      <c r="X912"/>
      <c r="Y912"/>
      <c r="Z912"/>
      <c r="AA912"/>
      <c r="AB912"/>
      <c r="AK912" s="197"/>
      <c r="AL912" s="197"/>
      <c r="AM912" s="197"/>
      <c r="AN912" s="147"/>
      <c r="AO912" s="198"/>
      <c r="AP912" s="198"/>
    </row>
    <row r="913" spans="23:42" ht="15" customHeight="1">
      <c r="W913"/>
      <c r="X913"/>
      <c r="Y913"/>
      <c r="Z913"/>
      <c r="AA913"/>
      <c r="AB913"/>
      <c r="AK913" s="197"/>
      <c r="AL913" s="197"/>
      <c r="AM913" s="197"/>
      <c r="AN913" s="147"/>
      <c r="AO913" s="198"/>
      <c r="AP913" s="198"/>
    </row>
    <row r="914" spans="23:42" ht="15" customHeight="1">
      <c r="W914"/>
      <c r="X914"/>
      <c r="Y914"/>
      <c r="Z914"/>
      <c r="AA914"/>
      <c r="AB914"/>
      <c r="AK914" s="197"/>
      <c r="AL914" s="197"/>
      <c r="AM914" s="197"/>
      <c r="AN914" s="147"/>
      <c r="AO914" s="198"/>
      <c r="AP914" s="198"/>
    </row>
    <row r="915" spans="23:42" ht="15" customHeight="1">
      <c r="W915"/>
      <c r="X915"/>
      <c r="Y915"/>
      <c r="Z915"/>
      <c r="AA915"/>
      <c r="AB915"/>
      <c r="AK915" s="197"/>
      <c r="AL915" s="197"/>
      <c r="AM915" s="197"/>
      <c r="AN915" s="147"/>
      <c r="AO915" s="198"/>
      <c r="AP915" s="198"/>
    </row>
    <row r="916" spans="23:42" ht="15" customHeight="1">
      <c r="W916"/>
      <c r="X916"/>
      <c r="Y916"/>
      <c r="Z916"/>
      <c r="AA916"/>
      <c r="AB916"/>
      <c r="AK916" s="197"/>
      <c r="AL916" s="197"/>
      <c r="AM916" s="197"/>
      <c r="AN916" s="147"/>
      <c r="AO916" s="198"/>
      <c r="AP916" s="198"/>
    </row>
    <row r="917" spans="23:42" ht="15" customHeight="1">
      <c r="W917"/>
      <c r="X917"/>
      <c r="Y917"/>
      <c r="Z917"/>
      <c r="AA917"/>
      <c r="AB917"/>
      <c r="AK917" s="197"/>
      <c r="AL917" s="197"/>
      <c r="AM917" s="197"/>
      <c r="AN917" s="147"/>
      <c r="AO917" s="198"/>
      <c r="AP917" s="198"/>
    </row>
    <row r="918" spans="23:42" ht="15" customHeight="1">
      <c r="W918"/>
      <c r="X918"/>
      <c r="Y918"/>
      <c r="Z918"/>
      <c r="AA918"/>
      <c r="AB918"/>
      <c r="AK918" s="197"/>
      <c r="AL918" s="197"/>
      <c r="AM918" s="197"/>
      <c r="AN918" s="147"/>
      <c r="AO918" s="198"/>
      <c r="AP918" s="198"/>
    </row>
    <row r="919" spans="23:42" ht="15" customHeight="1">
      <c r="W919"/>
      <c r="X919"/>
      <c r="Y919"/>
      <c r="Z919"/>
      <c r="AA919"/>
      <c r="AB919"/>
      <c r="AK919" s="197"/>
      <c r="AL919" s="197"/>
      <c r="AM919" s="197"/>
      <c r="AN919" s="147"/>
      <c r="AO919" s="198"/>
      <c r="AP919" s="198"/>
    </row>
    <row r="920" spans="23:42" ht="15" customHeight="1">
      <c r="W920"/>
      <c r="X920"/>
      <c r="Y920"/>
      <c r="Z920"/>
      <c r="AA920"/>
      <c r="AB920"/>
      <c r="AK920" s="197"/>
      <c r="AL920" s="197"/>
      <c r="AM920" s="197"/>
      <c r="AN920" s="147"/>
      <c r="AO920" s="198"/>
      <c r="AP920" s="198"/>
    </row>
    <row r="921" spans="23:42" ht="15" customHeight="1">
      <c r="W921"/>
      <c r="X921"/>
      <c r="Y921"/>
      <c r="Z921"/>
      <c r="AA921"/>
      <c r="AB921"/>
      <c r="AK921" s="197"/>
      <c r="AL921" s="197"/>
      <c r="AM921" s="197"/>
      <c r="AN921" s="147"/>
      <c r="AO921" s="198"/>
      <c r="AP921" s="198"/>
    </row>
    <row r="922" spans="23:42" ht="15" customHeight="1">
      <c r="W922"/>
      <c r="X922"/>
      <c r="Y922"/>
      <c r="Z922"/>
      <c r="AA922"/>
      <c r="AB922"/>
      <c r="AK922" s="197"/>
      <c r="AL922" s="197"/>
      <c r="AM922" s="197"/>
      <c r="AN922" s="147"/>
      <c r="AO922" s="200"/>
      <c r="AP922" s="197"/>
    </row>
    <row r="923" spans="23:42" ht="15" customHeight="1">
      <c r="W923"/>
      <c r="X923"/>
      <c r="Y923"/>
      <c r="Z923"/>
      <c r="AA923"/>
      <c r="AB923"/>
      <c r="AK923" s="197"/>
      <c r="AL923" s="197"/>
      <c r="AM923" s="197"/>
      <c r="AN923" s="147"/>
      <c r="AO923" s="200"/>
      <c r="AP923" s="197"/>
    </row>
    <row r="924" spans="23:42" ht="15" customHeight="1">
      <c r="W924"/>
      <c r="X924"/>
      <c r="Y924"/>
      <c r="Z924"/>
      <c r="AA924"/>
      <c r="AB924"/>
      <c r="AK924" s="197"/>
      <c r="AL924" s="197"/>
      <c r="AM924" s="197"/>
      <c r="AN924" s="147"/>
      <c r="AO924" s="200"/>
      <c r="AP924" s="197"/>
    </row>
    <row r="925" spans="23:42" ht="15" customHeight="1">
      <c r="W925"/>
      <c r="X925"/>
      <c r="Y925"/>
      <c r="Z925"/>
      <c r="AA925"/>
      <c r="AB925"/>
      <c r="AK925" s="197"/>
      <c r="AL925" s="197"/>
      <c r="AM925" s="197"/>
      <c r="AN925" s="147"/>
      <c r="AO925" s="200"/>
      <c r="AP925" s="197"/>
    </row>
    <row r="926" spans="23:42" ht="15" customHeight="1">
      <c r="W926"/>
      <c r="X926"/>
      <c r="Y926"/>
      <c r="Z926"/>
      <c r="AA926"/>
      <c r="AB926"/>
      <c r="AK926" s="197"/>
      <c r="AL926" s="197"/>
      <c r="AM926" s="197"/>
      <c r="AN926" s="147"/>
      <c r="AO926" s="200"/>
      <c r="AP926" s="197"/>
    </row>
    <row r="927" spans="23:42" ht="15" customHeight="1">
      <c r="W927"/>
      <c r="X927"/>
      <c r="Y927"/>
      <c r="Z927"/>
      <c r="AA927"/>
      <c r="AB927"/>
      <c r="AK927" s="197"/>
      <c r="AL927" s="197"/>
      <c r="AM927" s="197"/>
      <c r="AN927" s="147"/>
      <c r="AO927" s="200"/>
      <c r="AP927" s="197"/>
    </row>
    <row r="928" spans="23:42" ht="15" customHeight="1">
      <c r="W928"/>
      <c r="X928"/>
      <c r="Y928"/>
      <c r="Z928"/>
      <c r="AA928"/>
      <c r="AB928"/>
      <c r="AK928" s="197"/>
      <c r="AL928" s="197"/>
      <c r="AM928" s="197"/>
      <c r="AN928" s="147"/>
      <c r="AO928" s="200"/>
      <c r="AP928" s="197"/>
    </row>
    <row r="929" spans="23:42" ht="15" customHeight="1">
      <c r="W929"/>
      <c r="X929"/>
      <c r="Y929"/>
      <c r="Z929"/>
      <c r="AA929"/>
      <c r="AB929"/>
      <c r="AK929" s="197"/>
      <c r="AL929" s="197"/>
      <c r="AM929" s="197"/>
      <c r="AN929" s="147"/>
      <c r="AO929" s="200"/>
      <c r="AP929" s="197"/>
    </row>
    <row r="930" spans="23:42" ht="15" customHeight="1">
      <c r="W930"/>
      <c r="X930"/>
      <c r="Y930"/>
      <c r="Z930"/>
      <c r="AA930"/>
      <c r="AB930"/>
      <c r="AK930" s="197"/>
      <c r="AL930" s="197"/>
      <c r="AM930" s="197"/>
      <c r="AN930" s="147"/>
      <c r="AO930" s="200"/>
      <c r="AP930" s="197"/>
    </row>
    <row r="931" spans="23:42" ht="15" customHeight="1">
      <c r="W931"/>
      <c r="X931"/>
      <c r="Y931"/>
      <c r="Z931"/>
      <c r="AA931"/>
      <c r="AB931"/>
      <c r="AK931" s="197"/>
      <c r="AL931" s="197"/>
      <c r="AM931" s="197"/>
      <c r="AN931" s="147"/>
      <c r="AO931" s="200"/>
      <c r="AP931" s="197"/>
    </row>
    <row r="932" spans="23:42" ht="15" customHeight="1">
      <c r="W932"/>
      <c r="X932"/>
      <c r="Y932"/>
      <c r="Z932"/>
      <c r="AA932"/>
      <c r="AB932"/>
      <c r="AK932" s="197"/>
      <c r="AL932" s="197"/>
      <c r="AM932" s="197"/>
      <c r="AN932" s="147"/>
      <c r="AO932" s="198"/>
      <c r="AP932" s="198"/>
    </row>
    <row r="933" spans="23:42" ht="15" customHeight="1">
      <c r="W933"/>
      <c r="X933"/>
      <c r="Y933"/>
      <c r="Z933"/>
      <c r="AA933"/>
      <c r="AB933"/>
      <c r="AK933" s="197"/>
      <c r="AL933" s="197"/>
      <c r="AM933" s="197"/>
      <c r="AN933" s="147"/>
      <c r="AO933" s="198"/>
      <c r="AP933" s="198"/>
    </row>
    <row r="934" spans="23:42" ht="15" customHeight="1">
      <c r="W934"/>
      <c r="X934"/>
      <c r="Y934"/>
      <c r="Z934"/>
      <c r="AA934"/>
      <c r="AB934"/>
      <c r="AK934" s="197"/>
      <c r="AL934" s="197"/>
      <c r="AM934" s="197"/>
      <c r="AN934" s="147"/>
      <c r="AO934" s="200"/>
      <c r="AP934" s="198"/>
    </row>
    <row r="935" spans="23:42" ht="15" customHeight="1">
      <c r="W935"/>
      <c r="X935"/>
      <c r="Y935"/>
      <c r="Z935"/>
      <c r="AA935"/>
      <c r="AB935"/>
      <c r="AK935" s="197"/>
      <c r="AL935" s="197"/>
      <c r="AM935" s="197"/>
      <c r="AN935" s="147"/>
      <c r="AO935" s="200"/>
      <c r="AP935" s="198"/>
    </row>
    <row r="936" spans="23:42" ht="15" customHeight="1">
      <c r="W936"/>
      <c r="X936"/>
      <c r="Y936"/>
      <c r="Z936"/>
      <c r="AA936"/>
      <c r="AB936"/>
      <c r="AK936" s="197"/>
      <c r="AL936" s="197"/>
      <c r="AM936" s="197"/>
      <c r="AN936" s="147"/>
      <c r="AO936" s="200"/>
      <c r="AP936" s="198"/>
    </row>
    <row r="937" spans="23:42" ht="15" customHeight="1">
      <c r="W937"/>
      <c r="X937"/>
      <c r="Y937"/>
      <c r="Z937"/>
      <c r="AA937"/>
      <c r="AB937"/>
      <c r="AK937" s="197"/>
      <c r="AL937" s="197"/>
      <c r="AM937" s="197"/>
      <c r="AN937" s="147"/>
      <c r="AO937" s="200"/>
      <c r="AP937" s="198"/>
    </row>
    <row r="938" spans="23:42" ht="15" customHeight="1">
      <c r="W938"/>
      <c r="X938"/>
      <c r="Y938"/>
      <c r="Z938"/>
      <c r="AA938"/>
      <c r="AB938"/>
      <c r="AK938" s="197"/>
      <c r="AL938" s="197"/>
      <c r="AM938" s="197"/>
      <c r="AN938" s="147"/>
      <c r="AO938" s="200"/>
      <c r="AP938" s="198"/>
    </row>
    <row r="939" spans="23:42" ht="15" customHeight="1">
      <c r="W939"/>
      <c r="X939"/>
      <c r="Y939"/>
      <c r="Z939"/>
      <c r="AA939"/>
      <c r="AB939"/>
      <c r="AK939" s="197"/>
      <c r="AL939" s="197"/>
      <c r="AM939" s="197"/>
      <c r="AN939" s="147"/>
      <c r="AO939" s="200"/>
      <c r="AP939" s="198"/>
    </row>
    <row r="940" spans="23:42" ht="15" customHeight="1">
      <c r="W940"/>
      <c r="X940"/>
      <c r="Y940"/>
      <c r="Z940"/>
      <c r="AA940"/>
      <c r="AB940"/>
      <c r="AK940" s="197"/>
      <c r="AL940" s="197"/>
      <c r="AM940" s="197"/>
      <c r="AN940" s="147"/>
      <c r="AO940" s="200"/>
      <c r="AP940" s="198"/>
    </row>
    <row r="941" spans="23:42" ht="15" customHeight="1">
      <c r="W941"/>
      <c r="X941"/>
      <c r="Y941"/>
      <c r="Z941"/>
      <c r="AA941"/>
      <c r="AB941"/>
      <c r="AK941" s="197"/>
      <c r="AL941" s="197"/>
      <c r="AM941" s="197"/>
      <c r="AN941" s="147"/>
      <c r="AO941" s="200"/>
      <c r="AP941" s="198"/>
    </row>
    <row r="942" spans="23:42" ht="15" customHeight="1">
      <c r="W942"/>
      <c r="X942"/>
      <c r="Y942"/>
      <c r="Z942"/>
      <c r="AA942"/>
      <c r="AB942"/>
      <c r="AK942" s="197"/>
      <c r="AL942" s="197"/>
      <c r="AM942" s="197"/>
      <c r="AN942" s="147"/>
      <c r="AO942" s="198"/>
      <c r="AP942" s="198"/>
    </row>
    <row r="943" spans="23:42" ht="15" customHeight="1">
      <c r="W943"/>
      <c r="X943"/>
      <c r="Y943"/>
      <c r="Z943"/>
      <c r="AA943"/>
      <c r="AB943"/>
      <c r="AK943" s="197"/>
      <c r="AL943" s="197"/>
      <c r="AM943" s="197"/>
      <c r="AN943" s="147"/>
      <c r="AO943" s="198"/>
      <c r="AP943" s="198"/>
    </row>
    <row r="944" spans="23:42" ht="15" customHeight="1">
      <c r="W944"/>
      <c r="X944"/>
      <c r="Y944"/>
      <c r="Z944"/>
      <c r="AA944"/>
      <c r="AB944"/>
      <c r="AK944" s="197"/>
      <c r="AL944" s="197"/>
      <c r="AM944" s="197"/>
      <c r="AN944" s="147"/>
      <c r="AO944" s="198"/>
      <c r="AP944" s="198"/>
    </row>
    <row r="945" spans="23:42" ht="15" customHeight="1">
      <c r="W945"/>
      <c r="X945"/>
      <c r="Y945"/>
      <c r="Z945"/>
      <c r="AA945"/>
      <c r="AB945"/>
      <c r="AK945" s="197"/>
      <c r="AL945" s="197"/>
      <c r="AM945" s="197"/>
      <c r="AN945" s="147"/>
      <c r="AO945" s="198"/>
      <c r="AP945" s="198"/>
    </row>
    <row r="946" spans="23:42" ht="15" customHeight="1">
      <c r="W946"/>
      <c r="X946"/>
      <c r="Y946"/>
      <c r="Z946"/>
      <c r="AA946"/>
      <c r="AB946"/>
      <c r="AK946" s="197"/>
      <c r="AL946" s="197"/>
      <c r="AM946" s="197"/>
      <c r="AN946" s="147"/>
      <c r="AO946" s="200"/>
      <c r="AP946" s="197"/>
    </row>
    <row r="947" spans="23:42" ht="15" customHeight="1">
      <c r="W947"/>
      <c r="X947"/>
      <c r="Y947"/>
      <c r="Z947"/>
      <c r="AA947"/>
      <c r="AB947"/>
      <c r="AK947" s="197"/>
      <c r="AL947" s="197"/>
      <c r="AM947" s="197"/>
      <c r="AN947" s="147"/>
      <c r="AO947" s="200"/>
      <c r="AP947" s="198"/>
    </row>
    <row r="948" spans="23:42" ht="15" customHeight="1">
      <c r="W948"/>
      <c r="X948"/>
      <c r="Y948"/>
      <c r="Z948"/>
      <c r="AA948"/>
      <c r="AB948"/>
      <c r="AK948" s="197"/>
      <c r="AL948" s="197"/>
      <c r="AM948" s="197"/>
      <c r="AN948" s="147"/>
      <c r="AO948" s="198"/>
      <c r="AP948" s="198"/>
    </row>
    <row r="949" spans="23:42" ht="15" customHeight="1">
      <c r="W949"/>
      <c r="X949"/>
      <c r="Y949"/>
      <c r="Z949"/>
      <c r="AA949"/>
      <c r="AB949"/>
      <c r="AK949" s="197"/>
      <c r="AL949" s="197"/>
      <c r="AM949" s="197"/>
      <c r="AN949" s="147"/>
      <c r="AO949" s="198"/>
      <c r="AP949" s="198"/>
    </row>
    <row r="950" spans="23:42" ht="15" customHeight="1">
      <c r="W950"/>
      <c r="X950"/>
      <c r="Y950"/>
      <c r="Z950"/>
      <c r="AA950"/>
      <c r="AB950"/>
      <c r="AK950" s="197"/>
      <c r="AL950" s="197"/>
      <c r="AM950" s="197"/>
      <c r="AN950" s="147"/>
      <c r="AO950" s="198"/>
      <c r="AP950" s="198"/>
    </row>
    <row r="951" spans="23:42" ht="15" customHeight="1">
      <c r="W951"/>
      <c r="X951"/>
      <c r="Y951"/>
      <c r="Z951"/>
      <c r="AA951"/>
      <c r="AB951"/>
      <c r="AK951" s="197"/>
      <c r="AL951" s="197"/>
      <c r="AM951" s="197"/>
      <c r="AN951" s="147"/>
      <c r="AO951" s="200"/>
      <c r="AP951" s="198"/>
    </row>
    <row r="952" spans="23:42" ht="15" customHeight="1">
      <c r="W952"/>
      <c r="X952"/>
      <c r="Y952"/>
      <c r="Z952"/>
      <c r="AA952"/>
      <c r="AB952"/>
      <c r="AK952" s="197"/>
      <c r="AL952" s="197"/>
      <c r="AM952" s="197"/>
      <c r="AN952" s="147"/>
      <c r="AO952" s="198"/>
      <c r="AP952" s="202"/>
    </row>
    <row r="953" spans="23:42" ht="15" customHeight="1">
      <c r="W953"/>
      <c r="X953"/>
      <c r="Y953"/>
      <c r="Z953"/>
      <c r="AA953"/>
      <c r="AB953"/>
      <c r="AK953" s="197"/>
      <c r="AL953" s="197"/>
      <c r="AM953" s="197"/>
      <c r="AN953" s="147"/>
      <c r="AO953" s="198"/>
      <c r="AP953" s="198"/>
    </row>
    <row r="954" spans="23:42" ht="15" customHeight="1">
      <c r="W954"/>
      <c r="X954"/>
      <c r="Y954"/>
      <c r="Z954"/>
      <c r="AA954"/>
      <c r="AB954"/>
      <c r="AK954" s="197"/>
      <c r="AL954" s="197"/>
      <c r="AM954" s="197"/>
      <c r="AN954" s="147"/>
      <c r="AO954" s="198"/>
      <c r="AP954" s="202"/>
    </row>
    <row r="955" spans="23:42" ht="15" customHeight="1">
      <c r="W955"/>
      <c r="X955"/>
      <c r="Y955"/>
      <c r="Z955"/>
      <c r="AA955"/>
      <c r="AB955"/>
      <c r="AK955" s="197"/>
      <c r="AL955" s="197"/>
      <c r="AM955" s="197"/>
      <c r="AN955" s="147"/>
      <c r="AO955" s="198"/>
      <c r="AP955" s="198"/>
    </row>
    <row r="956" spans="23:42" ht="15" customHeight="1">
      <c r="W956"/>
      <c r="X956"/>
      <c r="Y956"/>
      <c r="Z956"/>
      <c r="AA956"/>
      <c r="AB956"/>
      <c r="AK956" s="197"/>
      <c r="AL956" s="197"/>
      <c r="AM956" s="197"/>
      <c r="AN956" s="147"/>
      <c r="AO956" s="198"/>
      <c r="AP956" s="202"/>
    </row>
    <row r="957" spans="23:42" ht="15" customHeight="1">
      <c r="W957"/>
      <c r="X957"/>
      <c r="Y957"/>
      <c r="Z957"/>
      <c r="AA957"/>
      <c r="AB957"/>
      <c r="AK957" s="197"/>
      <c r="AL957" s="197"/>
      <c r="AM957" s="197"/>
      <c r="AN957" s="147"/>
      <c r="AO957" s="198"/>
      <c r="AP957" s="202"/>
    </row>
    <row r="958" spans="23:42" ht="15" customHeight="1">
      <c r="W958"/>
      <c r="X958"/>
      <c r="Y958"/>
      <c r="Z958"/>
      <c r="AA958"/>
      <c r="AB958"/>
      <c r="AK958" s="197"/>
      <c r="AL958" s="197"/>
      <c r="AM958" s="197"/>
      <c r="AN958" s="147"/>
      <c r="AO958" s="198"/>
      <c r="AP958" s="198"/>
    </row>
    <row r="959" spans="23:42" ht="15" customHeight="1">
      <c r="W959"/>
      <c r="X959"/>
      <c r="Y959"/>
      <c r="Z959"/>
      <c r="AA959"/>
      <c r="AB959"/>
      <c r="AK959" s="197"/>
      <c r="AL959" s="197"/>
      <c r="AM959" s="197"/>
      <c r="AN959" s="147"/>
      <c r="AO959" s="198"/>
      <c r="AP959" s="202"/>
    </row>
    <row r="960" spans="23:42" ht="15" customHeight="1">
      <c r="W960"/>
      <c r="X960"/>
      <c r="Y960"/>
      <c r="Z960"/>
      <c r="AA960"/>
      <c r="AB960"/>
      <c r="AK960" s="197"/>
      <c r="AL960" s="197"/>
      <c r="AM960" s="197"/>
      <c r="AN960" s="147"/>
      <c r="AO960" s="198"/>
      <c r="AP960" s="198"/>
    </row>
    <row r="961" spans="23:42" ht="15" customHeight="1">
      <c r="W961"/>
      <c r="X961"/>
      <c r="Y961"/>
      <c r="Z961"/>
      <c r="AA961"/>
      <c r="AB961"/>
      <c r="AK961" s="197"/>
      <c r="AL961" s="197"/>
      <c r="AM961" s="197"/>
      <c r="AN961" s="147"/>
      <c r="AO961" s="198"/>
      <c r="AP961" s="202"/>
    </row>
    <row r="962" spans="23:42" ht="15" customHeight="1">
      <c r="W962"/>
      <c r="X962"/>
      <c r="Y962"/>
      <c r="Z962"/>
      <c r="AA962"/>
      <c r="AB962"/>
      <c r="AK962" s="197"/>
      <c r="AL962" s="197"/>
      <c r="AM962" s="197"/>
      <c r="AN962" s="147"/>
      <c r="AO962" s="198"/>
      <c r="AP962" s="198"/>
    </row>
    <row r="963" spans="23:42" ht="15" customHeight="1">
      <c r="W963"/>
      <c r="X963"/>
      <c r="Y963"/>
      <c r="Z963"/>
      <c r="AA963"/>
      <c r="AB963"/>
      <c r="AK963" s="197"/>
      <c r="AL963" s="197"/>
      <c r="AM963" s="197"/>
      <c r="AN963" s="147"/>
      <c r="AO963" s="198"/>
      <c r="AP963" s="202"/>
    </row>
    <row r="964" spans="23:42" ht="15" customHeight="1">
      <c r="W964"/>
      <c r="X964"/>
      <c r="Y964"/>
      <c r="Z964"/>
      <c r="AA964"/>
      <c r="AB964"/>
      <c r="AK964" s="197"/>
      <c r="AL964" s="197"/>
      <c r="AM964" s="197"/>
      <c r="AN964" s="147"/>
      <c r="AO964" s="198"/>
      <c r="AP964" s="198"/>
    </row>
    <row r="965" spans="23:42" ht="15" customHeight="1">
      <c r="W965"/>
      <c r="X965"/>
      <c r="Y965"/>
      <c r="Z965"/>
      <c r="AA965"/>
      <c r="AB965"/>
      <c r="AK965" s="197"/>
      <c r="AL965" s="197"/>
      <c r="AM965" s="197"/>
      <c r="AN965" s="147"/>
      <c r="AO965" s="200"/>
      <c r="AP965" s="198"/>
    </row>
    <row r="966" spans="23:42" ht="15" customHeight="1">
      <c r="W966"/>
      <c r="X966"/>
      <c r="Y966"/>
      <c r="Z966"/>
      <c r="AA966"/>
      <c r="AB966"/>
      <c r="AK966" s="197"/>
      <c r="AL966" s="197"/>
      <c r="AM966" s="197"/>
      <c r="AN966" s="147"/>
      <c r="AO966" s="198"/>
      <c r="AP966" s="202"/>
    </row>
    <row r="967" spans="23:42" ht="15" customHeight="1">
      <c r="W967"/>
      <c r="X967"/>
      <c r="Y967"/>
      <c r="Z967"/>
      <c r="AA967"/>
      <c r="AB967"/>
      <c r="AK967" s="197"/>
      <c r="AL967" s="197"/>
      <c r="AM967" s="197"/>
      <c r="AN967" s="147"/>
      <c r="AO967" s="198"/>
      <c r="AP967" s="202"/>
    </row>
    <row r="968" spans="23:42" ht="15" customHeight="1">
      <c r="W968"/>
      <c r="X968"/>
      <c r="Y968"/>
      <c r="Z968"/>
      <c r="AA968"/>
      <c r="AB968"/>
      <c r="AK968" s="197"/>
      <c r="AL968" s="197"/>
      <c r="AM968" s="197"/>
      <c r="AN968" s="147"/>
      <c r="AO968" s="198"/>
      <c r="AP968" s="202"/>
    </row>
    <row r="969" spans="23:42" ht="15" customHeight="1">
      <c r="W969"/>
      <c r="X969"/>
      <c r="Y969"/>
      <c r="Z969"/>
      <c r="AA969"/>
      <c r="AB969"/>
      <c r="AK969" s="197"/>
      <c r="AL969" s="197"/>
      <c r="AM969" s="197"/>
      <c r="AN969" s="147"/>
      <c r="AO969" s="198"/>
      <c r="AP969" s="202"/>
    </row>
    <row r="970" spans="23:42" ht="15" customHeight="1">
      <c r="W970"/>
      <c r="X970"/>
      <c r="Y970"/>
      <c r="Z970"/>
      <c r="AA970"/>
      <c r="AB970"/>
      <c r="AK970" s="197"/>
      <c r="AL970" s="197"/>
      <c r="AM970" s="197"/>
      <c r="AN970" s="147"/>
      <c r="AO970" s="198"/>
      <c r="AP970" s="202"/>
    </row>
    <row r="971" spans="23:42" ht="15" customHeight="1">
      <c r="W971"/>
      <c r="X971"/>
      <c r="Y971"/>
      <c r="Z971"/>
      <c r="AA971"/>
      <c r="AB971"/>
      <c r="AK971" s="197"/>
      <c r="AL971" s="197"/>
      <c r="AM971" s="197"/>
      <c r="AN971" s="147"/>
      <c r="AO971" s="200"/>
      <c r="AP971" s="198"/>
    </row>
    <row r="972" spans="23:42" ht="15" customHeight="1">
      <c r="W972"/>
      <c r="X972"/>
      <c r="Y972"/>
      <c r="Z972"/>
      <c r="AA972"/>
      <c r="AB972"/>
      <c r="AK972" s="197"/>
      <c r="AL972" s="197"/>
      <c r="AM972" s="197"/>
      <c r="AN972" s="147"/>
      <c r="AO972" s="198"/>
      <c r="AP972" s="198"/>
    </row>
    <row r="973" spans="23:42" ht="15" customHeight="1">
      <c r="W973"/>
      <c r="X973"/>
      <c r="Y973"/>
      <c r="Z973"/>
      <c r="AA973"/>
      <c r="AB973"/>
      <c r="AK973" s="197"/>
      <c r="AL973" s="197"/>
      <c r="AM973" s="197"/>
      <c r="AN973" s="147"/>
      <c r="AO973" s="198"/>
      <c r="AP973" s="198"/>
    </row>
    <row r="974" spans="23:42" ht="15" customHeight="1">
      <c r="W974"/>
      <c r="X974"/>
      <c r="Y974"/>
      <c r="Z974"/>
      <c r="AA974"/>
      <c r="AB974"/>
      <c r="AK974" s="197"/>
      <c r="AL974" s="197"/>
      <c r="AM974" s="197"/>
      <c r="AN974" s="147"/>
      <c r="AO974" s="198"/>
      <c r="AP974" s="202"/>
    </row>
    <row r="975" spans="23:42" ht="15" customHeight="1">
      <c r="W975"/>
      <c r="X975"/>
      <c r="Y975"/>
      <c r="Z975"/>
      <c r="AA975"/>
      <c r="AB975"/>
      <c r="AK975" s="197"/>
      <c r="AL975" s="197"/>
      <c r="AM975" s="197"/>
      <c r="AN975" s="147"/>
      <c r="AO975" s="198"/>
      <c r="AP975" s="202"/>
    </row>
    <row r="976" spans="23:42" ht="15" customHeight="1">
      <c r="W976"/>
      <c r="X976"/>
      <c r="Y976"/>
      <c r="Z976"/>
      <c r="AA976"/>
      <c r="AB976"/>
      <c r="AK976" s="197"/>
      <c r="AL976" s="197"/>
      <c r="AM976" s="197"/>
      <c r="AN976" s="147"/>
      <c r="AO976" s="198"/>
      <c r="AP976" s="198"/>
    </row>
    <row r="977" spans="23:42" ht="15" customHeight="1">
      <c r="W977"/>
      <c r="X977"/>
      <c r="Y977"/>
      <c r="Z977"/>
      <c r="AA977"/>
      <c r="AB977"/>
      <c r="AK977" s="197"/>
      <c r="AL977" s="197"/>
      <c r="AM977" s="197"/>
      <c r="AN977" s="147"/>
      <c r="AO977" s="198"/>
      <c r="AP977" s="198"/>
    </row>
    <row r="978" spans="23:42" ht="15" customHeight="1">
      <c r="W978"/>
      <c r="X978"/>
      <c r="Y978"/>
      <c r="Z978"/>
      <c r="AA978"/>
      <c r="AB978"/>
      <c r="AK978" s="197"/>
      <c r="AL978" s="197"/>
      <c r="AM978" s="197"/>
      <c r="AN978" s="147"/>
      <c r="AO978" s="198"/>
      <c r="AP978" s="198"/>
    </row>
    <row r="979" spans="23:42" ht="15" customHeight="1">
      <c r="W979"/>
      <c r="X979"/>
      <c r="Y979"/>
      <c r="Z979"/>
      <c r="AA979"/>
      <c r="AB979"/>
      <c r="AK979" s="197"/>
      <c r="AL979" s="197"/>
      <c r="AM979" s="197"/>
      <c r="AN979" s="147"/>
      <c r="AO979" s="198"/>
      <c r="AP979" s="198"/>
    </row>
    <row r="980" spans="23:42" ht="15" customHeight="1">
      <c r="W980"/>
      <c r="X980"/>
      <c r="Y980"/>
      <c r="Z980"/>
      <c r="AA980"/>
      <c r="AB980"/>
      <c r="AK980" s="197"/>
      <c r="AL980" s="197"/>
      <c r="AM980" s="197"/>
      <c r="AN980" s="147"/>
      <c r="AO980" s="198"/>
      <c r="AP980" s="198"/>
    </row>
    <row r="981" spans="23:42" ht="15" customHeight="1">
      <c r="W981"/>
      <c r="X981"/>
      <c r="Y981"/>
      <c r="Z981"/>
      <c r="AA981"/>
      <c r="AB981"/>
      <c r="AK981" s="197"/>
      <c r="AL981" s="197"/>
      <c r="AM981" s="197"/>
      <c r="AN981" s="147"/>
      <c r="AO981" s="198"/>
      <c r="AP981" s="198"/>
    </row>
    <row r="982" spans="23:42" ht="15" customHeight="1">
      <c r="W982"/>
      <c r="X982"/>
      <c r="Y982"/>
      <c r="Z982"/>
      <c r="AA982"/>
      <c r="AB982"/>
      <c r="AK982" s="197"/>
      <c r="AL982" s="197"/>
      <c r="AM982" s="197"/>
      <c r="AN982" s="147"/>
      <c r="AO982" s="198"/>
      <c r="AP982" s="198"/>
    </row>
    <row r="983" spans="23:42" ht="15" customHeight="1">
      <c r="W983"/>
      <c r="X983"/>
      <c r="Y983"/>
      <c r="Z983"/>
      <c r="AA983"/>
      <c r="AB983"/>
      <c r="AK983" s="197"/>
      <c r="AL983" s="197"/>
      <c r="AM983" s="197"/>
      <c r="AN983" s="147"/>
      <c r="AO983" s="198"/>
      <c r="AP983" s="198"/>
    </row>
    <row r="984" spans="23:42" ht="15" customHeight="1">
      <c r="W984"/>
      <c r="X984"/>
      <c r="Y984"/>
      <c r="Z984"/>
      <c r="AA984"/>
      <c r="AB984"/>
      <c r="AK984" s="198"/>
      <c r="AL984" s="198"/>
      <c r="AM984" s="198"/>
      <c r="AN984" s="147"/>
      <c r="AO984" s="198"/>
      <c r="AP984" s="198"/>
    </row>
    <row r="985" spans="23:42" ht="15" customHeight="1">
      <c r="W985"/>
      <c r="X985"/>
      <c r="Y985"/>
      <c r="Z985"/>
      <c r="AA985"/>
      <c r="AB985"/>
      <c r="AK985" s="198"/>
      <c r="AL985" s="198"/>
      <c r="AM985" s="198"/>
      <c r="AN985" s="147"/>
      <c r="AO985" s="198"/>
      <c r="AP985" s="198"/>
    </row>
    <row r="986" spans="23:42" ht="15" customHeight="1">
      <c r="W986"/>
      <c r="X986"/>
      <c r="Y986"/>
      <c r="Z986"/>
      <c r="AA986"/>
      <c r="AB986"/>
      <c r="AK986" s="198"/>
      <c r="AL986" s="198"/>
      <c r="AM986" s="198"/>
      <c r="AN986" s="147"/>
      <c r="AO986" s="198"/>
      <c r="AP986" s="198"/>
    </row>
    <row r="987" spans="23:42" ht="15" customHeight="1">
      <c r="W987"/>
      <c r="X987"/>
      <c r="Y987"/>
      <c r="Z987"/>
      <c r="AA987"/>
      <c r="AB987"/>
      <c r="AK987" s="198"/>
      <c r="AL987" s="198"/>
      <c r="AM987" s="198"/>
      <c r="AN987" s="147"/>
      <c r="AO987" s="198"/>
      <c r="AP987" s="198"/>
    </row>
    <row r="988" spans="23:42" ht="15" customHeight="1">
      <c r="W988"/>
      <c r="X988"/>
      <c r="Y988"/>
      <c r="Z988"/>
      <c r="AA988"/>
      <c r="AB988"/>
      <c r="AK988" s="198"/>
      <c r="AL988" s="198"/>
      <c r="AM988" s="198"/>
      <c r="AN988" s="147"/>
      <c r="AO988" s="198"/>
      <c r="AP988" s="198"/>
    </row>
    <row r="989" spans="23:42" ht="15" customHeight="1">
      <c r="W989"/>
      <c r="X989"/>
      <c r="Y989"/>
      <c r="Z989"/>
      <c r="AA989"/>
      <c r="AB989"/>
      <c r="AK989" s="198"/>
      <c r="AL989" s="198"/>
      <c r="AM989" s="198"/>
      <c r="AN989" s="147"/>
      <c r="AO989" s="198"/>
      <c r="AP989" s="198"/>
    </row>
    <row r="990" spans="23:42" ht="15" customHeight="1">
      <c r="W990"/>
      <c r="X990"/>
      <c r="Y990"/>
      <c r="Z990"/>
      <c r="AA990"/>
      <c r="AB990"/>
      <c r="AK990" s="198"/>
      <c r="AL990" s="198"/>
      <c r="AM990" s="198"/>
      <c r="AN990" s="147"/>
      <c r="AO990" s="198"/>
      <c r="AP990" s="198"/>
    </row>
    <row r="991" spans="23:42" ht="15" customHeight="1">
      <c r="W991"/>
      <c r="X991"/>
      <c r="Y991"/>
      <c r="Z991"/>
      <c r="AA991"/>
      <c r="AB991"/>
      <c r="AK991" s="198"/>
      <c r="AL991" s="198"/>
      <c r="AM991" s="198"/>
      <c r="AN991" s="147"/>
      <c r="AO991" s="198"/>
      <c r="AP991" s="198"/>
    </row>
    <row r="992" spans="23:42" ht="15" customHeight="1">
      <c r="W992"/>
      <c r="X992"/>
      <c r="Y992"/>
      <c r="Z992"/>
      <c r="AA992"/>
      <c r="AB992"/>
      <c r="AK992" s="198"/>
      <c r="AL992" s="198"/>
      <c r="AM992" s="198"/>
      <c r="AN992" s="147"/>
      <c r="AO992" s="198"/>
      <c r="AP992" s="198"/>
    </row>
    <row r="993" spans="23:42" ht="15" customHeight="1">
      <c r="W993"/>
      <c r="X993"/>
      <c r="Y993"/>
      <c r="Z993"/>
      <c r="AA993"/>
      <c r="AB993"/>
      <c r="AK993" s="198"/>
      <c r="AL993" s="198"/>
      <c r="AM993" s="198"/>
      <c r="AN993" s="147"/>
      <c r="AO993" s="198"/>
      <c r="AP993" s="198"/>
    </row>
    <row r="994" spans="23:42" ht="15" customHeight="1">
      <c r="W994"/>
      <c r="X994"/>
      <c r="Y994"/>
      <c r="Z994"/>
      <c r="AA994"/>
      <c r="AB994"/>
      <c r="AK994" s="198"/>
      <c r="AL994" s="198"/>
      <c r="AM994" s="198"/>
      <c r="AN994" s="147"/>
      <c r="AO994" s="198"/>
      <c r="AP994" s="198"/>
    </row>
    <row r="995" spans="23:42" ht="15" customHeight="1">
      <c r="W995"/>
      <c r="X995"/>
      <c r="Y995"/>
      <c r="Z995"/>
      <c r="AA995"/>
      <c r="AB995"/>
      <c r="AK995" s="198"/>
      <c r="AL995" s="198"/>
      <c r="AM995" s="198"/>
      <c r="AN995" s="147"/>
      <c r="AO995" s="198"/>
      <c r="AP995" s="198"/>
    </row>
    <row r="996" spans="23:42" ht="15" customHeight="1">
      <c r="W996"/>
      <c r="X996"/>
      <c r="Y996"/>
      <c r="Z996"/>
      <c r="AA996"/>
      <c r="AB996"/>
      <c r="AK996" s="198"/>
      <c r="AL996" s="198"/>
      <c r="AM996" s="198"/>
      <c r="AN996" s="147"/>
      <c r="AO996" s="198"/>
      <c r="AP996" s="198"/>
    </row>
    <row r="997" spans="23:42" ht="15" customHeight="1">
      <c r="W997"/>
      <c r="X997"/>
      <c r="Y997"/>
      <c r="Z997"/>
      <c r="AA997"/>
      <c r="AB997"/>
      <c r="AK997" s="198"/>
      <c r="AL997" s="198"/>
      <c r="AM997" s="198"/>
      <c r="AN997" s="147"/>
      <c r="AO997" s="198"/>
      <c r="AP997" s="198"/>
    </row>
    <row r="998" spans="23:42" ht="15" customHeight="1">
      <c r="W998"/>
      <c r="X998"/>
      <c r="Y998"/>
      <c r="Z998"/>
      <c r="AA998"/>
      <c r="AB998"/>
      <c r="AK998" s="198"/>
      <c r="AL998" s="198"/>
      <c r="AM998" s="198"/>
      <c r="AN998" s="147"/>
      <c r="AO998" s="198"/>
      <c r="AP998" s="198"/>
    </row>
    <row r="999" spans="23:42" ht="15" customHeight="1">
      <c r="W999"/>
      <c r="X999"/>
      <c r="Y999"/>
      <c r="Z999"/>
      <c r="AA999"/>
      <c r="AB999"/>
      <c r="AK999" s="198"/>
      <c r="AL999" s="198"/>
      <c r="AM999" s="198"/>
      <c r="AN999" s="147"/>
      <c r="AO999" s="198"/>
      <c r="AP999" s="198"/>
    </row>
    <row r="1000" spans="23:42" ht="15" customHeight="1">
      <c r="W1000"/>
      <c r="X1000"/>
      <c r="Y1000"/>
      <c r="Z1000"/>
      <c r="AA1000"/>
      <c r="AB1000"/>
      <c r="AK1000" s="198"/>
      <c r="AL1000" s="198"/>
      <c r="AM1000" s="198"/>
      <c r="AN1000" s="147"/>
      <c r="AO1000" s="198"/>
      <c r="AP1000" s="198"/>
    </row>
    <row r="1001" spans="23:42" ht="15" customHeight="1">
      <c r="W1001"/>
      <c r="X1001"/>
      <c r="Y1001"/>
      <c r="Z1001"/>
      <c r="AA1001"/>
      <c r="AB1001"/>
      <c r="AK1001" s="198"/>
      <c r="AL1001" s="198"/>
      <c r="AM1001" s="198"/>
      <c r="AN1001" s="147"/>
      <c r="AO1001" s="198"/>
      <c r="AP1001" s="198"/>
    </row>
    <row r="1002" spans="23:42" ht="15" customHeight="1">
      <c r="W1002"/>
      <c r="X1002"/>
      <c r="Y1002"/>
      <c r="Z1002"/>
      <c r="AA1002"/>
      <c r="AB1002"/>
      <c r="AK1002" s="198"/>
      <c r="AL1002" s="198"/>
      <c r="AM1002" s="198"/>
      <c r="AN1002" s="147"/>
      <c r="AO1002" s="198"/>
      <c r="AP1002" s="198"/>
    </row>
    <row r="1003" spans="23:42" ht="15" customHeight="1">
      <c r="W1003"/>
      <c r="X1003"/>
      <c r="Y1003"/>
      <c r="Z1003"/>
      <c r="AA1003"/>
      <c r="AB1003"/>
      <c r="AK1003" s="198"/>
      <c r="AL1003" s="198"/>
      <c r="AM1003" s="198"/>
      <c r="AN1003" s="147"/>
      <c r="AO1003" s="198"/>
      <c r="AP1003" s="198"/>
    </row>
    <row r="1004" spans="23:42" ht="15" customHeight="1">
      <c r="W1004"/>
      <c r="X1004"/>
      <c r="Y1004"/>
      <c r="Z1004"/>
      <c r="AA1004"/>
      <c r="AB1004"/>
      <c r="AK1004" s="198"/>
      <c r="AL1004" s="198"/>
      <c r="AM1004" s="198"/>
      <c r="AN1004" s="147"/>
      <c r="AO1004" s="198"/>
      <c r="AP1004" s="198"/>
    </row>
    <row r="1005" spans="23:42" ht="15">
      <c r="W1005"/>
      <c r="X1005"/>
      <c r="Y1005"/>
      <c r="Z1005"/>
      <c r="AA1005"/>
      <c r="AB1005"/>
      <c r="AK1005" s="198"/>
      <c r="AL1005" s="198"/>
      <c r="AM1005" s="198"/>
      <c r="AN1005" s="147"/>
      <c r="AO1005" s="198"/>
      <c r="AP1005" s="198"/>
    </row>
    <row r="1006" spans="23:42" ht="15">
      <c r="W1006"/>
      <c r="X1006"/>
      <c r="Y1006"/>
      <c r="Z1006"/>
      <c r="AA1006"/>
      <c r="AB1006"/>
      <c r="AK1006" s="198"/>
      <c r="AL1006" s="198"/>
      <c r="AM1006" s="198"/>
      <c r="AN1006" s="147"/>
      <c r="AO1006" s="198"/>
      <c r="AP1006" s="198"/>
    </row>
    <row r="1007" spans="23:42" ht="15">
      <c r="W1007"/>
      <c r="X1007"/>
      <c r="Y1007"/>
      <c r="Z1007"/>
      <c r="AA1007"/>
      <c r="AB1007"/>
      <c r="AK1007" s="198"/>
      <c r="AL1007" s="198"/>
      <c r="AM1007" s="198"/>
      <c r="AN1007" s="147"/>
      <c r="AO1007" s="198"/>
      <c r="AP1007" s="198"/>
    </row>
    <row r="1008" spans="23:42" ht="15">
      <c r="W1008"/>
      <c r="X1008"/>
      <c r="Y1008"/>
      <c r="Z1008"/>
      <c r="AA1008"/>
      <c r="AB1008"/>
      <c r="AK1008" s="198"/>
      <c r="AL1008" s="198"/>
      <c r="AM1008" s="198"/>
      <c r="AN1008" s="147"/>
      <c r="AO1008" s="198"/>
      <c r="AP1008" s="198"/>
    </row>
    <row r="1009" spans="23:42" ht="15">
      <c r="W1009"/>
      <c r="X1009"/>
      <c r="Y1009"/>
      <c r="Z1009"/>
      <c r="AA1009"/>
      <c r="AB1009"/>
      <c r="AK1009" s="198"/>
      <c r="AL1009" s="198"/>
      <c r="AM1009" s="198"/>
      <c r="AN1009" s="147"/>
      <c r="AO1009" s="198"/>
      <c r="AP1009" s="198"/>
    </row>
    <row r="1010" spans="23:42" ht="15">
      <c r="W1010"/>
      <c r="X1010"/>
      <c r="Y1010"/>
      <c r="Z1010"/>
      <c r="AA1010"/>
      <c r="AB1010"/>
      <c r="AK1010" s="198"/>
      <c r="AL1010" s="198"/>
      <c r="AM1010" s="198"/>
      <c r="AN1010" s="147"/>
      <c r="AO1010" s="198"/>
      <c r="AP1010" s="198"/>
    </row>
    <row r="1011" spans="23:42" ht="15">
      <c r="W1011"/>
      <c r="X1011"/>
      <c r="Y1011"/>
      <c r="Z1011"/>
      <c r="AA1011"/>
      <c r="AB1011"/>
      <c r="AK1011" s="198"/>
      <c r="AL1011" s="198"/>
      <c r="AM1011" s="198"/>
      <c r="AN1011" s="147"/>
      <c r="AO1011" s="198"/>
      <c r="AP1011" s="198"/>
    </row>
    <row r="1012" spans="23:42" ht="15">
      <c r="W1012"/>
      <c r="X1012"/>
      <c r="Y1012"/>
      <c r="Z1012"/>
      <c r="AA1012"/>
      <c r="AB1012"/>
      <c r="AK1012" s="198"/>
      <c r="AL1012" s="198"/>
      <c r="AM1012" s="198"/>
      <c r="AN1012" s="147"/>
      <c r="AO1012" s="198"/>
      <c r="AP1012" s="198"/>
    </row>
    <row r="1013" spans="23:42" ht="15">
      <c r="W1013"/>
      <c r="X1013"/>
      <c r="Y1013"/>
      <c r="Z1013"/>
      <c r="AA1013"/>
      <c r="AB1013"/>
      <c r="AK1013" s="198"/>
      <c r="AL1013" s="198"/>
      <c r="AM1013" s="198"/>
      <c r="AN1013" s="147"/>
      <c r="AO1013" s="198"/>
      <c r="AP1013" s="198"/>
    </row>
    <row r="1014" spans="23:42" ht="15">
      <c r="W1014"/>
      <c r="X1014"/>
      <c r="Y1014"/>
      <c r="Z1014"/>
      <c r="AA1014"/>
      <c r="AB1014"/>
      <c r="AK1014" s="198"/>
      <c r="AL1014" s="198"/>
      <c r="AM1014" s="198"/>
      <c r="AN1014" s="147"/>
      <c r="AO1014" s="198"/>
      <c r="AP1014" s="198"/>
    </row>
    <row r="1015" spans="23:42" ht="15">
      <c r="W1015"/>
      <c r="X1015"/>
      <c r="Y1015"/>
      <c r="Z1015"/>
      <c r="AA1015"/>
      <c r="AB1015"/>
      <c r="AK1015" s="198"/>
      <c r="AL1015" s="198"/>
      <c r="AM1015" s="198"/>
      <c r="AN1015" s="147"/>
      <c r="AO1015" s="198"/>
      <c r="AP1015" s="198"/>
    </row>
    <row r="1016" spans="23:42" ht="15">
      <c r="W1016"/>
      <c r="X1016"/>
      <c r="Y1016"/>
      <c r="Z1016"/>
      <c r="AA1016"/>
      <c r="AB1016"/>
      <c r="AK1016" s="198"/>
      <c r="AL1016" s="198"/>
      <c r="AM1016" s="198"/>
      <c r="AN1016" s="147"/>
      <c r="AO1016" s="198"/>
      <c r="AP1016" s="198"/>
    </row>
    <row r="1017" spans="23:42" ht="15">
      <c r="W1017"/>
      <c r="X1017"/>
      <c r="Y1017"/>
      <c r="Z1017"/>
      <c r="AA1017"/>
      <c r="AB1017"/>
      <c r="AK1017" s="198"/>
      <c r="AL1017" s="198"/>
      <c r="AM1017" s="198"/>
      <c r="AN1017" s="147"/>
      <c r="AO1017" s="198"/>
      <c r="AP1017" s="198"/>
    </row>
    <row r="1018" spans="23:42" ht="15">
      <c r="W1018"/>
      <c r="X1018"/>
      <c r="Y1018"/>
      <c r="Z1018"/>
      <c r="AA1018"/>
      <c r="AB1018"/>
      <c r="AK1018" s="198"/>
      <c r="AL1018" s="198"/>
      <c r="AM1018" s="198"/>
      <c r="AN1018" s="147"/>
      <c r="AO1018" s="198"/>
      <c r="AP1018" s="198"/>
    </row>
    <row r="1019" spans="23:42" ht="15">
      <c r="W1019"/>
      <c r="X1019"/>
      <c r="Y1019"/>
      <c r="Z1019"/>
      <c r="AA1019"/>
      <c r="AB1019"/>
      <c r="AK1019" s="198"/>
      <c r="AL1019" s="198"/>
      <c r="AM1019" s="198"/>
      <c r="AN1019" s="147"/>
      <c r="AO1019" s="198"/>
      <c r="AP1019" s="198"/>
    </row>
    <row r="1020" spans="23:42" ht="15">
      <c r="W1020"/>
      <c r="X1020"/>
      <c r="Y1020"/>
      <c r="Z1020"/>
      <c r="AA1020"/>
      <c r="AB1020"/>
      <c r="AK1020" s="198"/>
      <c r="AL1020" s="198"/>
      <c r="AM1020" s="198"/>
      <c r="AN1020" s="147"/>
      <c r="AO1020" s="198"/>
      <c r="AP1020" s="198"/>
    </row>
    <row r="1021" spans="23:42" ht="15">
      <c r="W1021"/>
      <c r="X1021"/>
      <c r="Y1021"/>
      <c r="Z1021"/>
      <c r="AA1021"/>
      <c r="AB1021"/>
      <c r="AK1021" s="198"/>
      <c r="AL1021" s="198"/>
      <c r="AM1021" s="198"/>
      <c r="AN1021" s="147"/>
      <c r="AO1021" s="198"/>
      <c r="AP1021" s="198"/>
    </row>
    <row r="1022" spans="23:42" ht="15">
      <c r="W1022"/>
      <c r="X1022"/>
      <c r="Y1022"/>
      <c r="Z1022"/>
      <c r="AA1022"/>
      <c r="AB1022"/>
      <c r="AK1022" s="198"/>
      <c r="AL1022" s="198"/>
      <c r="AM1022" s="198"/>
      <c r="AN1022" s="147"/>
      <c r="AO1022" s="198"/>
      <c r="AP1022" s="198"/>
    </row>
    <row r="1023" spans="23:42" ht="15">
      <c r="W1023"/>
      <c r="X1023"/>
      <c r="Y1023"/>
      <c r="Z1023"/>
      <c r="AA1023"/>
      <c r="AB1023"/>
      <c r="AK1023" s="198"/>
      <c r="AL1023" s="198"/>
      <c r="AM1023" s="198"/>
      <c r="AN1023" s="147"/>
      <c r="AO1023" s="198"/>
      <c r="AP1023" s="198"/>
    </row>
    <row r="1024" spans="23:42" ht="15">
      <c r="W1024"/>
      <c r="X1024"/>
      <c r="Y1024"/>
      <c r="Z1024"/>
      <c r="AA1024"/>
      <c r="AB1024"/>
      <c r="AK1024" s="198"/>
      <c r="AL1024" s="198"/>
      <c r="AM1024" s="198"/>
      <c r="AN1024" s="147"/>
      <c r="AO1024" s="198"/>
      <c r="AP1024" s="198"/>
    </row>
    <row r="1025" spans="23:42" ht="15">
      <c r="W1025"/>
      <c r="X1025"/>
      <c r="Y1025"/>
      <c r="Z1025"/>
      <c r="AA1025"/>
      <c r="AB1025"/>
      <c r="AK1025" s="198"/>
      <c r="AL1025" s="198"/>
      <c r="AM1025" s="198"/>
      <c r="AN1025" s="147"/>
      <c r="AO1025" s="198"/>
      <c r="AP1025" s="198"/>
    </row>
    <row r="1026" spans="23:42" ht="15">
      <c r="W1026"/>
      <c r="X1026"/>
      <c r="Y1026"/>
      <c r="Z1026"/>
      <c r="AA1026"/>
      <c r="AB1026"/>
      <c r="AK1026" s="198"/>
      <c r="AL1026" s="198"/>
      <c r="AM1026" s="198"/>
      <c r="AN1026" s="147"/>
      <c r="AO1026" s="198"/>
      <c r="AP1026" s="198"/>
    </row>
    <row r="1027" spans="23:42" ht="15">
      <c r="W1027"/>
      <c r="X1027"/>
      <c r="Y1027"/>
      <c r="Z1027"/>
      <c r="AA1027"/>
      <c r="AB1027"/>
      <c r="AK1027" s="198"/>
      <c r="AL1027" s="198"/>
      <c r="AM1027" s="198"/>
      <c r="AN1027" s="147"/>
      <c r="AO1027" s="198"/>
      <c r="AP1027" s="198"/>
    </row>
    <row r="1028" spans="23:42" ht="15">
      <c r="W1028"/>
      <c r="X1028"/>
      <c r="Y1028"/>
      <c r="Z1028"/>
      <c r="AA1028"/>
      <c r="AB1028"/>
      <c r="AK1028" s="198"/>
      <c r="AL1028" s="198"/>
      <c r="AM1028" s="198"/>
      <c r="AN1028" s="147"/>
      <c r="AO1028" s="198"/>
      <c r="AP1028" s="198"/>
    </row>
    <row r="1029" spans="23:42" ht="15">
      <c r="W1029"/>
      <c r="X1029"/>
      <c r="Y1029"/>
      <c r="Z1029"/>
      <c r="AA1029"/>
      <c r="AB1029"/>
      <c r="AK1029" s="198"/>
      <c r="AL1029" s="198"/>
      <c r="AM1029" s="198"/>
      <c r="AN1029" s="147"/>
      <c r="AO1029" s="198"/>
      <c r="AP1029" s="198"/>
    </row>
    <row r="1030" spans="23:42" ht="15">
      <c r="W1030"/>
      <c r="X1030"/>
      <c r="Y1030"/>
      <c r="Z1030"/>
      <c r="AA1030"/>
      <c r="AB1030"/>
      <c r="AK1030" s="198"/>
      <c r="AL1030" s="198"/>
      <c r="AM1030" s="198"/>
      <c r="AN1030" s="147"/>
      <c r="AO1030" s="198"/>
      <c r="AP1030" s="198"/>
    </row>
    <row r="1031" spans="23:42" ht="15">
      <c r="W1031"/>
      <c r="X1031"/>
      <c r="Y1031"/>
      <c r="Z1031"/>
      <c r="AA1031"/>
      <c r="AB1031"/>
      <c r="AK1031" s="198"/>
      <c r="AL1031" s="198"/>
      <c r="AM1031" s="198"/>
      <c r="AN1031" s="147"/>
      <c r="AO1031" s="198"/>
      <c r="AP1031" s="198"/>
    </row>
    <row r="1032" spans="23:42" ht="15">
      <c r="W1032"/>
      <c r="X1032"/>
      <c r="Y1032"/>
      <c r="Z1032"/>
      <c r="AA1032"/>
      <c r="AB1032"/>
      <c r="AK1032" s="198"/>
      <c r="AL1032" s="198"/>
      <c r="AM1032" s="198"/>
      <c r="AN1032" s="147"/>
      <c r="AO1032" s="198"/>
      <c r="AP1032" s="198"/>
    </row>
    <row r="1033" spans="23:42" ht="15">
      <c r="W1033"/>
      <c r="X1033"/>
      <c r="Y1033"/>
      <c r="Z1033"/>
      <c r="AA1033"/>
      <c r="AB1033"/>
      <c r="AK1033" s="198"/>
      <c r="AL1033" s="198"/>
      <c r="AM1033" s="198"/>
      <c r="AN1033" s="147"/>
      <c r="AO1033" s="200"/>
      <c r="AP1033" s="197"/>
    </row>
    <row r="1034" spans="23:42" ht="15">
      <c r="W1034"/>
      <c r="X1034"/>
      <c r="Y1034"/>
      <c r="Z1034"/>
      <c r="AA1034"/>
      <c r="AB1034"/>
      <c r="AK1034" s="198"/>
      <c r="AL1034" s="198"/>
      <c r="AM1034" s="198"/>
      <c r="AN1034" s="147"/>
      <c r="AO1034" s="200"/>
      <c r="AP1034" s="197"/>
    </row>
    <row r="1035" spans="23:42" ht="15">
      <c r="W1035"/>
      <c r="X1035"/>
      <c r="Y1035"/>
      <c r="Z1035"/>
      <c r="AA1035"/>
      <c r="AB1035"/>
      <c r="AK1035" s="198"/>
      <c r="AL1035" s="198"/>
      <c r="AM1035" s="198"/>
      <c r="AN1035" s="147"/>
      <c r="AO1035" s="200"/>
      <c r="AP1035" s="197"/>
    </row>
    <row r="1036" spans="23:42" ht="15">
      <c r="W1036"/>
      <c r="X1036"/>
      <c r="Y1036"/>
      <c r="Z1036"/>
      <c r="AA1036"/>
      <c r="AB1036"/>
      <c r="AK1036" s="198"/>
      <c r="AL1036" s="198"/>
      <c r="AM1036" s="198"/>
      <c r="AN1036" s="147"/>
      <c r="AO1036" s="200"/>
      <c r="AP1036" s="197"/>
    </row>
    <row r="1037" spans="23:42" ht="15">
      <c r="W1037"/>
      <c r="X1037"/>
      <c r="Y1037"/>
      <c r="Z1037"/>
      <c r="AA1037"/>
      <c r="AB1037"/>
      <c r="AK1037" s="198"/>
      <c r="AL1037" s="198"/>
      <c r="AM1037" s="198"/>
      <c r="AN1037" s="147"/>
      <c r="AO1037" s="200"/>
      <c r="AP1037" s="197"/>
    </row>
    <row r="1038" spans="23:42" ht="15">
      <c r="W1038"/>
      <c r="X1038"/>
      <c r="Y1038"/>
      <c r="Z1038"/>
      <c r="AA1038"/>
      <c r="AB1038"/>
      <c r="AK1038" s="198"/>
      <c r="AL1038" s="198"/>
      <c r="AM1038" s="198"/>
      <c r="AN1038" s="147"/>
      <c r="AO1038" s="200"/>
      <c r="AP1038" s="197"/>
    </row>
    <row r="1039" spans="23:42" ht="15">
      <c r="W1039"/>
      <c r="X1039"/>
      <c r="Y1039"/>
      <c r="Z1039"/>
      <c r="AA1039"/>
      <c r="AB1039"/>
      <c r="AK1039" s="198"/>
      <c r="AL1039" s="198"/>
      <c r="AM1039" s="198"/>
      <c r="AN1039" s="147"/>
      <c r="AO1039" s="200"/>
      <c r="AP1039" s="197"/>
    </row>
    <row r="1040" spans="23:42" ht="15">
      <c r="W1040"/>
      <c r="X1040"/>
      <c r="Y1040"/>
      <c r="Z1040"/>
      <c r="AA1040"/>
      <c r="AB1040"/>
      <c r="AK1040" s="198"/>
      <c r="AL1040" s="198"/>
      <c r="AM1040" s="198"/>
      <c r="AN1040" s="147"/>
      <c r="AO1040" s="200"/>
      <c r="AP1040" s="197"/>
    </row>
    <row r="1041" spans="23:42" ht="15">
      <c r="W1041"/>
      <c r="X1041"/>
      <c r="Y1041"/>
      <c r="Z1041"/>
      <c r="AA1041"/>
      <c r="AB1041"/>
      <c r="AK1041" s="198"/>
      <c r="AL1041" s="198"/>
      <c r="AM1041" s="198"/>
      <c r="AN1041" s="147"/>
      <c r="AO1041" s="200"/>
      <c r="AP1041" s="197"/>
    </row>
    <row r="1042" spans="23:42" ht="15">
      <c r="W1042"/>
      <c r="X1042"/>
      <c r="Y1042"/>
      <c r="Z1042"/>
      <c r="AA1042"/>
      <c r="AB1042"/>
      <c r="AK1042" s="198"/>
      <c r="AL1042" s="198"/>
      <c r="AM1042" s="198"/>
      <c r="AN1042" s="147"/>
      <c r="AO1042" s="200"/>
      <c r="AP1042" s="197"/>
    </row>
    <row r="1043" spans="23:42" ht="15">
      <c r="W1043"/>
      <c r="X1043"/>
      <c r="Y1043"/>
      <c r="Z1043"/>
      <c r="AA1043"/>
      <c r="AB1043"/>
      <c r="AK1043" s="198"/>
      <c r="AL1043" s="198"/>
      <c r="AM1043" s="198"/>
      <c r="AN1043" s="147"/>
      <c r="AO1043" s="200"/>
      <c r="AP1043" s="198"/>
    </row>
    <row r="1044" spans="23:42" ht="15">
      <c r="W1044"/>
      <c r="X1044"/>
      <c r="Y1044"/>
      <c r="Z1044"/>
      <c r="AA1044"/>
      <c r="AB1044"/>
      <c r="AK1044" s="197"/>
      <c r="AL1044" s="197"/>
      <c r="AM1044" s="197"/>
      <c r="AN1044" s="147"/>
      <c r="AO1044" s="200"/>
      <c r="AP1044" s="198"/>
    </row>
    <row r="1045" spans="23:42" ht="15">
      <c r="W1045"/>
      <c r="X1045"/>
      <c r="Y1045"/>
      <c r="Z1045"/>
      <c r="AA1045"/>
      <c r="AB1045"/>
      <c r="AK1045" s="197"/>
      <c r="AL1045" s="197"/>
      <c r="AM1045" s="197"/>
      <c r="AN1045" s="147"/>
      <c r="AO1045" s="200"/>
      <c r="AP1045" s="198"/>
    </row>
    <row r="1046" spans="23:42" ht="15">
      <c r="W1046"/>
      <c r="X1046"/>
      <c r="Y1046"/>
      <c r="Z1046"/>
      <c r="AA1046"/>
      <c r="AB1046"/>
      <c r="AK1046" s="197"/>
      <c r="AL1046" s="197"/>
      <c r="AM1046" s="197"/>
      <c r="AN1046" s="147"/>
      <c r="AO1046" s="200"/>
      <c r="AP1046" s="198"/>
    </row>
    <row r="1047" spans="23:42" ht="15">
      <c r="W1047"/>
      <c r="X1047"/>
      <c r="Y1047"/>
      <c r="Z1047"/>
      <c r="AA1047"/>
      <c r="AB1047"/>
      <c r="AK1047" s="197"/>
      <c r="AL1047" s="197"/>
      <c r="AM1047" s="197"/>
      <c r="AN1047" s="147"/>
      <c r="AO1047" s="200"/>
      <c r="AP1047" s="198"/>
    </row>
    <row r="1048" spans="23:42" ht="15">
      <c r="W1048"/>
      <c r="X1048"/>
      <c r="Y1048"/>
      <c r="Z1048"/>
      <c r="AA1048"/>
      <c r="AB1048"/>
      <c r="AK1048" s="197"/>
      <c r="AL1048" s="197"/>
      <c r="AM1048" s="197"/>
      <c r="AN1048" s="147"/>
      <c r="AO1048" s="200"/>
      <c r="AP1048" s="198"/>
    </row>
    <row r="1049" spans="23:42" ht="15">
      <c r="W1049"/>
      <c r="X1049"/>
      <c r="Y1049"/>
      <c r="Z1049"/>
      <c r="AA1049"/>
      <c r="AB1049"/>
      <c r="AK1049" s="197"/>
      <c r="AL1049" s="197"/>
      <c r="AM1049" s="197"/>
      <c r="AN1049" s="147"/>
      <c r="AO1049" s="200"/>
      <c r="AP1049" s="198"/>
    </row>
    <row r="1050" spans="23:42" ht="15">
      <c r="W1050"/>
      <c r="X1050"/>
      <c r="Y1050"/>
      <c r="Z1050"/>
      <c r="AA1050"/>
      <c r="AB1050"/>
      <c r="AK1050" s="197"/>
      <c r="AL1050" s="197"/>
      <c r="AM1050" s="197"/>
      <c r="AN1050" s="147"/>
      <c r="AO1050" s="200"/>
      <c r="AP1050" s="198"/>
    </row>
    <row r="1051" spans="23:42" ht="15">
      <c r="W1051"/>
      <c r="X1051"/>
      <c r="Y1051"/>
      <c r="Z1051"/>
      <c r="AA1051"/>
      <c r="AB1051"/>
      <c r="AK1051" s="197"/>
      <c r="AL1051" s="197"/>
      <c r="AM1051" s="197"/>
      <c r="AN1051" s="147"/>
      <c r="AO1051" s="198"/>
      <c r="AP1051" s="198"/>
    </row>
    <row r="1052" spans="23:42" ht="15">
      <c r="W1052"/>
      <c r="X1052"/>
      <c r="Y1052"/>
      <c r="Z1052"/>
      <c r="AA1052"/>
      <c r="AB1052"/>
      <c r="AK1052" s="197"/>
      <c r="AL1052" s="197"/>
      <c r="AM1052" s="197"/>
      <c r="AN1052" s="147"/>
      <c r="AO1052" s="198"/>
      <c r="AP1052" s="198"/>
    </row>
    <row r="1053" spans="23:42" ht="15">
      <c r="W1053"/>
      <c r="X1053"/>
      <c r="Y1053"/>
      <c r="Z1053"/>
      <c r="AA1053"/>
      <c r="AB1053"/>
      <c r="AK1053" s="197"/>
      <c r="AL1053" s="197"/>
      <c r="AM1053" s="197"/>
      <c r="AN1053" s="147"/>
      <c r="AO1053" s="200"/>
      <c r="AP1053" s="197"/>
    </row>
    <row r="1054" spans="23:42" ht="15">
      <c r="W1054"/>
      <c r="X1054"/>
      <c r="Y1054"/>
      <c r="Z1054"/>
      <c r="AA1054"/>
      <c r="AB1054"/>
      <c r="AK1054" s="197"/>
      <c r="AL1054" s="197"/>
      <c r="AM1054" s="197"/>
      <c r="AN1054" s="147"/>
      <c r="AO1054" s="198"/>
      <c r="AP1054" s="198"/>
    </row>
    <row r="1055" spans="23:42" ht="15">
      <c r="W1055"/>
      <c r="X1055"/>
      <c r="Y1055"/>
      <c r="Z1055"/>
      <c r="AA1055"/>
      <c r="AB1055"/>
      <c r="AK1055" s="197"/>
      <c r="AL1055" s="197"/>
      <c r="AM1055" s="197"/>
      <c r="AN1055" s="147"/>
      <c r="AO1055" s="198"/>
      <c r="AP1055" s="198"/>
    </row>
    <row r="1056" spans="23:42" ht="15">
      <c r="W1056"/>
      <c r="X1056"/>
      <c r="Y1056"/>
      <c r="Z1056"/>
      <c r="AA1056"/>
      <c r="AB1056"/>
      <c r="AK1056" s="197"/>
      <c r="AL1056" s="197"/>
      <c r="AM1056" s="197"/>
      <c r="AN1056" s="147"/>
      <c r="AO1056" s="198"/>
      <c r="AP1056" s="198"/>
    </row>
    <row r="1057" spans="23:42" ht="15">
      <c r="W1057"/>
      <c r="X1057"/>
      <c r="Y1057"/>
      <c r="Z1057"/>
      <c r="AA1057"/>
      <c r="AB1057"/>
      <c r="AK1057" s="197"/>
      <c r="AL1057" s="197"/>
      <c r="AM1057" s="197"/>
      <c r="AN1057" s="147"/>
      <c r="AO1057" s="198"/>
      <c r="AP1057" s="198"/>
    </row>
    <row r="1058" spans="23:42" ht="15">
      <c r="W1058"/>
      <c r="X1058"/>
      <c r="Y1058"/>
      <c r="Z1058"/>
      <c r="AA1058"/>
      <c r="AB1058"/>
      <c r="AK1058" s="197"/>
      <c r="AL1058" s="197"/>
      <c r="AM1058" s="197"/>
      <c r="AN1058" s="147"/>
      <c r="AO1058" s="198"/>
      <c r="AP1058" s="198"/>
    </row>
    <row r="1059" spans="23:42" ht="15">
      <c r="W1059"/>
      <c r="X1059"/>
      <c r="Y1059"/>
      <c r="Z1059"/>
      <c r="AA1059"/>
      <c r="AB1059"/>
      <c r="AK1059" s="197"/>
      <c r="AL1059" s="197"/>
      <c r="AM1059" s="197"/>
      <c r="AN1059" s="147"/>
      <c r="AO1059" s="198"/>
      <c r="AP1059" s="198"/>
    </row>
    <row r="1060" spans="23:42" ht="15">
      <c r="W1060"/>
      <c r="X1060"/>
      <c r="Y1060"/>
      <c r="Z1060"/>
      <c r="AA1060"/>
      <c r="AB1060"/>
      <c r="AK1060" s="197"/>
      <c r="AL1060" s="197"/>
      <c r="AM1060" s="197"/>
      <c r="AN1060" s="147"/>
      <c r="AO1060" s="198"/>
      <c r="AP1060" s="198"/>
    </row>
    <row r="1061" spans="23:42" ht="15">
      <c r="W1061"/>
      <c r="X1061"/>
      <c r="Y1061"/>
      <c r="Z1061"/>
      <c r="AA1061"/>
      <c r="AB1061"/>
      <c r="AK1061" s="197"/>
      <c r="AL1061" s="197"/>
      <c r="AM1061" s="197"/>
      <c r="AN1061" s="147"/>
      <c r="AO1061" s="198"/>
      <c r="AP1061" s="198"/>
    </row>
    <row r="1062" spans="23:42" ht="15">
      <c r="W1062"/>
      <c r="X1062"/>
      <c r="Y1062"/>
      <c r="Z1062"/>
      <c r="AA1062"/>
      <c r="AB1062"/>
      <c r="AK1062" s="197"/>
      <c r="AL1062" s="197"/>
      <c r="AM1062" s="197"/>
      <c r="AN1062" s="147"/>
      <c r="AO1062" s="201"/>
      <c r="AP1062" s="202"/>
    </row>
    <row r="1063" spans="23:42" ht="15">
      <c r="W1063"/>
      <c r="X1063"/>
      <c r="Y1063"/>
      <c r="Z1063"/>
      <c r="AA1063"/>
      <c r="AB1063"/>
      <c r="AK1063" s="197"/>
      <c r="AL1063" s="197"/>
      <c r="AM1063" s="197"/>
      <c r="AN1063" s="147"/>
      <c r="AO1063" s="201"/>
      <c r="AP1063" s="202"/>
    </row>
    <row r="1064" spans="23:42" ht="15">
      <c r="W1064"/>
      <c r="X1064"/>
      <c r="Y1064"/>
      <c r="Z1064"/>
      <c r="AA1064"/>
      <c r="AB1064"/>
      <c r="AK1064" s="197"/>
      <c r="AL1064" s="197"/>
      <c r="AM1064" s="197"/>
      <c r="AN1064" s="147"/>
      <c r="AO1064" s="201"/>
      <c r="AP1064" s="202"/>
    </row>
    <row r="1065" spans="23:42" ht="15">
      <c r="W1065"/>
      <c r="X1065"/>
      <c r="Y1065"/>
      <c r="Z1065"/>
      <c r="AA1065"/>
      <c r="AB1065"/>
      <c r="AK1065" s="197"/>
      <c r="AL1065" s="197"/>
      <c r="AM1065" s="197"/>
      <c r="AN1065" s="147"/>
      <c r="AO1065" s="201"/>
      <c r="AP1065" s="202"/>
    </row>
    <row r="1066" spans="23:42" ht="15">
      <c r="W1066"/>
      <c r="X1066"/>
      <c r="Y1066"/>
      <c r="Z1066"/>
      <c r="AA1066"/>
      <c r="AB1066"/>
      <c r="AK1066" s="197"/>
      <c r="AL1066" s="197"/>
      <c r="AM1066" s="197"/>
      <c r="AN1066" s="147"/>
      <c r="AO1066" s="201"/>
      <c r="AP1066" s="202"/>
    </row>
    <row r="1067" spans="23:42" ht="15">
      <c r="W1067"/>
      <c r="X1067"/>
      <c r="Y1067"/>
      <c r="Z1067"/>
      <c r="AA1067"/>
      <c r="AB1067"/>
      <c r="AK1067" s="197"/>
      <c r="AL1067" s="197"/>
      <c r="AM1067" s="197"/>
      <c r="AN1067" s="147"/>
      <c r="AO1067" s="201"/>
      <c r="AP1067" s="202"/>
    </row>
    <row r="1068" spans="23:42" ht="15">
      <c r="W1068"/>
      <c r="X1068"/>
      <c r="Y1068"/>
      <c r="Z1068"/>
      <c r="AA1068"/>
      <c r="AB1068"/>
      <c r="AK1068" s="197"/>
      <c r="AL1068" s="197"/>
      <c r="AM1068" s="197"/>
      <c r="AN1068" s="147"/>
      <c r="AO1068" s="200"/>
      <c r="AP1068" s="197"/>
    </row>
    <row r="1069" spans="23:42" ht="15">
      <c r="W1069"/>
      <c r="X1069"/>
      <c r="Y1069"/>
      <c r="Z1069"/>
      <c r="AA1069"/>
      <c r="AB1069"/>
      <c r="AK1069" s="197"/>
      <c r="AL1069" s="197"/>
      <c r="AM1069" s="197"/>
      <c r="AN1069" s="147"/>
      <c r="AO1069" s="200"/>
      <c r="AP1069" s="197"/>
    </row>
    <row r="1070" spans="23:42" ht="15">
      <c r="W1070"/>
      <c r="X1070"/>
      <c r="Y1070"/>
      <c r="Z1070"/>
      <c r="AA1070"/>
      <c r="AB1070"/>
      <c r="AK1070" s="197"/>
      <c r="AL1070" s="197"/>
      <c r="AM1070" s="197"/>
      <c r="AN1070" s="147"/>
      <c r="AO1070" s="200"/>
      <c r="AP1070" s="197"/>
    </row>
    <row r="1071" spans="23:42" ht="15">
      <c r="W1071"/>
      <c r="X1071"/>
      <c r="Y1071"/>
      <c r="Z1071"/>
      <c r="AA1071"/>
      <c r="AB1071"/>
      <c r="AK1071" s="197"/>
      <c r="AL1071" s="197"/>
      <c r="AM1071" s="197"/>
      <c r="AN1071" s="147"/>
      <c r="AO1071" s="200"/>
      <c r="AP1071" s="197"/>
    </row>
    <row r="1072" spans="23:42" ht="15">
      <c r="W1072"/>
      <c r="X1072"/>
      <c r="Y1072"/>
      <c r="Z1072"/>
      <c r="AA1072"/>
      <c r="AB1072"/>
      <c r="AK1072" s="197"/>
      <c r="AL1072" s="197"/>
      <c r="AM1072" s="197"/>
      <c r="AN1072" s="147"/>
      <c r="AO1072" s="200"/>
      <c r="AP1072" s="197"/>
    </row>
    <row r="1073" spans="23:42" ht="15">
      <c r="W1073"/>
      <c r="X1073"/>
      <c r="Y1073"/>
      <c r="Z1073"/>
      <c r="AA1073"/>
      <c r="AB1073"/>
      <c r="AK1073" s="197"/>
      <c r="AL1073" s="197"/>
      <c r="AM1073" s="197"/>
      <c r="AN1073" s="147"/>
      <c r="AO1073" s="200"/>
      <c r="AP1073" s="197"/>
    </row>
    <row r="1074" spans="23:42" ht="15">
      <c r="W1074"/>
      <c r="X1074"/>
      <c r="Y1074"/>
      <c r="Z1074"/>
      <c r="AA1074"/>
      <c r="AB1074"/>
      <c r="AK1074" s="197"/>
      <c r="AL1074" s="197"/>
      <c r="AM1074" s="197"/>
      <c r="AN1074" s="147"/>
      <c r="AO1074" s="200"/>
      <c r="AP1074" s="197"/>
    </row>
    <row r="1075" spans="23:42" ht="15">
      <c r="W1075"/>
      <c r="X1075"/>
      <c r="Y1075"/>
      <c r="Z1075"/>
      <c r="AA1075"/>
      <c r="AB1075"/>
      <c r="AK1075" s="197"/>
      <c r="AL1075" s="197"/>
      <c r="AM1075" s="197"/>
      <c r="AN1075" s="147"/>
      <c r="AO1075" s="200"/>
      <c r="AP1075" s="197"/>
    </row>
    <row r="1076" spans="23:42" ht="15">
      <c r="W1076"/>
      <c r="X1076"/>
      <c r="Y1076"/>
      <c r="Z1076"/>
      <c r="AA1076"/>
      <c r="AB1076"/>
      <c r="AK1076" s="197"/>
      <c r="AL1076" s="197"/>
      <c r="AM1076" s="197"/>
      <c r="AN1076" s="147"/>
      <c r="AO1076" s="200"/>
      <c r="AP1076" s="197"/>
    </row>
    <row r="1077" spans="23:42" ht="15">
      <c r="W1077"/>
      <c r="X1077"/>
      <c r="Y1077"/>
      <c r="Z1077"/>
      <c r="AA1077"/>
      <c r="AB1077"/>
      <c r="AK1077" s="197"/>
      <c r="AL1077" s="197"/>
      <c r="AM1077" s="197"/>
      <c r="AN1077" s="147"/>
      <c r="AO1077" s="200"/>
      <c r="AP1077" s="197"/>
    </row>
    <row r="1078" spans="23:42" ht="15">
      <c r="W1078"/>
      <c r="X1078"/>
      <c r="Y1078"/>
      <c r="Z1078"/>
      <c r="AA1078"/>
      <c r="AB1078"/>
      <c r="AK1078" s="197"/>
      <c r="AL1078" s="197"/>
      <c r="AM1078" s="197"/>
      <c r="AN1078" s="147"/>
      <c r="AO1078" s="200"/>
      <c r="AP1078" s="198"/>
    </row>
    <row r="1079" spans="23:42" ht="15">
      <c r="W1079"/>
      <c r="X1079"/>
      <c r="Y1079"/>
      <c r="Z1079"/>
      <c r="AA1079"/>
      <c r="AB1079"/>
      <c r="AK1079" s="197"/>
      <c r="AL1079" s="197"/>
      <c r="AM1079" s="197"/>
      <c r="AN1079" s="147"/>
      <c r="AO1079" s="200"/>
      <c r="AP1079" s="198"/>
    </row>
    <row r="1080" spans="23:42" ht="15">
      <c r="W1080"/>
      <c r="X1080"/>
      <c r="Y1080"/>
      <c r="Z1080"/>
      <c r="AA1080"/>
      <c r="AB1080"/>
      <c r="AK1080" s="197"/>
      <c r="AL1080" s="197"/>
      <c r="AM1080" s="197"/>
      <c r="AN1080" s="147"/>
      <c r="AO1080" s="200"/>
      <c r="AP1080" s="198"/>
    </row>
    <row r="1081" spans="23:42" ht="15">
      <c r="W1081"/>
      <c r="X1081"/>
      <c r="Y1081"/>
      <c r="Z1081"/>
      <c r="AA1081"/>
      <c r="AB1081"/>
      <c r="AK1081" s="197"/>
      <c r="AL1081" s="197"/>
      <c r="AM1081" s="197"/>
      <c r="AN1081" s="147"/>
      <c r="AO1081" s="200"/>
      <c r="AP1081" s="198"/>
    </row>
    <row r="1082" spans="23:42" ht="15">
      <c r="W1082"/>
      <c r="X1082"/>
      <c r="Y1082"/>
      <c r="Z1082"/>
      <c r="AA1082"/>
      <c r="AB1082"/>
      <c r="AK1082" s="197"/>
      <c r="AL1082" s="197"/>
      <c r="AM1082" s="197"/>
      <c r="AN1082" s="147"/>
      <c r="AO1082" s="200"/>
      <c r="AP1082" s="198"/>
    </row>
    <row r="1083" spans="23:42" ht="15">
      <c r="W1083"/>
      <c r="X1083"/>
      <c r="Y1083"/>
      <c r="Z1083"/>
      <c r="AA1083"/>
      <c r="AB1083"/>
      <c r="AK1083" s="197"/>
      <c r="AL1083" s="197"/>
      <c r="AM1083" s="197"/>
      <c r="AN1083" s="147"/>
      <c r="AO1083" s="200"/>
      <c r="AP1083" s="198"/>
    </row>
    <row r="1084" spans="23:42" ht="15">
      <c r="W1084"/>
      <c r="X1084"/>
      <c r="Y1084"/>
      <c r="Z1084"/>
      <c r="AA1084"/>
      <c r="AB1084"/>
      <c r="AK1084" s="198"/>
      <c r="AL1084" s="198"/>
      <c r="AM1084" s="198"/>
      <c r="AN1084" s="147"/>
      <c r="AO1084" s="200"/>
      <c r="AP1084" s="198"/>
    </row>
    <row r="1085" spans="23:42" ht="15">
      <c r="W1085"/>
      <c r="X1085"/>
      <c r="Y1085"/>
      <c r="Z1085"/>
      <c r="AA1085"/>
      <c r="AB1085"/>
      <c r="AK1085" s="198"/>
      <c r="AL1085" s="198"/>
      <c r="AM1085" s="198"/>
      <c r="AN1085" s="147"/>
      <c r="AO1085" s="198"/>
      <c r="AP1085" s="198"/>
    </row>
    <row r="1086" spans="23:42" ht="15">
      <c r="W1086"/>
      <c r="X1086"/>
      <c r="Y1086"/>
      <c r="Z1086"/>
      <c r="AA1086"/>
      <c r="AB1086"/>
      <c r="AK1086" s="198"/>
      <c r="AL1086" s="198"/>
      <c r="AM1086" s="198"/>
      <c r="AN1086" s="147"/>
      <c r="AO1086" s="198"/>
      <c r="AP1086" s="198"/>
    </row>
    <row r="1087" spans="23:42" ht="15">
      <c r="W1087"/>
      <c r="X1087"/>
      <c r="Y1087"/>
      <c r="Z1087"/>
      <c r="AA1087"/>
      <c r="AB1087"/>
      <c r="AK1087" s="198"/>
      <c r="AL1087" s="198"/>
      <c r="AM1087" s="198"/>
      <c r="AN1087" s="147"/>
      <c r="AO1087" s="198"/>
      <c r="AP1087" s="198"/>
    </row>
    <row r="1088" spans="23:42" ht="15">
      <c r="W1088"/>
      <c r="X1088"/>
      <c r="Y1088"/>
      <c r="Z1088"/>
      <c r="AA1088"/>
      <c r="AB1088"/>
      <c r="AK1088" s="198"/>
      <c r="AL1088" s="198"/>
      <c r="AM1088" s="198"/>
      <c r="AN1088" s="147"/>
      <c r="AO1088" s="200"/>
      <c r="AP1088" s="197"/>
    </row>
    <row r="1089" spans="23:42" ht="15">
      <c r="W1089"/>
      <c r="X1089"/>
      <c r="Y1089"/>
      <c r="Z1089"/>
      <c r="AA1089"/>
      <c r="AB1089"/>
      <c r="AK1089" s="198"/>
      <c r="AL1089" s="198"/>
      <c r="AM1089" s="198"/>
      <c r="AN1089" s="147"/>
      <c r="AO1089" s="198"/>
      <c r="AP1089" s="198"/>
    </row>
    <row r="1090" spans="23:42" ht="15">
      <c r="W1090"/>
      <c r="X1090"/>
      <c r="Y1090"/>
      <c r="Z1090"/>
      <c r="AA1090"/>
      <c r="AB1090"/>
      <c r="AK1090" s="198"/>
      <c r="AL1090" s="198"/>
      <c r="AM1090" s="198"/>
      <c r="AN1090" s="147"/>
      <c r="AO1090" s="198"/>
      <c r="AP1090" s="198"/>
    </row>
    <row r="1091" spans="23:42" ht="15">
      <c r="W1091"/>
      <c r="X1091"/>
      <c r="Y1091"/>
      <c r="Z1091"/>
      <c r="AA1091"/>
      <c r="AB1091"/>
      <c r="AK1091" s="198"/>
      <c r="AL1091" s="198"/>
      <c r="AM1091" s="198"/>
      <c r="AN1091" s="147"/>
      <c r="AO1091" s="198"/>
      <c r="AP1091" s="198"/>
    </row>
    <row r="1092" spans="23:42" ht="15">
      <c r="W1092"/>
      <c r="X1092"/>
      <c r="Y1092"/>
      <c r="Z1092"/>
      <c r="AA1092"/>
      <c r="AB1092"/>
      <c r="AK1092" s="198"/>
      <c r="AL1092" s="198"/>
      <c r="AM1092" s="198"/>
      <c r="AN1092" s="147"/>
      <c r="AO1092" s="198"/>
      <c r="AP1092" s="198"/>
    </row>
    <row r="1093" spans="23:42" ht="15">
      <c r="W1093"/>
      <c r="X1093"/>
      <c r="Y1093"/>
      <c r="Z1093"/>
      <c r="AA1093"/>
      <c r="AB1093"/>
      <c r="AK1093" s="198"/>
      <c r="AL1093" s="198"/>
      <c r="AM1093" s="198"/>
      <c r="AN1093" s="147"/>
      <c r="AO1093" s="198"/>
      <c r="AP1093" s="198"/>
    </row>
    <row r="1094" spans="23:42" ht="15">
      <c r="W1094"/>
      <c r="X1094"/>
      <c r="Y1094"/>
      <c r="Z1094"/>
      <c r="AA1094"/>
      <c r="AB1094"/>
      <c r="AK1094" s="198"/>
      <c r="AL1094" s="198"/>
      <c r="AM1094" s="198"/>
      <c r="AN1094" s="147"/>
      <c r="AO1094" s="198"/>
      <c r="AP1094" s="198"/>
    </row>
    <row r="1095" spans="23:42" ht="15">
      <c r="W1095"/>
      <c r="X1095"/>
      <c r="Y1095"/>
      <c r="Z1095"/>
      <c r="AA1095"/>
      <c r="AB1095"/>
      <c r="AK1095" s="198"/>
      <c r="AL1095" s="198"/>
      <c r="AM1095" s="198"/>
      <c r="AN1095" s="147"/>
      <c r="AO1095" s="198"/>
      <c r="AP1095" s="198"/>
    </row>
    <row r="1096" spans="23:42" ht="15">
      <c r="W1096"/>
      <c r="X1096"/>
      <c r="Y1096"/>
      <c r="Z1096"/>
      <c r="AA1096"/>
      <c r="AB1096"/>
      <c r="AK1096" s="198"/>
      <c r="AL1096" s="198"/>
      <c r="AM1096" s="198"/>
      <c r="AN1096" s="147"/>
      <c r="AO1096" s="198"/>
      <c r="AP1096" s="198"/>
    </row>
    <row r="1097" spans="23:42" ht="15">
      <c r="W1097"/>
      <c r="X1097"/>
      <c r="Y1097"/>
      <c r="Z1097"/>
      <c r="AA1097"/>
      <c r="AB1097"/>
      <c r="AK1097" s="198"/>
      <c r="AL1097" s="198"/>
      <c r="AM1097" s="198"/>
      <c r="AN1097" s="147"/>
      <c r="AO1097" s="198"/>
      <c r="AP1097" s="198"/>
    </row>
    <row r="1098" spans="23:42" ht="15">
      <c r="W1098"/>
      <c r="X1098"/>
      <c r="Y1098"/>
      <c r="Z1098"/>
      <c r="AA1098"/>
      <c r="AB1098"/>
      <c r="AK1098" s="198"/>
      <c r="AL1098" s="198"/>
      <c r="AM1098" s="198"/>
      <c r="AN1098" s="147"/>
      <c r="AO1098" s="198"/>
      <c r="AP1098" s="198"/>
    </row>
    <row r="1099" spans="23:42" ht="15">
      <c r="W1099"/>
      <c r="X1099"/>
      <c r="Y1099"/>
      <c r="Z1099"/>
      <c r="AA1099"/>
      <c r="AB1099"/>
      <c r="AK1099" s="198"/>
      <c r="AL1099" s="198"/>
      <c r="AM1099" s="198"/>
      <c r="AN1099" s="147"/>
      <c r="AO1099" s="198"/>
      <c r="AP1099" s="198"/>
    </row>
    <row r="1100" spans="23:42" ht="15">
      <c r="W1100"/>
      <c r="X1100"/>
      <c r="Y1100"/>
      <c r="Z1100"/>
      <c r="AA1100"/>
      <c r="AB1100"/>
      <c r="AK1100" s="198"/>
      <c r="AL1100" s="198"/>
      <c r="AM1100" s="198"/>
      <c r="AN1100" s="147"/>
      <c r="AO1100" s="198"/>
      <c r="AP1100" s="198"/>
    </row>
    <row r="1101" spans="23:42" ht="15">
      <c r="W1101"/>
      <c r="X1101"/>
      <c r="Y1101"/>
      <c r="Z1101"/>
      <c r="AA1101"/>
      <c r="AB1101"/>
      <c r="AK1101" s="198"/>
      <c r="AL1101" s="198"/>
      <c r="AM1101" s="198"/>
      <c r="AN1101" s="147"/>
      <c r="AO1101" s="198"/>
      <c r="AP1101" s="198"/>
    </row>
    <row r="1102" spans="23:42" ht="15">
      <c r="W1102"/>
      <c r="X1102"/>
      <c r="Y1102"/>
      <c r="Z1102"/>
      <c r="AA1102"/>
      <c r="AB1102"/>
      <c r="AK1102" s="198"/>
      <c r="AL1102" s="198"/>
      <c r="AM1102" s="198"/>
      <c r="AN1102" s="147"/>
      <c r="AO1102" s="198"/>
      <c r="AP1102" s="198"/>
    </row>
    <row r="1103" spans="23:42" ht="15">
      <c r="W1103"/>
      <c r="X1103"/>
      <c r="Y1103"/>
      <c r="Z1103"/>
      <c r="AA1103"/>
      <c r="AB1103"/>
      <c r="AK1103" s="198"/>
      <c r="AL1103" s="198"/>
      <c r="AM1103" s="198"/>
      <c r="AN1103" s="147"/>
      <c r="AO1103" s="198"/>
      <c r="AP1103" s="198"/>
    </row>
    <row r="1104" spans="23:42" ht="15">
      <c r="W1104"/>
      <c r="X1104"/>
      <c r="Y1104"/>
      <c r="Z1104"/>
      <c r="AA1104"/>
      <c r="AB1104"/>
      <c r="AK1104" s="198"/>
      <c r="AL1104" s="198"/>
      <c r="AM1104" s="198"/>
      <c r="AN1104" s="147"/>
      <c r="AO1104" s="198"/>
      <c r="AP1104" s="198"/>
    </row>
    <row r="1105" spans="23:42" ht="15">
      <c r="W1105"/>
      <c r="X1105"/>
      <c r="Y1105"/>
      <c r="Z1105"/>
      <c r="AA1105"/>
      <c r="AB1105"/>
      <c r="AK1105" s="198"/>
      <c r="AL1105" s="198"/>
      <c r="AM1105" s="198"/>
      <c r="AN1105" s="147"/>
      <c r="AO1105" s="198"/>
      <c r="AP1105" s="198"/>
    </row>
    <row r="1106" spans="23:42" ht="15">
      <c r="W1106"/>
      <c r="X1106"/>
      <c r="Y1106"/>
      <c r="Z1106"/>
      <c r="AA1106"/>
      <c r="AB1106"/>
      <c r="AK1106" s="198"/>
      <c r="AL1106" s="198"/>
      <c r="AM1106" s="198"/>
      <c r="AN1106" s="147"/>
      <c r="AO1106" s="198"/>
      <c r="AP1106" s="198"/>
    </row>
    <row r="1107" spans="23:42" ht="15">
      <c r="W1107"/>
      <c r="X1107"/>
      <c r="Y1107"/>
      <c r="Z1107"/>
      <c r="AA1107"/>
      <c r="AB1107"/>
      <c r="AK1107" s="198"/>
      <c r="AL1107" s="198"/>
      <c r="AM1107" s="198"/>
      <c r="AN1107" s="147"/>
      <c r="AO1107" s="198"/>
      <c r="AP1107" s="202"/>
    </row>
    <row r="1108" spans="23:42" ht="15">
      <c r="W1108"/>
      <c r="X1108"/>
      <c r="Y1108"/>
      <c r="Z1108"/>
      <c r="AA1108"/>
      <c r="AB1108"/>
      <c r="AK1108" s="198"/>
      <c r="AL1108" s="198"/>
      <c r="AM1108" s="198"/>
      <c r="AN1108" s="147"/>
      <c r="AO1108" s="198"/>
      <c r="AP1108" s="202"/>
    </row>
    <row r="1109" spans="23:42" ht="15">
      <c r="W1109"/>
      <c r="X1109"/>
      <c r="Y1109"/>
      <c r="Z1109"/>
      <c r="AA1109"/>
      <c r="AB1109"/>
      <c r="AK1109" s="198"/>
      <c r="AL1109" s="198"/>
      <c r="AM1109" s="198"/>
      <c r="AN1109" s="147"/>
      <c r="AO1109" s="198"/>
      <c r="AP1109" s="202"/>
    </row>
    <row r="1110" spans="23:42" ht="15">
      <c r="W1110"/>
      <c r="X1110"/>
      <c r="Y1110"/>
      <c r="Z1110"/>
      <c r="AA1110"/>
      <c r="AB1110"/>
      <c r="AK1110" s="198"/>
      <c r="AL1110" s="198"/>
      <c r="AM1110" s="198"/>
      <c r="AN1110" s="147"/>
      <c r="AO1110" s="198"/>
      <c r="AP1110" s="202"/>
    </row>
    <row r="1111" spans="23:42" ht="15">
      <c r="W1111"/>
      <c r="X1111"/>
      <c r="Y1111"/>
      <c r="Z1111"/>
      <c r="AA1111"/>
      <c r="AB1111"/>
      <c r="AK1111" s="198"/>
      <c r="AL1111" s="198"/>
      <c r="AM1111" s="198"/>
      <c r="AN1111" s="147"/>
      <c r="AO1111" s="198"/>
      <c r="AP1111" s="202"/>
    </row>
    <row r="1112" spans="23:42" ht="15">
      <c r="W1112"/>
      <c r="X1112"/>
      <c r="Y1112"/>
      <c r="Z1112"/>
      <c r="AA1112"/>
      <c r="AB1112"/>
      <c r="AK1112" s="198"/>
      <c r="AL1112" s="198"/>
      <c r="AM1112" s="198"/>
      <c r="AN1112" s="147"/>
      <c r="AO1112" s="198"/>
      <c r="AP1112" s="202"/>
    </row>
    <row r="1113" spans="23:42" ht="15">
      <c r="W1113"/>
      <c r="X1113"/>
      <c r="Y1113"/>
      <c r="Z1113"/>
      <c r="AA1113"/>
      <c r="AB1113"/>
      <c r="AK1113" s="198"/>
      <c r="AL1113" s="198"/>
      <c r="AM1113" s="198"/>
      <c r="AN1113" s="147"/>
      <c r="AO1113" s="198"/>
      <c r="AP1113" s="202"/>
    </row>
    <row r="1114" spans="23:42" ht="15">
      <c r="W1114"/>
      <c r="X1114"/>
      <c r="Y1114"/>
      <c r="Z1114"/>
      <c r="AA1114"/>
      <c r="AB1114"/>
      <c r="AK1114" s="198"/>
      <c r="AL1114" s="198"/>
      <c r="AM1114" s="198"/>
      <c r="AN1114" s="147"/>
      <c r="AO1114" s="198"/>
      <c r="AP1114" s="202"/>
    </row>
    <row r="1115" spans="23:42" ht="15">
      <c r="W1115"/>
      <c r="X1115"/>
      <c r="Y1115"/>
      <c r="Z1115"/>
      <c r="AA1115"/>
      <c r="AB1115"/>
      <c r="AK1115" s="198"/>
      <c r="AL1115" s="198"/>
      <c r="AM1115" s="198"/>
      <c r="AN1115" s="147"/>
      <c r="AO1115" s="198"/>
      <c r="AP1115" s="202"/>
    </row>
    <row r="1116" spans="23:42" ht="15">
      <c r="W1116"/>
      <c r="X1116"/>
      <c r="Y1116"/>
      <c r="Z1116"/>
      <c r="AA1116"/>
      <c r="AB1116"/>
      <c r="AK1116" s="198"/>
      <c r="AL1116" s="198"/>
      <c r="AM1116" s="198"/>
      <c r="AN1116" s="147"/>
      <c r="AO1116" s="198"/>
      <c r="AP1116" s="202"/>
    </row>
    <row r="1117" spans="23:42" ht="15">
      <c r="W1117"/>
      <c r="X1117"/>
      <c r="Y1117"/>
      <c r="Z1117"/>
      <c r="AA1117"/>
      <c r="AB1117"/>
      <c r="AK1117" s="198"/>
      <c r="AL1117" s="198"/>
      <c r="AM1117" s="198"/>
      <c r="AN1117" s="147"/>
      <c r="AO1117" s="200"/>
      <c r="AP1117" s="197"/>
    </row>
    <row r="1118" spans="23:42" ht="15">
      <c r="W1118"/>
      <c r="X1118"/>
      <c r="Y1118"/>
      <c r="Z1118"/>
      <c r="AA1118"/>
      <c r="AB1118"/>
      <c r="AK1118" s="198"/>
      <c r="AL1118" s="198"/>
      <c r="AM1118" s="198"/>
      <c r="AN1118" s="147"/>
      <c r="AO1118" s="200"/>
      <c r="AP1118" s="197"/>
    </row>
    <row r="1119" spans="23:42" ht="15">
      <c r="W1119"/>
      <c r="X1119"/>
      <c r="Y1119"/>
      <c r="Z1119"/>
      <c r="AA1119"/>
      <c r="AB1119"/>
      <c r="AK1119" s="198"/>
      <c r="AL1119" s="198"/>
      <c r="AM1119" s="198"/>
      <c r="AN1119" s="147"/>
      <c r="AO1119" s="200"/>
      <c r="AP1119" s="197"/>
    </row>
    <row r="1120" spans="23:42" ht="15">
      <c r="W1120"/>
      <c r="X1120"/>
      <c r="Y1120"/>
      <c r="Z1120"/>
      <c r="AA1120"/>
      <c r="AB1120"/>
      <c r="AK1120" s="198"/>
      <c r="AL1120" s="198"/>
      <c r="AM1120" s="198"/>
      <c r="AN1120" s="147"/>
      <c r="AO1120" s="200"/>
      <c r="AP1120" s="197"/>
    </row>
    <row r="1121" spans="23:42" ht="15">
      <c r="W1121"/>
      <c r="X1121"/>
      <c r="Y1121"/>
      <c r="Z1121"/>
      <c r="AA1121"/>
      <c r="AB1121"/>
      <c r="AK1121" s="198"/>
      <c r="AL1121" s="198"/>
      <c r="AM1121" s="198"/>
      <c r="AN1121" s="147"/>
      <c r="AO1121" s="200"/>
      <c r="AP1121" s="197"/>
    </row>
    <row r="1122" spans="23:42" ht="15">
      <c r="W1122"/>
      <c r="X1122"/>
      <c r="Y1122"/>
      <c r="Z1122"/>
      <c r="AA1122"/>
      <c r="AB1122"/>
      <c r="AK1122" s="198"/>
      <c r="AL1122" s="198"/>
      <c r="AM1122" s="198"/>
      <c r="AN1122" s="147"/>
      <c r="AO1122" s="200"/>
      <c r="AP1122" s="197"/>
    </row>
    <row r="1123" spans="23:42" ht="15">
      <c r="W1123"/>
      <c r="X1123"/>
      <c r="Y1123"/>
      <c r="Z1123"/>
      <c r="AA1123"/>
      <c r="AB1123"/>
      <c r="AK1123" s="198"/>
      <c r="AL1123" s="198"/>
      <c r="AM1123" s="198"/>
      <c r="AN1123" s="147"/>
      <c r="AO1123" s="200"/>
      <c r="AP1123" s="197"/>
    </row>
    <row r="1124" spans="23:42" ht="15">
      <c r="W1124"/>
      <c r="X1124"/>
      <c r="Y1124"/>
      <c r="Z1124"/>
      <c r="AA1124"/>
      <c r="AB1124"/>
      <c r="AK1124" s="198"/>
      <c r="AL1124" s="198"/>
      <c r="AM1124" s="198"/>
      <c r="AN1124" s="147"/>
      <c r="AO1124" s="200"/>
      <c r="AP1124" s="197"/>
    </row>
    <row r="1125" spans="23:42" ht="15">
      <c r="W1125"/>
      <c r="X1125"/>
      <c r="Y1125"/>
      <c r="Z1125"/>
      <c r="AA1125"/>
      <c r="AB1125"/>
      <c r="AK1125" s="198"/>
      <c r="AL1125" s="198"/>
      <c r="AM1125" s="198"/>
      <c r="AN1125" s="147"/>
      <c r="AO1125" s="200"/>
      <c r="AP1125" s="197"/>
    </row>
    <row r="1126" spans="23:42" ht="15">
      <c r="W1126"/>
      <c r="X1126"/>
      <c r="Y1126"/>
      <c r="Z1126"/>
      <c r="AA1126"/>
      <c r="AB1126"/>
      <c r="AK1126" s="198"/>
      <c r="AL1126" s="198"/>
      <c r="AM1126" s="198"/>
      <c r="AN1126" s="147"/>
      <c r="AO1126" s="200"/>
      <c r="AP1126" s="197"/>
    </row>
    <row r="1127" spans="23:42" ht="15">
      <c r="W1127"/>
      <c r="X1127"/>
      <c r="Y1127"/>
      <c r="Z1127"/>
      <c r="AA1127"/>
      <c r="AB1127"/>
      <c r="AK1127" s="198"/>
      <c r="AL1127" s="198"/>
      <c r="AM1127" s="198"/>
      <c r="AN1127" s="147"/>
      <c r="AO1127" s="200"/>
      <c r="AP1127" s="198"/>
    </row>
    <row r="1128" spans="23:42" ht="15">
      <c r="W1128"/>
      <c r="X1128"/>
      <c r="Y1128"/>
      <c r="Z1128"/>
      <c r="AA1128"/>
      <c r="AB1128"/>
      <c r="AK1128" s="198"/>
      <c r="AL1128" s="198"/>
      <c r="AM1128" s="198"/>
      <c r="AN1128" s="147"/>
      <c r="AO1128" s="200"/>
      <c r="AP1128" s="198"/>
    </row>
    <row r="1129" spans="23:42" ht="15">
      <c r="W1129"/>
      <c r="X1129"/>
      <c r="Y1129"/>
      <c r="Z1129"/>
      <c r="AA1129"/>
      <c r="AB1129"/>
      <c r="AK1129" s="198"/>
      <c r="AL1129" s="198"/>
      <c r="AM1129" s="198"/>
      <c r="AN1129" s="147"/>
      <c r="AO1129" s="200"/>
      <c r="AP1129" s="198"/>
    </row>
    <row r="1130" spans="23:42" ht="15">
      <c r="W1130"/>
      <c r="X1130"/>
      <c r="Y1130"/>
      <c r="Z1130"/>
      <c r="AA1130"/>
      <c r="AB1130"/>
      <c r="AK1130" s="198"/>
      <c r="AL1130" s="198"/>
      <c r="AM1130" s="198"/>
      <c r="AN1130" s="147"/>
      <c r="AO1130" s="200"/>
      <c r="AP1130" s="198"/>
    </row>
    <row r="1131" spans="23:42" ht="15">
      <c r="W1131"/>
      <c r="X1131"/>
      <c r="Y1131"/>
      <c r="Z1131"/>
      <c r="AA1131"/>
      <c r="AB1131"/>
      <c r="AK1131" s="198"/>
      <c r="AL1131" s="198"/>
      <c r="AM1131" s="198"/>
      <c r="AN1131" s="147"/>
      <c r="AO1131" s="200"/>
      <c r="AP1131" s="198"/>
    </row>
    <row r="1132" spans="23:42" ht="15">
      <c r="W1132"/>
      <c r="X1132"/>
      <c r="Y1132"/>
      <c r="Z1132"/>
      <c r="AA1132"/>
      <c r="AB1132"/>
      <c r="AK1132" s="198"/>
      <c r="AL1132" s="198"/>
      <c r="AM1132" s="198"/>
      <c r="AN1132" s="147"/>
      <c r="AO1132" s="200"/>
      <c r="AP1132" s="198"/>
    </row>
    <row r="1133" spans="23:42" ht="15">
      <c r="W1133"/>
      <c r="X1133"/>
      <c r="Y1133"/>
      <c r="Z1133"/>
      <c r="AA1133"/>
      <c r="AB1133"/>
      <c r="AK1133" s="198"/>
      <c r="AL1133" s="198"/>
      <c r="AM1133" s="198"/>
      <c r="AN1133" s="147"/>
      <c r="AO1133" s="200"/>
      <c r="AP1133" s="198"/>
    </row>
    <row r="1134" spans="23:42" ht="15">
      <c r="W1134"/>
      <c r="X1134"/>
      <c r="Y1134"/>
      <c r="Z1134"/>
      <c r="AA1134"/>
      <c r="AB1134"/>
      <c r="AK1134" s="198"/>
      <c r="AL1134" s="198"/>
      <c r="AM1134" s="198"/>
      <c r="AN1134" s="147"/>
      <c r="AO1134" s="200"/>
      <c r="AP1134" s="198"/>
    </row>
    <row r="1135" spans="23:42" ht="15">
      <c r="W1135"/>
      <c r="X1135"/>
      <c r="Y1135"/>
      <c r="Z1135"/>
      <c r="AA1135"/>
      <c r="AB1135"/>
      <c r="AK1135" s="198"/>
      <c r="AL1135" s="198"/>
      <c r="AM1135" s="198"/>
      <c r="AN1135" s="147"/>
      <c r="AO1135" s="198"/>
      <c r="AP1135" s="202"/>
    </row>
    <row r="1136" spans="23:42" ht="15">
      <c r="W1136"/>
      <c r="X1136"/>
      <c r="Y1136"/>
      <c r="Z1136"/>
      <c r="AA1136"/>
      <c r="AB1136"/>
      <c r="AK1136" s="198"/>
      <c r="AL1136" s="198"/>
      <c r="AM1136" s="198"/>
      <c r="AN1136" s="147"/>
      <c r="AO1136" s="198"/>
      <c r="AP1136" s="202"/>
    </row>
    <row r="1137" spans="23:42" ht="15">
      <c r="W1137"/>
      <c r="X1137"/>
      <c r="Y1137"/>
      <c r="Z1137"/>
      <c r="AA1137"/>
      <c r="AB1137"/>
      <c r="AK1137" s="197"/>
      <c r="AL1137" s="197"/>
      <c r="AM1137" s="197"/>
      <c r="AN1137" s="147"/>
      <c r="AO1137" s="198"/>
      <c r="AP1137" s="202"/>
    </row>
    <row r="1138" spans="23:42" ht="15">
      <c r="W1138"/>
      <c r="X1138"/>
      <c r="Y1138"/>
      <c r="Z1138"/>
      <c r="AA1138"/>
      <c r="AB1138"/>
      <c r="AK1138" s="197"/>
      <c r="AL1138" s="197"/>
      <c r="AM1138" s="197"/>
      <c r="AN1138" s="147"/>
      <c r="AO1138" s="198"/>
      <c r="AP1138" s="202"/>
    </row>
    <row r="1139" spans="23:42" ht="15">
      <c r="W1139"/>
      <c r="X1139"/>
      <c r="Y1139"/>
      <c r="Z1139"/>
      <c r="AA1139"/>
      <c r="AB1139"/>
      <c r="AK1139" s="197"/>
      <c r="AL1139" s="197"/>
      <c r="AM1139" s="197"/>
      <c r="AN1139" s="147"/>
      <c r="AO1139" s="198"/>
      <c r="AP1139" s="202"/>
    </row>
    <row r="1140" spans="23:42" ht="15">
      <c r="W1140"/>
      <c r="X1140"/>
      <c r="Y1140"/>
      <c r="Z1140"/>
      <c r="AA1140"/>
      <c r="AB1140"/>
      <c r="AK1140" s="197"/>
      <c r="AL1140" s="197"/>
      <c r="AM1140" s="197"/>
      <c r="AN1140" s="147"/>
      <c r="AO1140" s="198"/>
      <c r="AP1140" s="202"/>
    </row>
    <row r="1141" spans="23:42" ht="15">
      <c r="W1141"/>
      <c r="X1141"/>
      <c r="Y1141"/>
      <c r="Z1141"/>
      <c r="AA1141"/>
      <c r="AB1141"/>
      <c r="AK1141" s="197"/>
      <c r="AL1141" s="197"/>
      <c r="AM1141" s="197"/>
      <c r="AN1141" s="147"/>
      <c r="AO1141" s="198"/>
      <c r="AP1141" s="202"/>
    </row>
    <row r="1142" spans="23:42" ht="15">
      <c r="W1142"/>
      <c r="X1142"/>
      <c r="Y1142"/>
      <c r="Z1142"/>
      <c r="AA1142"/>
      <c r="AB1142"/>
      <c r="AK1142" s="197"/>
      <c r="AL1142" s="197"/>
      <c r="AM1142" s="197"/>
      <c r="AN1142" s="147"/>
      <c r="AO1142" s="200"/>
      <c r="AP1142" s="197"/>
    </row>
    <row r="1143" spans="23:42" ht="15">
      <c r="W1143"/>
      <c r="X1143"/>
      <c r="Y1143"/>
      <c r="Z1143"/>
      <c r="AA1143"/>
      <c r="AB1143"/>
      <c r="AK1143" s="197"/>
      <c r="AL1143" s="197"/>
      <c r="AM1143" s="197"/>
      <c r="AN1143" s="147"/>
      <c r="AO1143" s="200"/>
      <c r="AP1143" s="198"/>
    </row>
    <row r="1144" spans="23:42" ht="15">
      <c r="W1144"/>
      <c r="X1144"/>
      <c r="Y1144"/>
      <c r="Z1144"/>
      <c r="AA1144"/>
      <c r="AB1144"/>
      <c r="AK1144" s="197"/>
      <c r="AL1144" s="197"/>
      <c r="AM1144" s="197"/>
      <c r="AN1144" s="147"/>
      <c r="AO1144" s="200"/>
      <c r="AP1144" s="198"/>
    </row>
    <row r="1145" spans="23:42" ht="15">
      <c r="W1145"/>
      <c r="X1145"/>
      <c r="Y1145"/>
      <c r="Z1145"/>
      <c r="AA1145"/>
      <c r="AB1145"/>
      <c r="AK1145" s="197"/>
      <c r="AL1145" s="197"/>
      <c r="AM1145" s="197"/>
      <c r="AN1145" s="147"/>
      <c r="AO1145" s="200"/>
      <c r="AP1145" s="198"/>
    </row>
    <row r="1146" spans="23:42" ht="15">
      <c r="W1146"/>
      <c r="X1146"/>
      <c r="Y1146"/>
      <c r="Z1146"/>
      <c r="AA1146"/>
      <c r="AB1146"/>
      <c r="AK1146" s="197"/>
      <c r="AL1146" s="197"/>
      <c r="AM1146" s="197"/>
      <c r="AN1146" s="147"/>
      <c r="AO1146" s="200"/>
      <c r="AP1146" s="202"/>
    </row>
    <row r="1147" spans="23:42" ht="15">
      <c r="W1147"/>
      <c r="X1147"/>
      <c r="Y1147"/>
      <c r="Z1147"/>
      <c r="AA1147"/>
      <c r="AB1147"/>
      <c r="AK1147" s="198"/>
      <c r="AL1147" s="200"/>
      <c r="AM1147" s="200"/>
      <c r="AN1147" s="147"/>
      <c r="AO1147" s="200"/>
      <c r="AP1147" s="202"/>
    </row>
    <row r="1148" spans="23:42" ht="15">
      <c r="W1148"/>
      <c r="X1148"/>
      <c r="Y1148"/>
      <c r="Z1148"/>
      <c r="AA1148"/>
      <c r="AB1148"/>
      <c r="AK1148" s="198"/>
      <c r="AL1148" s="198"/>
      <c r="AM1148" s="198"/>
      <c r="AN1148" s="147"/>
      <c r="AO1148" s="198"/>
      <c r="AP1148" s="202"/>
    </row>
    <row r="1149" spans="23:42" ht="15">
      <c r="W1149"/>
      <c r="X1149"/>
      <c r="Y1149"/>
      <c r="Z1149"/>
      <c r="AA1149"/>
      <c r="AB1149"/>
      <c r="AK1149" s="198"/>
      <c r="AL1149" s="198"/>
      <c r="AM1149" s="198"/>
      <c r="AN1149" s="147"/>
      <c r="AO1149" s="198"/>
      <c r="AP1149" s="202"/>
    </row>
    <row r="1150" spans="23:42" ht="15">
      <c r="W1150"/>
      <c r="X1150"/>
      <c r="Y1150"/>
      <c r="Z1150"/>
      <c r="AA1150"/>
      <c r="AB1150"/>
      <c r="AK1150" s="198"/>
      <c r="AL1150" s="198"/>
      <c r="AM1150" s="198"/>
      <c r="AN1150" s="147"/>
      <c r="AO1150" s="198"/>
      <c r="AP1150" s="202"/>
    </row>
    <row r="1151" spans="23:42" ht="15">
      <c r="W1151"/>
      <c r="X1151"/>
      <c r="Y1151"/>
      <c r="Z1151"/>
      <c r="AA1151"/>
      <c r="AB1151"/>
      <c r="AK1151" s="198"/>
      <c r="AL1151" s="198"/>
      <c r="AM1151" s="198"/>
      <c r="AN1151" s="147"/>
      <c r="AO1151" s="198"/>
      <c r="AP1151" s="202"/>
    </row>
    <row r="1152" spans="23:42" ht="15">
      <c r="W1152"/>
      <c r="X1152"/>
      <c r="Y1152"/>
      <c r="Z1152"/>
      <c r="AA1152"/>
      <c r="AB1152"/>
      <c r="AK1152" s="198"/>
      <c r="AL1152" s="198"/>
      <c r="AM1152" s="198"/>
      <c r="AN1152" s="147"/>
      <c r="AO1152" s="198"/>
      <c r="AP1152" s="202"/>
    </row>
    <row r="1153" spans="23:42" ht="15">
      <c r="W1153"/>
      <c r="X1153"/>
      <c r="Y1153"/>
      <c r="Z1153"/>
      <c r="AA1153"/>
      <c r="AB1153"/>
      <c r="AK1153" s="198"/>
      <c r="AL1153" s="198"/>
      <c r="AM1153" s="198"/>
      <c r="AN1153" s="147"/>
      <c r="AO1153" s="198"/>
      <c r="AP1153" s="202"/>
    </row>
    <row r="1154" spans="23:42" ht="15">
      <c r="W1154"/>
      <c r="X1154"/>
      <c r="Y1154"/>
      <c r="Z1154"/>
      <c r="AA1154"/>
      <c r="AB1154"/>
      <c r="AK1154" s="198"/>
      <c r="AL1154" s="198"/>
      <c r="AM1154" s="198"/>
      <c r="AN1154" s="147"/>
      <c r="AO1154" s="198"/>
      <c r="AP1154" s="202"/>
    </row>
    <row r="1155" spans="23:42" ht="15">
      <c r="W1155"/>
      <c r="X1155"/>
      <c r="Y1155"/>
      <c r="Z1155"/>
      <c r="AA1155"/>
      <c r="AB1155"/>
      <c r="AK1155" s="198"/>
      <c r="AL1155" s="198"/>
      <c r="AM1155" s="198"/>
      <c r="AN1155" s="147"/>
      <c r="AO1155" s="198"/>
      <c r="AP1155" s="202"/>
    </row>
    <row r="1156" spans="23:42" ht="15">
      <c r="W1156"/>
      <c r="X1156"/>
      <c r="Y1156"/>
      <c r="Z1156"/>
      <c r="AA1156"/>
      <c r="AB1156"/>
      <c r="AK1156" s="198"/>
      <c r="AL1156" s="198"/>
      <c r="AM1156" s="198"/>
      <c r="AN1156" s="147"/>
      <c r="AO1156" s="198"/>
      <c r="AP1156" s="202"/>
    </row>
    <row r="1157" spans="23:42" ht="15">
      <c r="W1157"/>
      <c r="X1157"/>
      <c r="Y1157"/>
      <c r="Z1157"/>
      <c r="AA1157"/>
      <c r="AB1157"/>
      <c r="AK1157" s="198"/>
      <c r="AL1157" s="198"/>
      <c r="AM1157" s="198"/>
      <c r="AN1157" s="147"/>
      <c r="AO1157" s="198"/>
      <c r="AP1157" s="202"/>
    </row>
    <row r="1158" spans="23:42" ht="15">
      <c r="W1158"/>
      <c r="X1158"/>
      <c r="Y1158"/>
      <c r="Z1158"/>
      <c r="AA1158"/>
      <c r="AB1158"/>
      <c r="AK1158" s="198"/>
      <c r="AL1158" s="198"/>
      <c r="AM1158" s="198"/>
      <c r="AN1158" s="147"/>
      <c r="AO1158" s="198"/>
      <c r="AP1158" s="202"/>
    </row>
    <row r="1159" spans="23:42" ht="15">
      <c r="W1159"/>
      <c r="X1159"/>
      <c r="Y1159"/>
      <c r="Z1159"/>
      <c r="AA1159"/>
      <c r="AB1159"/>
      <c r="AK1159" s="198"/>
      <c r="AL1159" s="198"/>
      <c r="AM1159" s="198"/>
      <c r="AN1159" s="147"/>
      <c r="AO1159" s="198"/>
      <c r="AP1159" s="202"/>
    </row>
    <row r="1160" spans="23:42" ht="15">
      <c r="W1160"/>
      <c r="X1160"/>
      <c r="Y1160"/>
      <c r="Z1160"/>
      <c r="AA1160"/>
      <c r="AB1160"/>
      <c r="AK1160" s="198"/>
      <c r="AL1160" s="198"/>
      <c r="AM1160" s="198"/>
      <c r="AN1160" s="147"/>
      <c r="AO1160" s="198"/>
      <c r="AP1160" s="202"/>
    </row>
    <row r="1161" spans="23:42" ht="15">
      <c r="W1161"/>
      <c r="X1161"/>
      <c r="Y1161"/>
      <c r="Z1161"/>
      <c r="AA1161"/>
      <c r="AB1161"/>
      <c r="AK1161" s="198"/>
      <c r="AL1161" s="198"/>
      <c r="AM1161" s="198"/>
      <c r="AN1161" s="147"/>
      <c r="AO1161" s="198"/>
      <c r="AP1161" s="202"/>
    </row>
    <row r="1162" spans="23:42" ht="15">
      <c r="W1162"/>
      <c r="X1162"/>
      <c r="Y1162"/>
      <c r="Z1162"/>
      <c r="AA1162"/>
      <c r="AB1162"/>
      <c r="AK1162" s="198"/>
      <c r="AL1162" s="198"/>
      <c r="AM1162" s="198"/>
      <c r="AN1162" s="147"/>
      <c r="AO1162" s="198"/>
      <c r="AP1162" s="202"/>
    </row>
    <row r="1163" spans="23:42">
      <c r="W1163"/>
      <c r="X1163"/>
      <c r="Y1163"/>
      <c r="Z1163"/>
      <c r="AA1163"/>
      <c r="AB1163"/>
    </row>
    <row r="1164" spans="23:42">
      <c r="W1164"/>
      <c r="X1164"/>
      <c r="Y1164"/>
      <c r="Z1164"/>
      <c r="AA1164"/>
      <c r="AB1164"/>
    </row>
    <row r="1165" spans="23:42">
      <c r="W1165"/>
      <c r="X1165"/>
      <c r="Y1165"/>
      <c r="Z1165"/>
      <c r="AA1165"/>
      <c r="AB1165"/>
    </row>
    <row r="1166" spans="23:42">
      <c r="W1166"/>
      <c r="X1166"/>
      <c r="Y1166"/>
      <c r="Z1166"/>
      <c r="AA1166"/>
      <c r="AB1166"/>
    </row>
    <row r="1167" spans="23:42">
      <c r="W1167"/>
      <c r="X1167"/>
      <c r="Y1167"/>
      <c r="Z1167"/>
      <c r="AA1167"/>
      <c r="AB1167"/>
    </row>
    <row r="1168" spans="23:42">
      <c r="W1168"/>
      <c r="X1168"/>
      <c r="Y1168"/>
      <c r="Z1168"/>
      <c r="AA1168"/>
      <c r="AB1168"/>
    </row>
    <row r="1169" spans="23:28">
      <c r="W1169"/>
      <c r="X1169"/>
      <c r="Y1169"/>
      <c r="Z1169"/>
      <c r="AA1169"/>
      <c r="AB1169"/>
    </row>
    <row r="1170" spans="23:28">
      <c r="W1170"/>
      <c r="X1170"/>
      <c r="Y1170"/>
      <c r="Z1170"/>
      <c r="AA1170"/>
      <c r="AB1170"/>
    </row>
    <row r="1171" spans="23:28">
      <c r="W1171"/>
      <c r="X1171"/>
      <c r="Y1171"/>
      <c r="Z1171"/>
      <c r="AA1171"/>
      <c r="AB1171"/>
    </row>
    <row r="1172" spans="23:28">
      <c r="W1172"/>
      <c r="X1172"/>
      <c r="Y1172"/>
      <c r="Z1172"/>
      <c r="AA1172"/>
      <c r="AB1172"/>
    </row>
    <row r="1173" spans="23:28">
      <c r="W1173"/>
      <c r="X1173"/>
      <c r="Y1173"/>
      <c r="Z1173"/>
      <c r="AA1173"/>
      <c r="AB1173"/>
    </row>
    <row r="1174" spans="23:28">
      <c r="W1174"/>
      <c r="X1174"/>
      <c r="Y1174"/>
      <c r="Z1174"/>
      <c r="AA1174"/>
      <c r="AB1174"/>
    </row>
    <row r="1175" spans="23:28">
      <c r="W1175"/>
      <c r="X1175"/>
      <c r="Y1175"/>
      <c r="Z1175"/>
      <c r="AA1175"/>
      <c r="AB1175"/>
    </row>
    <row r="1176" spans="23:28">
      <c r="W1176"/>
      <c r="X1176"/>
      <c r="Y1176"/>
      <c r="Z1176"/>
      <c r="AA1176"/>
      <c r="AB1176"/>
    </row>
    <row r="1177" spans="23:28">
      <c r="W1177"/>
      <c r="X1177"/>
      <c r="Y1177"/>
      <c r="Z1177"/>
      <c r="AA1177"/>
      <c r="AB1177"/>
    </row>
    <row r="1178" spans="23:28">
      <c r="W1178"/>
      <c r="X1178"/>
      <c r="Y1178"/>
      <c r="Z1178"/>
      <c r="AA1178"/>
      <c r="AB1178"/>
    </row>
    <row r="1179" spans="23:28">
      <c r="W1179"/>
      <c r="X1179"/>
      <c r="Y1179"/>
      <c r="Z1179"/>
      <c r="AA1179"/>
      <c r="AB1179"/>
    </row>
    <row r="1180" spans="23:28">
      <c r="W1180"/>
      <c r="X1180"/>
      <c r="Y1180"/>
      <c r="Z1180"/>
      <c r="AA1180"/>
      <c r="AB1180"/>
    </row>
    <row r="1181" spans="23:28">
      <c r="W1181"/>
      <c r="X1181"/>
      <c r="Y1181"/>
      <c r="Z1181"/>
      <c r="AA1181"/>
      <c r="AB1181"/>
    </row>
    <row r="1182" spans="23:28">
      <c r="W1182"/>
      <c r="X1182"/>
      <c r="Y1182"/>
      <c r="Z1182"/>
      <c r="AA1182"/>
      <c r="AB1182"/>
    </row>
    <row r="1183" spans="23:28">
      <c r="W1183"/>
      <c r="X1183"/>
      <c r="Y1183"/>
      <c r="Z1183"/>
      <c r="AA1183"/>
      <c r="AB1183"/>
    </row>
    <row r="1184" spans="23:28">
      <c r="W1184"/>
      <c r="X1184"/>
      <c r="Y1184"/>
      <c r="Z1184"/>
      <c r="AA1184"/>
      <c r="AB1184"/>
    </row>
    <row r="1185" spans="23:28">
      <c r="W1185"/>
      <c r="X1185"/>
      <c r="Y1185"/>
      <c r="Z1185"/>
      <c r="AA1185"/>
      <c r="AB1185"/>
    </row>
    <row r="1186" spans="23:28">
      <c r="W1186"/>
      <c r="X1186"/>
      <c r="Y1186"/>
      <c r="Z1186"/>
      <c r="AA1186"/>
      <c r="AB1186"/>
    </row>
    <row r="1187" spans="23:28">
      <c r="W1187"/>
      <c r="X1187"/>
      <c r="Y1187"/>
      <c r="Z1187"/>
      <c r="AA1187"/>
      <c r="AB1187"/>
    </row>
    <row r="1188" spans="23:28">
      <c r="W1188"/>
      <c r="X1188"/>
      <c r="Y1188"/>
      <c r="Z1188"/>
      <c r="AA1188"/>
      <c r="AB1188"/>
    </row>
    <row r="1189" spans="23:28">
      <c r="W1189"/>
      <c r="X1189"/>
      <c r="Y1189"/>
      <c r="Z1189"/>
      <c r="AA1189"/>
      <c r="AB1189"/>
    </row>
    <row r="1190" spans="23:28">
      <c r="W1190"/>
      <c r="X1190"/>
      <c r="Y1190"/>
      <c r="Z1190"/>
      <c r="AA1190"/>
      <c r="AB1190"/>
    </row>
    <row r="1191" spans="23:28">
      <c r="W1191"/>
      <c r="X1191"/>
      <c r="Y1191"/>
      <c r="Z1191"/>
      <c r="AA1191"/>
      <c r="AB1191"/>
    </row>
    <row r="1192" spans="23:28">
      <c r="W1192"/>
      <c r="X1192"/>
      <c r="Y1192"/>
      <c r="Z1192"/>
      <c r="AA1192"/>
      <c r="AB1192"/>
    </row>
    <row r="1193" spans="23:28">
      <c r="W1193"/>
      <c r="X1193"/>
      <c r="Y1193"/>
      <c r="Z1193"/>
      <c r="AA1193"/>
      <c r="AB1193"/>
    </row>
    <row r="1194" spans="23:28">
      <c r="W1194"/>
      <c r="X1194"/>
      <c r="Y1194"/>
      <c r="Z1194"/>
      <c r="AA1194"/>
      <c r="AB1194"/>
    </row>
    <row r="1195" spans="23:28">
      <c r="W1195"/>
      <c r="X1195"/>
      <c r="Y1195"/>
      <c r="Z1195"/>
      <c r="AA1195"/>
      <c r="AB1195"/>
    </row>
    <row r="1196" spans="23:28">
      <c r="W1196"/>
      <c r="X1196"/>
      <c r="Y1196"/>
      <c r="Z1196"/>
      <c r="AA1196"/>
      <c r="AB1196"/>
    </row>
    <row r="1197" spans="23:28">
      <c r="W1197"/>
      <c r="X1197"/>
      <c r="Y1197"/>
      <c r="Z1197"/>
      <c r="AA1197"/>
      <c r="AB1197"/>
    </row>
    <row r="1198" spans="23:28">
      <c r="W1198"/>
      <c r="X1198"/>
      <c r="Y1198"/>
      <c r="Z1198"/>
      <c r="AA1198"/>
      <c r="AB1198"/>
    </row>
    <row r="1199" spans="23:28">
      <c r="W1199"/>
      <c r="X1199"/>
      <c r="Y1199"/>
      <c r="Z1199"/>
      <c r="AA1199"/>
      <c r="AB1199"/>
    </row>
    <row r="1200" spans="23:28">
      <c r="W1200"/>
      <c r="X1200"/>
      <c r="Y1200"/>
      <c r="Z1200"/>
      <c r="AA1200"/>
      <c r="AB1200"/>
    </row>
    <row r="1201" spans="23:28">
      <c r="W1201"/>
      <c r="X1201"/>
      <c r="Y1201"/>
      <c r="Z1201"/>
      <c r="AA1201"/>
      <c r="AB1201"/>
    </row>
    <row r="1202" spans="23:28">
      <c r="W1202"/>
      <c r="X1202"/>
      <c r="Y1202"/>
      <c r="Z1202"/>
      <c r="AA1202"/>
      <c r="AB1202"/>
    </row>
    <row r="1203" spans="23:28">
      <c r="W1203"/>
      <c r="X1203"/>
      <c r="Y1203"/>
      <c r="Z1203"/>
      <c r="AA1203"/>
      <c r="AB1203"/>
    </row>
    <row r="1204" spans="23:28">
      <c r="W1204"/>
      <c r="X1204"/>
      <c r="Y1204"/>
      <c r="Z1204"/>
      <c r="AA1204"/>
      <c r="AB1204"/>
    </row>
    <row r="1205" spans="23:28">
      <c r="W1205"/>
      <c r="X1205"/>
      <c r="Y1205"/>
      <c r="Z1205"/>
      <c r="AA1205"/>
      <c r="AB1205"/>
    </row>
    <row r="1206" spans="23:28">
      <c r="W1206"/>
      <c r="X1206"/>
      <c r="Y1206"/>
      <c r="Z1206"/>
      <c r="AA1206"/>
      <c r="AB1206"/>
    </row>
    <row r="1207" spans="23:28">
      <c r="W1207"/>
      <c r="X1207"/>
      <c r="Y1207"/>
      <c r="Z1207"/>
      <c r="AA1207"/>
      <c r="AB1207"/>
    </row>
    <row r="1208" spans="23:28">
      <c r="W1208"/>
      <c r="X1208"/>
      <c r="Y1208"/>
      <c r="Z1208"/>
      <c r="AA1208"/>
      <c r="AB1208"/>
    </row>
    <row r="1209" spans="23:28">
      <c r="W1209"/>
      <c r="X1209"/>
      <c r="Y1209"/>
      <c r="Z1209"/>
      <c r="AA1209"/>
      <c r="AB1209"/>
    </row>
    <row r="1210" spans="23:28">
      <c r="W1210"/>
      <c r="X1210"/>
      <c r="Y1210"/>
      <c r="Z1210"/>
      <c r="AA1210"/>
      <c r="AB1210"/>
    </row>
    <row r="1211" spans="23:28">
      <c r="W1211"/>
      <c r="X1211"/>
      <c r="Y1211"/>
      <c r="Z1211"/>
      <c r="AA1211"/>
      <c r="AB1211"/>
    </row>
    <row r="1212" spans="23:28">
      <c r="W1212"/>
      <c r="X1212"/>
      <c r="Y1212"/>
      <c r="Z1212"/>
      <c r="AA1212"/>
      <c r="AB1212"/>
    </row>
    <row r="1213" spans="23:28">
      <c r="W1213"/>
      <c r="X1213"/>
      <c r="Y1213"/>
      <c r="Z1213"/>
      <c r="AA1213"/>
      <c r="AB1213"/>
    </row>
    <row r="1214" spans="23:28">
      <c r="W1214"/>
      <c r="X1214"/>
      <c r="Y1214"/>
      <c r="Z1214"/>
      <c r="AA1214"/>
      <c r="AB1214"/>
    </row>
    <row r="1215" spans="23:28">
      <c r="W1215"/>
      <c r="X1215"/>
      <c r="Y1215"/>
      <c r="Z1215"/>
      <c r="AA1215"/>
      <c r="AB1215"/>
    </row>
    <row r="1216" spans="23:28">
      <c r="W1216"/>
      <c r="X1216"/>
      <c r="Y1216"/>
      <c r="Z1216"/>
      <c r="AA1216"/>
      <c r="AB1216"/>
    </row>
    <row r="1217" spans="23:28">
      <c r="W1217"/>
      <c r="X1217"/>
      <c r="Y1217"/>
      <c r="Z1217"/>
      <c r="AA1217"/>
      <c r="AB1217"/>
    </row>
    <row r="1218" spans="23:28">
      <c r="W1218"/>
      <c r="X1218"/>
      <c r="Y1218"/>
      <c r="Z1218"/>
      <c r="AA1218"/>
      <c r="AB1218"/>
    </row>
    <row r="1219" spans="23:28">
      <c r="W1219"/>
      <c r="X1219"/>
      <c r="Y1219"/>
      <c r="Z1219"/>
      <c r="AA1219"/>
      <c r="AB1219"/>
    </row>
    <row r="1220" spans="23:28">
      <c r="W1220"/>
      <c r="X1220"/>
      <c r="Y1220"/>
      <c r="Z1220"/>
      <c r="AA1220"/>
      <c r="AB1220"/>
    </row>
    <row r="1221" spans="23:28">
      <c r="W1221"/>
      <c r="X1221"/>
      <c r="Y1221"/>
      <c r="Z1221"/>
      <c r="AA1221"/>
      <c r="AB1221"/>
    </row>
    <row r="1222" spans="23:28">
      <c r="W1222"/>
      <c r="X1222"/>
      <c r="Y1222"/>
      <c r="Z1222"/>
      <c r="AA1222"/>
      <c r="AB1222"/>
    </row>
    <row r="1223" spans="23:28">
      <c r="W1223"/>
      <c r="X1223"/>
      <c r="Y1223"/>
      <c r="Z1223"/>
      <c r="AA1223"/>
      <c r="AB1223"/>
    </row>
    <row r="1224" spans="23:28">
      <c r="W1224"/>
      <c r="X1224"/>
      <c r="Y1224"/>
      <c r="Z1224"/>
      <c r="AA1224"/>
      <c r="AB1224"/>
    </row>
    <row r="1225" spans="23:28">
      <c r="W1225"/>
      <c r="X1225"/>
      <c r="Y1225"/>
      <c r="Z1225"/>
      <c r="AA1225"/>
      <c r="AB1225"/>
    </row>
    <row r="1226" spans="23:28">
      <c r="W1226"/>
      <c r="X1226"/>
      <c r="Y1226"/>
      <c r="Z1226"/>
      <c r="AA1226"/>
      <c r="AB1226"/>
    </row>
    <row r="1227" spans="23:28">
      <c r="W1227"/>
      <c r="X1227"/>
      <c r="Y1227"/>
      <c r="Z1227"/>
      <c r="AA1227"/>
      <c r="AB1227"/>
    </row>
    <row r="1228" spans="23:28">
      <c r="W1228"/>
      <c r="X1228"/>
      <c r="Y1228"/>
      <c r="Z1228"/>
      <c r="AA1228"/>
      <c r="AB1228"/>
    </row>
    <row r="1229" spans="23:28">
      <c r="W1229"/>
      <c r="X1229"/>
      <c r="Y1229"/>
      <c r="Z1229"/>
      <c r="AA1229"/>
      <c r="AB1229"/>
    </row>
    <row r="1230" spans="23:28">
      <c r="W1230"/>
      <c r="X1230"/>
      <c r="Y1230"/>
      <c r="Z1230"/>
      <c r="AA1230"/>
      <c r="AB1230"/>
    </row>
    <row r="1231" spans="23:28">
      <c r="W1231"/>
      <c r="X1231"/>
      <c r="Y1231"/>
      <c r="Z1231"/>
      <c r="AA1231"/>
      <c r="AB1231"/>
    </row>
    <row r="1232" spans="23:28">
      <c r="W1232"/>
      <c r="X1232"/>
      <c r="Y1232"/>
      <c r="Z1232"/>
      <c r="AA1232"/>
      <c r="AB1232"/>
    </row>
    <row r="1233" spans="23:28">
      <c r="W1233"/>
      <c r="X1233"/>
      <c r="Y1233"/>
      <c r="Z1233"/>
      <c r="AA1233"/>
      <c r="AB1233"/>
    </row>
    <row r="1234" spans="23:28">
      <c r="W1234"/>
      <c r="X1234"/>
      <c r="Y1234"/>
      <c r="Z1234"/>
      <c r="AA1234"/>
      <c r="AB1234"/>
    </row>
    <row r="1235" spans="23:28">
      <c r="W1235"/>
      <c r="X1235"/>
      <c r="Y1235"/>
      <c r="Z1235"/>
      <c r="AA1235"/>
      <c r="AB1235"/>
    </row>
    <row r="1236" spans="23:28">
      <c r="W1236"/>
      <c r="X1236"/>
      <c r="Y1236"/>
      <c r="Z1236"/>
      <c r="AA1236"/>
      <c r="AB1236"/>
    </row>
    <row r="1237" spans="23:28">
      <c r="W1237"/>
      <c r="X1237"/>
      <c r="Y1237"/>
      <c r="Z1237"/>
      <c r="AA1237"/>
      <c r="AB1237"/>
    </row>
    <row r="1238" spans="23:28">
      <c r="W1238"/>
      <c r="X1238"/>
      <c r="Y1238"/>
      <c r="Z1238"/>
      <c r="AA1238"/>
      <c r="AB1238"/>
    </row>
    <row r="1239" spans="23:28">
      <c r="W1239"/>
      <c r="X1239"/>
      <c r="Y1239"/>
      <c r="Z1239"/>
      <c r="AA1239"/>
      <c r="AB1239"/>
    </row>
    <row r="1240" spans="23:28">
      <c r="W1240"/>
      <c r="X1240"/>
      <c r="Y1240"/>
      <c r="Z1240"/>
      <c r="AA1240"/>
      <c r="AB1240"/>
    </row>
    <row r="1241" spans="23:28">
      <c r="W1241"/>
      <c r="X1241"/>
      <c r="Y1241"/>
      <c r="Z1241"/>
      <c r="AA1241"/>
      <c r="AB1241"/>
    </row>
    <row r="1242" spans="23:28">
      <c r="W1242"/>
      <c r="X1242"/>
      <c r="Y1242"/>
      <c r="Z1242"/>
      <c r="AA1242"/>
      <c r="AB1242"/>
    </row>
    <row r="1243" spans="23:28">
      <c r="W1243"/>
      <c r="X1243"/>
      <c r="Y1243"/>
      <c r="Z1243"/>
      <c r="AA1243"/>
      <c r="AB1243"/>
    </row>
    <row r="1244" spans="23:28">
      <c r="W1244"/>
      <c r="X1244"/>
      <c r="Y1244"/>
      <c r="Z1244"/>
      <c r="AA1244"/>
      <c r="AB1244"/>
    </row>
    <row r="1245" spans="23:28">
      <c r="W1245"/>
      <c r="X1245"/>
      <c r="Y1245"/>
      <c r="Z1245"/>
      <c r="AA1245"/>
      <c r="AB1245"/>
    </row>
    <row r="1246" spans="23:28">
      <c r="W1246"/>
      <c r="X1246"/>
      <c r="Y1246"/>
      <c r="Z1246"/>
      <c r="AA1246"/>
      <c r="AB1246"/>
    </row>
    <row r="1247" spans="23:28">
      <c r="W1247"/>
      <c r="X1247"/>
      <c r="Y1247"/>
      <c r="Z1247"/>
      <c r="AA1247"/>
      <c r="AB1247"/>
    </row>
    <row r="1248" spans="23:28">
      <c r="W1248"/>
      <c r="X1248"/>
      <c r="Y1248"/>
      <c r="Z1248"/>
      <c r="AA1248"/>
      <c r="AB1248"/>
    </row>
    <row r="1249" spans="23:28">
      <c r="W1249"/>
      <c r="X1249"/>
      <c r="Y1249"/>
      <c r="Z1249"/>
      <c r="AA1249"/>
      <c r="AB1249"/>
    </row>
    <row r="1250" spans="23:28">
      <c r="W1250"/>
      <c r="X1250"/>
      <c r="Y1250"/>
      <c r="Z1250"/>
      <c r="AA1250"/>
      <c r="AB1250"/>
    </row>
    <row r="1251" spans="23:28">
      <c r="W1251"/>
      <c r="X1251"/>
      <c r="Y1251"/>
      <c r="Z1251"/>
      <c r="AA1251"/>
      <c r="AB1251"/>
    </row>
    <row r="1252" spans="23:28">
      <c r="W1252"/>
      <c r="X1252"/>
      <c r="Y1252"/>
      <c r="Z1252"/>
      <c r="AA1252"/>
      <c r="AB1252"/>
    </row>
    <row r="1253" spans="23:28">
      <c r="W1253"/>
      <c r="X1253"/>
      <c r="Y1253"/>
      <c r="Z1253"/>
      <c r="AA1253"/>
      <c r="AB1253"/>
    </row>
    <row r="1254" spans="23:28">
      <c r="W1254"/>
      <c r="X1254"/>
      <c r="Y1254"/>
      <c r="Z1254"/>
      <c r="AA1254"/>
      <c r="AB1254"/>
    </row>
    <row r="1255" spans="23:28">
      <c r="W1255"/>
      <c r="X1255"/>
      <c r="Y1255"/>
      <c r="Z1255"/>
      <c r="AA1255"/>
      <c r="AB1255"/>
    </row>
    <row r="1256" spans="23:28">
      <c r="W1256"/>
      <c r="X1256"/>
      <c r="Y1256"/>
      <c r="Z1256"/>
      <c r="AA1256"/>
      <c r="AB1256"/>
    </row>
    <row r="1257" spans="23:28">
      <c r="W1257"/>
      <c r="X1257"/>
      <c r="Y1257"/>
      <c r="Z1257"/>
      <c r="AA1257"/>
      <c r="AB1257"/>
    </row>
    <row r="1258" spans="23:28">
      <c r="W1258"/>
      <c r="X1258"/>
      <c r="Y1258"/>
      <c r="Z1258"/>
      <c r="AA1258"/>
      <c r="AB1258"/>
    </row>
    <row r="1259" spans="23:28">
      <c r="W1259"/>
      <c r="X1259"/>
      <c r="Y1259"/>
      <c r="Z1259"/>
      <c r="AA1259"/>
      <c r="AB1259"/>
    </row>
    <row r="1260" spans="23:28">
      <c r="W1260"/>
      <c r="X1260"/>
      <c r="Y1260"/>
      <c r="Z1260"/>
      <c r="AA1260"/>
      <c r="AB1260"/>
    </row>
    <row r="1261" spans="23:28">
      <c r="W1261"/>
      <c r="X1261"/>
      <c r="Y1261"/>
      <c r="Z1261"/>
      <c r="AA1261"/>
      <c r="AB1261"/>
    </row>
    <row r="1262" spans="23:28">
      <c r="W1262"/>
      <c r="X1262"/>
      <c r="Y1262"/>
      <c r="Z1262"/>
      <c r="AA1262"/>
      <c r="AB1262"/>
    </row>
    <row r="1263" spans="23:28">
      <c r="W1263"/>
      <c r="X1263"/>
      <c r="Y1263"/>
      <c r="Z1263"/>
      <c r="AA1263"/>
      <c r="AB1263"/>
    </row>
    <row r="1264" spans="23:28">
      <c r="W1264"/>
      <c r="X1264"/>
      <c r="Y1264"/>
      <c r="Z1264"/>
      <c r="AA1264"/>
      <c r="AB1264"/>
    </row>
    <row r="1265" spans="23:28">
      <c r="W1265"/>
      <c r="X1265"/>
      <c r="Y1265"/>
      <c r="Z1265"/>
      <c r="AA1265"/>
      <c r="AB1265"/>
    </row>
    <row r="1266" spans="23:28">
      <c r="W1266"/>
      <c r="X1266"/>
      <c r="Y1266"/>
      <c r="Z1266"/>
      <c r="AA1266"/>
      <c r="AB1266"/>
    </row>
    <row r="1267" spans="23:28">
      <c r="W1267"/>
      <c r="X1267"/>
      <c r="Y1267"/>
      <c r="Z1267"/>
      <c r="AA1267"/>
      <c r="AB1267"/>
    </row>
    <row r="1268" spans="23:28">
      <c r="W1268"/>
      <c r="X1268"/>
      <c r="Y1268"/>
      <c r="Z1268"/>
      <c r="AA1268"/>
      <c r="AB1268"/>
    </row>
    <row r="1269" spans="23:28">
      <c r="W1269"/>
      <c r="X1269"/>
      <c r="Y1269"/>
      <c r="Z1269"/>
      <c r="AA1269"/>
      <c r="AB1269"/>
    </row>
    <row r="1270" spans="23:28">
      <c r="W1270"/>
      <c r="X1270"/>
      <c r="Y1270"/>
      <c r="Z1270"/>
      <c r="AA1270"/>
      <c r="AB1270"/>
    </row>
    <row r="1271" spans="23:28">
      <c r="W1271"/>
      <c r="X1271"/>
      <c r="Y1271"/>
      <c r="Z1271"/>
      <c r="AA1271"/>
      <c r="AB1271"/>
    </row>
    <row r="1272" spans="23:28">
      <c r="W1272"/>
      <c r="X1272"/>
      <c r="Y1272"/>
      <c r="Z1272"/>
      <c r="AA1272"/>
      <c r="AB1272"/>
    </row>
    <row r="1273" spans="23:28">
      <c r="W1273"/>
      <c r="X1273"/>
      <c r="Y1273"/>
      <c r="Z1273"/>
      <c r="AA1273"/>
      <c r="AB1273"/>
    </row>
    <row r="1274" spans="23:28">
      <c r="W1274"/>
      <c r="X1274"/>
      <c r="Y1274"/>
      <c r="Z1274"/>
      <c r="AA1274"/>
      <c r="AB1274"/>
    </row>
    <row r="1275" spans="23:28">
      <c r="W1275"/>
      <c r="X1275"/>
      <c r="Y1275"/>
      <c r="Z1275"/>
      <c r="AA1275"/>
      <c r="AB1275"/>
    </row>
    <row r="1276" spans="23:28">
      <c r="W1276"/>
      <c r="X1276"/>
      <c r="Y1276"/>
      <c r="Z1276"/>
      <c r="AA1276"/>
      <c r="AB1276"/>
    </row>
    <row r="1277" spans="23:28">
      <c r="W1277"/>
      <c r="X1277"/>
      <c r="Y1277"/>
      <c r="Z1277"/>
      <c r="AA1277"/>
      <c r="AB1277"/>
    </row>
    <row r="1278" spans="23:28">
      <c r="W1278"/>
      <c r="X1278"/>
      <c r="Y1278"/>
      <c r="Z1278"/>
      <c r="AA1278"/>
      <c r="AB1278"/>
    </row>
    <row r="1279" spans="23:28">
      <c r="W1279"/>
      <c r="X1279"/>
      <c r="Y1279"/>
      <c r="Z1279"/>
      <c r="AA1279"/>
      <c r="AB1279"/>
    </row>
    <row r="1280" spans="23:28">
      <c r="W1280"/>
      <c r="X1280"/>
      <c r="Y1280"/>
      <c r="Z1280"/>
      <c r="AA1280"/>
      <c r="AB1280"/>
    </row>
    <row r="1281" spans="23:28">
      <c r="W1281"/>
      <c r="X1281"/>
      <c r="Y1281"/>
      <c r="Z1281"/>
      <c r="AA1281"/>
      <c r="AB1281"/>
    </row>
    <row r="1282" spans="23:28">
      <c r="W1282"/>
      <c r="X1282"/>
      <c r="Y1282"/>
      <c r="Z1282"/>
      <c r="AA1282"/>
      <c r="AB1282"/>
    </row>
    <row r="1283" spans="23:28">
      <c r="W1283"/>
      <c r="X1283"/>
      <c r="Y1283"/>
      <c r="Z1283"/>
      <c r="AA1283"/>
      <c r="AB1283"/>
    </row>
    <row r="1284" spans="23:28">
      <c r="W1284"/>
      <c r="X1284"/>
      <c r="Y1284"/>
      <c r="Z1284"/>
      <c r="AA1284"/>
      <c r="AB1284"/>
    </row>
    <row r="1285" spans="23:28">
      <c r="W1285"/>
      <c r="X1285"/>
      <c r="Y1285"/>
      <c r="Z1285"/>
      <c r="AA1285"/>
      <c r="AB1285"/>
    </row>
    <row r="1286" spans="23:28">
      <c r="W1286"/>
      <c r="X1286"/>
      <c r="Y1286"/>
      <c r="Z1286"/>
      <c r="AA1286"/>
      <c r="AB1286"/>
    </row>
    <row r="1287" spans="23:28">
      <c r="W1287"/>
      <c r="X1287"/>
      <c r="Y1287"/>
      <c r="Z1287"/>
      <c r="AA1287"/>
      <c r="AB1287"/>
    </row>
    <row r="1288" spans="23:28">
      <c r="W1288"/>
      <c r="X1288"/>
      <c r="Y1288"/>
      <c r="Z1288"/>
      <c r="AA1288"/>
      <c r="AB1288"/>
    </row>
    <row r="1289" spans="23:28">
      <c r="W1289"/>
      <c r="X1289"/>
      <c r="Y1289"/>
      <c r="Z1289"/>
      <c r="AA1289"/>
      <c r="AB1289"/>
    </row>
    <row r="1290" spans="23:28">
      <c r="W1290"/>
      <c r="X1290"/>
      <c r="Y1290"/>
      <c r="Z1290"/>
      <c r="AA1290"/>
      <c r="AB1290"/>
    </row>
    <row r="1291" spans="23:28">
      <c r="W1291"/>
      <c r="X1291"/>
      <c r="Y1291"/>
      <c r="Z1291"/>
      <c r="AA1291"/>
      <c r="AB1291"/>
    </row>
    <row r="1292" spans="23:28">
      <c r="W1292"/>
      <c r="X1292"/>
      <c r="Y1292"/>
      <c r="Z1292"/>
      <c r="AA1292"/>
      <c r="AB1292"/>
    </row>
    <row r="1293" spans="23:28">
      <c r="W1293"/>
      <c r="X1293"/>
      <c r="Y1293"/>
      <c r="Z1293"/>
      <c r="AA1293"/>
      <c r="AB1293"/>
    </row>
    <row r="1294" spans="23:28">
      <c r="W1294"/>
      <c r="X1294"/>
      <c r="Y1294"/>
      <c r="Z1294"/>
      <c r="AA1294"/>
      <c r="AB1294"/>
    </row>
    <row r="1295" spans="23:28">
      <c r="W1295"/>
      <c r="X1295"/>
      <c r="Y1295"/>
      <c r="Z1295"/>
      <c r="AA1295"/>
      <c r="AB1295"/>
    </row>
    <row r="1296" spans="23:28">
      <c r="W1296"/>
      <c r="X1296"/>
      <c r="Y1296"/>
      <c r="Z1296"/>
      <c r="AA1296"/>
      <c r="AB1296"/>
    </row>
    <row r="1297" spans="23:28">
      <c r="W1297"/>
      <c r="X1297"/>
      <c r="Y1297"/>
      <c r="Z1297"/>
      <c r="AA1297"/>
      <c r="AB1297"/>
    </row>
    <row r="1298" spans="23:28">
      <c r="W1298"/>
      <c r="X1298"/>
      <c r="Y1298"/>
      <c r="Z1298"/>
      <c r="AA1298"/>
      <c r="AB1298"/>
    </row>
    <row r="1299" spans="23:28">
      <c r="W1299"/>
      <c r="X1299"/>
      <c r="Y1299"/>
      <c r="Z1299"/>
      <c r="AA1299"/>
      <c r="AB1299"/>
    </row>
    <row r="1300" spans="23:28">
      <c r="W1300"/>
      <c r="X1300"/>
      <c r="Y1300"/>
      <c r="Z1300"/>
      <c r="AA1300"/>
      <c r="AB1300"/>
    </row>
    <row r="1301" spans="23:28">
      <c r="W1301"/>
      <c r="X1301"/>
      <c r="Y1301"/>
      <c r="Z1301"/>
      <c r="AA1301"/>
      <c r="AB1301"/>
    </row>
    <row r="1302" spans="23:28">
      <c r="W1302"/>
      <c r="X1302"/>
      <c r="Y1302"/>
      <c r="Z1302"/>
      <c r="AA1302"/>
      <c r="AB1302"/>
    </row>
    <row r="1303" spans="23:28">
      <c r="W1303"/>
      <c r="X1303"/>
      <c r="Y1303"/>
      <c r="Z1303"/>
      <c r="AA1303"/>
      <c r="AB1303"/>
    </row>
    <row r="1304" spans="23:28">
      <c r="W1304"/>
      <c r="X1304"/>
      <c r="Y1304"/>
      <c r="Z1304"/>
      <c r="AA1304"/>
      <c r="AB1304"/>
    </row>
    <row r="1305" spans="23:28">
      <c r="W1305"/>
      <c r="X1305"/>
      <c r="Y1305"/>
      <c r="Z1305"/>
      <c r="AA1305"/>
      <c r="AB1305"/>
    </row>
    <row r="1306" spans="23:28">
      <c r="W1306"/>
      <c r="X1306"/>
      <c r="Y1306"/>
      <c r="Z1306"/>
      <c r="AA1306"/>
      <c r="AB1306"/>
    </row>
    <row r="1307" spans="23:28">
      <c r="W1307"/>
      <c r="X1307"/>
      <c r="Y1307"/>
      <c r="Z1307"/>
      <c r="AA1307"/>
      <c r="AB1307"/>
    </row>
    <row r="1308" spans="23:28">
      <c r="W1308"/>
      <c r="X1308"/>
      <c r="Y1308"/>
      <c r="Z1308"/>
      <c r="AA1308"/>
      <c r="AB1308"/>
    </row>
    <row r="1309" spans="23:28">
      <c r="W1309"/>
      <c r="X1309"/>
      <c r="Y1309"/>
      <c r="Z1309"/>
      <c r="AA1309"/>
      <c r="AB1309"/>
    </row>
    <row r="1310" spans="23:28">
      <c r="W1310"/>
      <c r="X1310"/>
      <c r="Y1310"/>
      <c r="Z1310"/>
      <c r="AA1310"/>
      <c r="AB1310"/>
    </row>
    <row r="1311" spans="23:28">
      <c r="W1311"/>
      <c r="X1311"/>
      <c r="Y1311"/>
      <c r="Z1311"/>
      <c r="AA1311"/>
      <c r="AB1311"/>
    </row>
    <row r="1312" spans="23:28">
      <c r="W1312"/>
      <c r="X1312"/>
      <c r="Y1312"/>
      <c r="Z1312"/>
      <c r="AA1312"/>
      <c r="AB1312"/>
    </row>
    <row r="1313" spans="23:28">
      <c r="W1313"/>
      <c r="X1313"/>
      <c r="Y1313"/>
      <c r="Z1313"/>
      <c r="AA1313"/>
      <c r="AB1313"/>
    </row>
    <row r="1314" spans="23:28">
      <c r="W1314"/>
      <c r="X1314"/>
      <c r="Y1314"/>
      <c r="Z1314"/>
      <c r="AA1314"/>
      <c r="AB1314"/>
    </row>
    <row r="1315" spans="23:28">
      <c r="W1315"/>
      <c r="X1315"/>
      <c r="Y1315"/>
      <c r="Z1315"/>
      <c r="AA1315"/>
      <c r="AB1315"/>
    </row>
    <row r="1316" spans="23:28">
      <c r="W1316"/>
      <c r="X1316"/>
      <c r="Y1316"/>
      <c r="Z1316"/>
      <c r="AA1316"/>
      <c r="AB1316"/>
    </row>
    <row r="1317" spans="23:28">
      <c r="W1317"/>
      <c r="X1317"/>
      <c r="Y1317"/>
      <c r="Z1317"/>
      <c r="AA1317"/>
      <c r="AB1317"/>
    </row>
    <row r="1318" spans="23:28">
      <c r="W1318"/>
      <c r="X1318"/>
      <c r="Y1318"/>
      <c r="Z1318"/>
      <c r="AA1318"/>
      <c r="AB1318"/>
    </row>
    <row r="1319" spans="23:28">
      <c r="W1319"/>
      <c r="X1319"/>
      <c r="Y1319"/>
      <c r="Z1319"/>
      <c r="AA1319"/>
      <c r="AB1319"/>
    </row>
    <row r="1320" spans="23:28">
      <c r="W1320"/>
      <c r="X1320"/>
      <c r="Y1320"/>
      <c r="Z1320"/>
      <c r="AA1320"/>
      <c r="AB1320"/>
    </row>
    <row r="1321" spans="23:28">
      <c r="W1321"/>
      <c r="X1321"/>
      <c r="Y1321"/>
      <c r="Z1321"/>
      <c r="AA1321"/>
      <c r="AB1321"/>
    </row>
    <row r="1322" spans="23:28">
      <c r="W1322"/>
      <c r="X1322"/>
      <c r="Y1322"/>
      <c r="Z1322"/>
      <c r="AA1322"/>
      <c r="AB1322"/>
    </row>
    <row r="1323" spans="23:28">
      <c r="W1323"/>
      <c r="X1323"/>
      <c r="Y1323"/>
      <c r="Z1323"/>
      <c r="AA1323"/>
      <c r="AB1323"/>
    </row>
    <row r="1324" spans="23:28">
      <c r="W1324"/>
      <c r="X1324"/>
      <c r="Y1324"/>
      <c r="Z1324"/>
      <c r="AA1324"/>
      <c r="AB1324"/>
    </row>
    <row r="1325" spans="23:28">
      <c r="W1325"/>
      <c r="X1325"/>
      <c r="Y1325"/>
      <c r="Z1325"/>
      <c r="AA1325"/>
      <c r="AB1325"/>
    </row>
    <row r="1326" spans="23:28">
      <c r="W1326"/>
      <c r="X1326"/>
      <c r="Y1326"/>
      <c r="Z1326"/>
      <c r="AA1326"/>
      <c r="AB1326"/>
    </row>
    <row r="1327" spans="23:28">
      <c r="W1327"/>
      <c r="X1327"/>
      <c r="Y1327"/>
      <c r="Z1327"/>
      <c r="AA1327"/>
      <c r="AB1327"/>
    </row>
    <row r="1328" spans="23:28">
      <c r="W1328"/>
      <c r="X1328"/>
      <c r="Y1328"/>
      <c r="Z1328"/>
      <c r="AA1328"/>
      <c r="AB1328"/>
    </row>
    <row r="1329" spans="23:28">
      <c r="W1329"/>
      <c r="X1329"/>
      <c r="Y1329"/>
      <c r="Z1329"/>
      <c r="AA1329"/>
      <c r="AB1329"/>
    </row>
    <row r="1330" spans="23:28">
      <c r="W1330"/>
      <c r="X1330"/>
      <c r="Y1330"/>
      <c r="Z1330"/>
      <c r="AA1330"/>
      <c r="AB1330"/>
    </row>
    <row r="1331" spans="23:28">
      <c r="W1331"/>
      <c r="X1331"/>
      <c r="Y1331"/>
      <c r="Z1331"/>
      <c r="AA1331"/>
      <c r="AB1331"/>
    </row>
    <row r="1332" spans="23:28">
      <c r="W1332"/>
      <c r="X1332"/>
      <c r="Y1332"/>
      <c r="Z1332"/>
      <c r="AA1332"/>
      <c r="AB1332"/>
    </row>
    <row r="1333" spans="23:28">
      <c r="W1333"/>
      <c r="X1333"/>
      <c r="Y1333"/>
      <c r="Z1333"/>
      <c r="AA1333"/>
      <c r="AB1333"/>
    </row>
    <row r="1334" spans="23:28">
      <c r="W1334"/>
      <c r="X1334"/>
      <c r="Y1334"/>
      <c r="Z1334"/>
      <c r="AA1334"/>
      <c r="AB1334"/>
    </row>
    <row r="1335" spans="23:28">
      <c r="W1335"/>
      <c r="X1335"/>
      <c r="Y1335"/>
      <c r="Z1335"/>
      <c r="AA1335"/>
      <c r="AB1335"/>
    </row>
    <row r="1336" spans="23:28">
      <c r="W1336"/>
      <c r="X1336"/>
      <c r="Y1336"/>
      <c r="Z1336"/>
      <c r="AA1336"/>
      <c r="AB1336"/>
    </row>
    <row r="1337" spans="23:28">
      <c r="W1337"/>
      <c r="X1337"/>
      <c r="Y1337"/>
      <c r="Z1337"/>
      <c r="AA1337"/>
      <c r="AB1337"/>
    </row>
    <row r="1338" spans="23:28">
      <c r="W1338"/>
      <c r="X1338"/>
      <c r="Y1338"/>
      <c r="Z1338"/>
      <c r="AA1338"/>
      <c r="AB1338"/>
    </row>
    <row r="1339" spans="23:28">
      <c r="W1339"/>
      <c r="X1339"/>
      <c r="Y1339"/>
      <c r="Z1339"/>
      <c r="AA1339"/>
      <c r="AB1339"/>
    </row>
    <row r="1340" spans="23:28">
      <c r="W1340"/>
      <c r="X1340"/>
      <c r="Y1340"/>
      <c r="Z1340"/>
      <c r="AA1340"/>
      <c r="AB1340"/>
    </row>
    <row r="1341" spans="23:28">
      <c r="W1341"/>
      <c r="X1341"/>
      <c r="Y1341"/>
      <c r="Z1341"/>
      <c r="AA1341"/>
      <c r="AB1341"/>
    </row>
    <row r="1342" spans="23:28">
      <c r="W1342"/>
      <c r="X1342"/>
      <c r="Y1342"/>
      <c r="Z1342"/>
      <c r="AA1342"/>
      <c r="AB1342"/>
    </row>
    <row r="1343" spans="23:28">
      <c r="W1343"/>
      <c r="X1343"/>
      <c r="Y1343"/>
      <c r="Z1343"/>
      <c r="AA1343"/>
      <c r="AB1343"/>
    </row>
    <row r="1344" spans="23:28">
      <c r="W1344"/>
      <c r="X1344"/>
      <c r="Y1344"/>
      <c r="Z1344"/>
      <c r="AA1344"/>
      <c r="AB1344"/>
    </row>
    <row r="1345" spans="23:28">
      <c r="W1345"/>
      <c r="X1345"/>
      <c r="Y1345"/>
      <c r="Z1345"/>
      <c r="AA1345"/>
      <c r="AB1345"/>
    </row>
    <row r="1346" spans="23:28">
      <c r="W1346"/>
      <c r="X1346"/>
      <c r="Y1346"/>
      <c r="Z1346"/>
      <c r="AA1346"/>
      <c r="AB1346"/>
    </row>
    <row r="1347" spans="23:28">
      <c r="W1347"/>
      <c r="X1347"/>
      <c r="Y1347"/>
      <c r="Z1347"/>
      <c r="AA1347"/>
      <c r="AB1347"/>
    </row>
    <row r="1348" spans="23:28">
      <c r="W1348"/>
      <c r="X1348"/>
      <c r="Y1348"/>
      <c r="Z1348"/>
      <c r="AA1348"/>
      <c r="AB1348"/>
    </row>
    <row r="1349" spans="23:28">
      <c r="W1349"/>
      <c r="X1349"/>
      <c r="Y1349"/>
      <c r="Z1349"/>
      <c r="AA1349"/>
      <c r="AB1349"/>
    </row>
    <row r="1350" spans="23:28">
      <c r="W1350"/>
      <c r="X1350"/>
      <c r="Y1350"/>
      <c r="Z1350"/>
      <c r="AA1350"/>
      <c r="AB1350"/>
    </row>
    <row r="1351" spans="23:28">
      <c r="W1351"/>
      <c r="X1351"/>
      <c r="Y1351"/>
      <c r="Z1351"/>
      <c r="AA1351"/>
      <c r="AB1351"/>
    </row>
    <row r="1352" spans="23:28">
      <c r="W1352"/>
      <c r="X1352"/>
      <c r="Y1352"/>
      <c r="Z1352"/>
      <c r="AA1352"/>
      <c r="AB1352"/>
    </row>
    <row r="1353" spans="23:28">
      <c r="W1353"/>
      <c r="X1353"/>
      <c r="Y1353"/>
      <c r="Z1353"/>
      <c r="AA1353"/>
      <c r="AB1353"/>
    </row>
    <row r="1354" spans="23:28">
      <c r="W1354"/>
      <c r="X1354"/>
      <c r="Y1354"/>
      <c r="Z1354"/>
      <c r="AA1354"/>
      <c r="AB1354"/>
    </row>
    <row r="1355" spans="23:28">
      <c r="W1355"/>
      <c r="X1355"/>
      <c r="Y1355"/>
      <c r="Z1355"/>
      <c r="AA1355"/>
      <c r="AB1355"/>
    </row>
    <row r="1356" spans="23:28">
      <c r="W1356"/>
      <c r="X1356"/>
      <c r="Y1356"/>
      <c r="Z1356"/>
      <c r="AA1356"/>
      <c r="AB1356"/>
    </row>
    <row r="1357" spans="23:28">
      <c r="W1357"/>
      <c r="X1357"/>
      <c r="Y1357"/>
      <c r="Z1357"/>
      <c r="AA1357"/>
      <c r="AB1357"/>
    </row>
    <row r="1358" spans="23:28">
      <c r="W1358"/>
      <c r="X1358"/>
      <c r="Y1358"/>
      <c r="Z1358"/>
      <c r="AA1358"/>
      <c r="AB1358"/>
    </row>
    <row r="1359" spans="23:28">
      <c r="W1359"/>
      <c r="X1359"/>
      <c r="Y1359"/>
      <c r="Z1359"/>
      <c r="AA1359"/>
      <c r="AB1359"/>
    </row>
    <row r="1360" spans="23:28">
      <c r="W1360"/>
      <c r="X1360"/>
      <c r="Y1360"/>
      <c r="Z1360"/>
      <c r="AA1360"/>
      <c r="AB1360"/>
    </row>
    <row r="1361" spans="23:28">
      <c r="W1361"/>
      <c r="X1361"/>
      <c r="Y1361"/>
      <c r="Z1361"/>
      <c r="AA1361"/>
      <c r="AB1361"/>
    </row>
    <row r="1362" spans="23:28">
      <c r="W1362"/>
      <c r="X1362"/>
      <c r="Y1362"/>
      <c r="Z1362"/>
      <c r="AA1362"/>
      <c r="AB1362"/>
    </row>
    <row r="1363" spans="23:28">
      <c r="W1363"/>
      <c r="X1363"/>
      <c r="Y1363"/>
      <c r="Z1363"/>
      <c r="AA1363"/>
      <c r="AB1363"/>
    </row>
    <row r="1364" spans="23:28">
      <c r="W1364"/>
      <c r="X1364"/>
      <c r="Y1364"/>
      <c r="Z1364"/>
      <c r="AA1364"/>
      <c r="AB1364"/>
    </row>
    <row r="1365" spans="23:28">
      <c r="W1365"/>
      <c r="X1365"/>
      <c r="Y1365"/>
      <c r="Z1365"/>
      <c r="AA1365"/>
      <c r="AB1365"/>
    </row>
    <row r="1366" spans="23:28">
      <c r="W1366"/>
      <c r="X1366"/>
      <c r="Y1366"/>
      <c r="Z1366"/>
      <c r="AA1366"/>
      <c r="AB1366"/>
    </row>
    <row r="1367" spans="23:28">
      <c r="W1367"/>
      <c r="X1367"/>
      <c r="Y1367"/>
      <c r="Z1367"/>
      <c r="AA1367"/>
      <c r="AB1367"/>
    </row>
    <row r="1368" spans="23:28">
      <c r="W1368"/>
      <c r="X1368"/>
      <c r="Y1368"/>
      <c r="Z1368"/>
      <c r="AA1368"/>
      <c r="AB1368"/>
    </row>
    <row r="1369" spans="23:28">
      <c r="W1369"/>
      <c r="X1369"/>
      <c r="Y1369"/>
      <c r="Z1369"/>
      <c r="AA1369"/>
      <c r="AB1369"/>
    </row>
    <row r="1370" spans="23:28">
      <c r="W1370"/>
      <c r="X1370"/>
      <c r="Y1370"/>
      <c r="Z1370"/>
      <c r="AA1370"/>
      <c r="AB1370"/>
    </row>
    <row r="1371" spans="23:28">
      <c r="W1371"/>
      <c r="X1371"/>
      <c r="Y1371"/>
      <c r="Z1371"/>
      <c r="AA1371"/>
      <c r="AB1371"/>
    </row>
    <row r="1372" spans="23:28">
      <c r="W1372"/>
      <c r="X1372"/>
      <c r="Y1372"/>
      <c r="Z1372"/>
      <c r="AA1372"/>
      <c r="AB1372"/>
    </row>
    <row r="1373" spans="23:28">
      <c r="W1373"/>
      <c r="X1373"/>
      <c r="Y1373"/>
      <c r="Z1373"/>
      <c r="AA1373"/>
      <c r="AB1373"/>
    </row>
    <row r="1374" spans="23:28">
      <c r="W1374"/>
      <c r="X1374"/>
      <c r="Y1374"/>
      <c r="Z1374"/>
      <c r="AA1374"/>
      <c r="AB1374"/>
    </row>
    <row r="1375" spans="23:28">
      <c r="W1375"/>
      <c r="X1375"/>
      <c r="Y1375"/>
      <c r="Z1375"/>
      <c r="AA1375"/>
      <c r="AB1375"/>
    </row>
    <row r="1376" spans="23:28">
      <c r="W1376"/>
      <c r="X1376"/>
      <c r="Y1376"/>
      <c r="Z1376"/>
      <c r="AA1376"/>
      <c r="AB1376"/>
    </row>
    <row r="1377" spans="23:28">
      <c r="W1377"/>
      <c r="X1377"/>
      <c r="Y1377"/>
      <c r="Z1377"/>
      <c r="AA1377"/>
      <c r="AB1377"/>
    </row>
    <row r="1378" spans="23:28">
      <c r="W1378"/>
      <c r="X1378"/>
      <c r="Y1378"/>
      <c r="Z1378"/>
      <c r="AA1378"/>
      <c r="AB1378"/>
    </row>
    <row r="1379" spans="23:28">
      <c r="W1379"/>
      <c r="X1379"/>
      <c r="Y1379"/>
      <c r="Z1379"/>
      <c r="AA1379"/>
      <c r="AB1379"/>
    </row>
    <row r="1380" spans="23:28">
      <c r="W1380"/>
      <c r="X1380"/>
      <c r="Y1380"/>
      <c r="Z1380"/>
      <c r="AA1380"/>
      <c r="AB1380"/>
    </row>
    <row r="1381" spans="23:28">
      <c r="W1381"/>
      <c r="X1381"/>
      <c r="Y1381"/>
      <c r="Z1381"/>
      <c r="AA1381"/>
      <c r="AB1381"/>
    </row>
    <row r="1382" spans="23:28">
      <c r="W1382"/>
      <c r="X1382"/>
      <c r="Y1382"/>
      <c r="Z1382"/>
      <c r="AA1382"/>
      <c r="AB1382"/>
    </row>
    <row r="1383" spans="23:28">
      <c r="W1383"/>
      <c r="X1383"/>
      <c r="Y1383"/>
      <c r="Z1383"/>
      <c r="AA1383"/>
      <c r="AB1383"/>
    </row>
    <row r="1384" spans="23:28">
      <c r="W1384"/>
      <c r="X1384"/>
      <c r="Y1384"/>
      <c r="Z1384"/>
      <c r="AA1384"/>
      <c r="AB1384"/>
    </row>
    <row r="1385" spans="23:28">
      <c r="W1385"/>
      <c r="X1385"/>
      <c r="Y1385"/>
      <c r="Z1385"/>
      <c r="AA1385"/>
      <c r="AB1385"/>
    </row>
    <row r="1386" spans="23:28">
      <c r="W1386"/>
      <c r="X1386"/>
      <c r="Y1386"/>
      <c r="Z1386"/>
      <c r="AA1386"/>
      <c r="AB1386"/>
    </row>
    <row r="1387" spans="23:28">
      <c r="W1387"/>
      <c r="X1387"/>
      <c r="Y1387"/>
      <c r="Z1387"/>
      <c r="AA1387"/>
      <c r="AB1387"/>
    </row>
    <row r="1388" spans="23:28">
      <c r="W1388"/>
      <c r="X1388"/>
      <c r="Y1388"/>
      <c r="Z1388"/>
      <c r="AA1388"/>
      <c r="AB1388"/>
    </row>
    <row r="1389" spans="23:28">
      <c r="W1389"/>
      <c r="X1389"/>
      <c r="Y1389"/>
      <c r="Z1389"/>
      <c r="AA1389"/>
      <c r="AB1389"/>
    </row>
    <row r="1390" spans="23:28">
      <c r="W1390"/>
      <c r="X1390"/>
      <c r="Y1390"/>
      <c r="Z1390"/>
      <c r="AA1390"/>
      <c r="AB1390"/>
    </row>
    <row r="1391" spans="23:28">
      <c r="W1391"/>
      <c r="X1391"/>
      <c r="Y1391"/>
      <c r="Z1391"/>
      <c r="AA1391"/>
      <c r="AB1391"/>
    </row>
    <row r="1392" spans="23:28">
      <c r="W1392"/>
      <c r="X1392"/>
      <c r="Y1392"/>
      <c r="Z1392"/>
      <c r="AA1392"/>
      <c r="AB1392"/>
    </row>
    <row r="1393" spans="23:28">
      <c r="W1393"/>
      <c r="X1393"/>
      <c r="Y1393"/>
      <c r="Z1393"/>
      <c r="AA1393"/>
      <c r="AB1393"/>
    </row>
    <row r="1394" spans="23:28">
      <c r="W1394"/>
      <c r="X1394"/>
      <c r="Y1394"/>
      <c r="Z1394"/>
      <c r="AA1394"/>
      <c r="AB1394"/>
    </row>
    <row r="1395" spans="23:28">
      <c r="W1395"/>
      <c r="X1395"/>
      <c r="Y1395"/>
      <c r="Z1395"/>
      <c r="AA1395"/>
      <c r="AB1395"/>
    </row>
    <row r="1396" spans="23:28">
      <c r="W1396"/>
      <c r="X1396"/>
      <c r="Y1396"/>
      <c r="Z1396"/>
      <c r="AA1396"/>
      <c r="AB1396"/>
    </row>
    <row r="1397" spans="23:28">
      <c r="W1397"/>
      <c r="X1397"/>
      <c r="Y1397"/>
      <c r="Z1397"/>
      <c r="AA1397"/>
      <c r="AB1397"/>
    </row>
    <row r="1398" spans="23:28">
      <c r="W1398"/>
      <c r="X1398"/>
      <c r="Y1398"/>
      <c r="Z1398"/>
      <c r="AA1398"/>
      <c r="AB1398"/>
    </row>
    <row r="1399" spans="23:28">
      <c r="W1399"/>
      <c r="X1399"/>
      <c r="Y1399"/>
      <c r="Z1399"/>
      <c r="AA1399"/>
      <c r="AB1399"/>
    </row>
    <row r="1400" spans="23:28">
      <c r="W1400"/>
      <c r="X1400"/>
      <c r="Y1400"/>
      <c r="Z1400"/>
      <c r="AA1400"/>
      <c r="AB1400"/>
    </row>
    <row r="1401" spans="23:28">
      <c r="W1401"/>
      <c r="X1401"/>
      <c r="Y1401"/>
      <c r="Z1401"/>
      <c r="AA1401"/>
      <c r="AB1401"/>
    </row>
    <row r="1402" spans="23:28">
      <c r="W1402"/>
      <c r="X1402"/>
      <c r="Y1402"/>
      <c r="Z1402"/>
      <c r="AA1402"/>
      <c r="AB1402"/>
    </row>
    <row r="1403" spans="23:28">
      <c r="W1403"/>
      <c r="X1403"/>
      <c r="Y1403"/>
      <c r="Z1403"/>
      <c r="AA1403"/>
      <c r="AB1403"/>
    </row>
    <row r="1404" spans="23:28">
      <c r="W1404"/>
      <c r="X1404"/>
      <c r="Y1404"/>
      <c r="Z1404"/>
      <c r="AA1404"/>
      <c r="AB1404"/>
    </row>
    <row r="1405" spans="23:28">
      <c r="W1405"/>
      <c r="X1405"/>
      <c r="Y1405"/>
      <c r="Z1405"/>
      <c r="AA1405"/>
      <c r="AB1405"/>
    </row>
    <row r="1406" spans="23:28">
      <c r="W1406"/>
      <c r="X1406"/>
      <c r="Y1406"/>
      <c r="Z1406"/>
      <c r="AA1406"/>
      <c r="AB1406"/>
    </row>
    <row r="1407" spans="23:28">
      <c r="W1407"/>
      <c r="X1407"/>
      <c r="Y1407"/>
      <c r="Z1407"/>
      <c r="AA1407"/>
      <c r="AB1407"/>
    </row>
    <row r="1408" spans="23:28">
      <c r="W1408"/>
      <c r="X1408"/>
      <c r="Y1408"/>
      <c r="Z1408"/>
      <c r="AA1408"/>
      <c r="AB1408"/>
    </row>
    <row r="1409" spans="23:28">
      <c r="W1409"/>
      <c r="X1409"/>
      <c r="Y1409"/>
      <c r="Z1409"/>
      <c r="AA1409"/>
      <c r="AB1409"/>
    </row>
    <row r="1410" spans="23:28">
      <c r="W1410"/>
      <c r="X1410"/>
      <c r="Y1410"/>
      <c r="Z1410"/>
      <c r="AA1410"/>
      <c r="AB1410"/>
    </row>
    <row r="1411" spans="23:28">
      <c r="W1411"/>
      <c r="X1411"/>
      <c r="Y1411"/>
      <c r="Z1411"/>
      <c r="AA1411"/>
      <c r="AB1411"/>
    </row>
    <row r="1412" spans="23:28">
      <c r="W1412"/>
      <c r="X1412"/>
      <c r="Y1412"/>
      <c r="Z1412"/>
      <c r="AA1412"/>
      <c r="AB1412"/>
    </row>
    <row r="1413" spans="23:28">
      <c r="W1413"/>
      <c r="X1413"/>
      <c r="Y1413"/>
      <c r="Z1413"/>
      <c r="AA1413"/>
      <c r="AB1413"/>
    </row>
    <row r="1414" spans="23:28">
      <c r="W1414"/>
      <c r="X1414"/>
      <c r="Y1414"/>
      <c r="Z1414"/>
      <c r="AA1414"/>
      <c r="AB1414"/>
    </row>
    <row r="1415" spans="23:28">
      <c r="W1415"/>
      <c r="X1415"/>
      <c r="Y1415"/>
      <c r="Z1415"/>
      <c r="AA1415"/>
      <c r="AB1415"/>
    </row>
    <row r="1416" spans="23:28">
      <c r="W1416"/>
      <c r="X1416"/>
      <c r="Y1416"/>
      <c r="Z1416"/>
      <c r="AA1416"/>
      <c r="AB1416"/>
    </row>
    <row r="1417" spans="23:28">
      <c r="W1417"/>
      <c r="X1417"/>
      <c r="Y1417"/>
      <c r="Z1417"/>
      <c r="AA1417"/>
      <c r="AB1417"/>
    </row>
    <row r="1418" spans="23:28">
      <c r="W1418"/>
      <c r="X1418"/>
      <c r="Y1418"/>
      <c r="Z1418"/>
      <c r="AA1418"/>
      <c r="AB1418"/>
    </row>
    <row r="1419" spans="23:28">
      <c r="W1419"/>
      <c r="X1419"/>
      <c r="Y1419"/>
      <c r="Z1419"/>
      <c r="AA1419"/>
      <c r="AB1419"/>
    </row>
    <row r="1420" spans="23:28">
      <c r="W1420"/>
      <c r="X1420"/>
      <c r="Y1420"/>
      <c r="Z1420"/>
      <c r="AA1420"/>
      <c r="AB1420"/>
    </row>
    <row r="1421" spans="23:28">
      <c r="W1421"/>
      <c r="X1421"/>
      <c r="Y1421"/>
      <c r="Z1421"/>
      <c r="AA1421"/>
      <c r="AB1421"/>
    </row>
    <row r="1422" spans="23:28">
      <c r="W1422"/>
      <c r="X1422"/>
      <c r="Y1422"/>
      <c r="Z1422"/>
      <c r="AA1422"/>
      <c r="AB1422"/>
    </row>
    <row r="1423" spans="23:28">
      <c r="W1423"/>
      <c r="X1423"/>
      <c r="Y1423"/>
      <c r="Z1423"/>
      <c r="AA1423"/>
      <c r="AB1423"/>
    </row>
    <row r="1424" spans="23:28">
      <c r="W1424"/>
      <c r="X1424"/>
      <c r="Y1424"/>
      <c r="Z1424"/>
      <c r="AA1424"/>
      <c r="AB1424"/>
    </row>
    <row r="1425" spans="23:28">
      <c r="W1425"/>
      <c r="X1425"/>
      <c r="Y1425"/>
      <c r="Z1425"/>
      <c r="AA1425"/>
      <c r="AB1425"/>
    </row>
    <row r="1426" spans="23:28">
      <c r="W1426"/>
      <c r="X1426"/>
      <c r="Y1426"/>
      <c r="Z1426"/>
      <c r="AA1426"/>
      <c r="AB1426"/>
    </row>
    <row r="1427" spans="23:28">
      <c r="W1427"/>
      <c r="X1427"/>
      <c r="Y1427"/>
      <c r="Z1427"/>
      <c r="AA1427"/>
      <c r="AB1427"/>
    </row>
    <row r="1428" spans="23:28">
      <c r="W1428"/>
      <c r="X1428"/>
      <c r="Y1428"/>
      <c r="Z1428"/>
      <c r="AA1428"/>
      <c r="AB1428"/>
    </row>
    <row r="1429" spans="23:28">
      <c r="W1429"/>
      <c r="X1429"/>
      <c r="Y1429"/>
      <c r="Z1429"/>
      <c r="AA1429"/>
      <c r="AB1429"/>
    </row>
    <row r="1430" spans="23:28">
      <c r="W1430"/>
      <c r="X1430"/>
      <c r="Y1430"/>
      <c r="Z1430"/>
      <c r="AA1430"/>
      <c r="AB1430"/>
    </row>
    <row r="1431" spans="23:28">
      <c r="W1431"/>
      <c r="X1431"/>
      <c r="Y1431"/>
      <c r="Z1431"/>
      <c r="AA1431"/>
      <c r="AB1431"/>
    </row>
    <row r="1432" spans="23:28">
      <c r="W1432"/>
      <c r="X1432"/>
      <c r="Y1432"/>
      <c r="Z1432"/>
      <c r="AA1432"/>
      <c r="AB1432"/>
    </row>
    <row r="1433" spans="23:28">
      <c r="W1433"/>
      <c r="X1433"/>
      <c r="Y1433"/>
      <c r="Z1433"/>
      <c r="AA1433"/>
      <c r="AB1433"/>
    </row>
    <row r="1434" spans="23:28">
      <c r="W1434"/>
      <c r="X1434"/>
      <c r="Y1434"/>
      <c r="Z1434"/>
      <c r="AA1434"/>
      <c r="AB1434"/>
    </row>
    <row r="1435" spans="23:28">
      <c r="W1435"/>
      <c r="X1435"/>
      <c r="Y1435"/>
      <c r="Z1435"/>
      <c r="AA1435"/>
      <c r="AB1435"/>
    </row>
    <row r="1436" spans="23:28">
      <c r="W1436"/>
      <c r="X1436"/>
      <c r="Y1436"/>
      <c r="Z1436"/>
      <c r="AA1436"/>
      <c r="AB1436"/>
    </row>
    <row r="1437" spans="23:28">
      <c r="W1437"/>
      <c r="X1437"/>
      <c r="Y1437"/>
      <c r="Z1437"/>
      <c r="AA1437"/>
      <c r="AB1437"/>
    </row>
    <row r="1438" spans="23:28">
      <c r="W1438"/>
      <c r="X1438"/>
      <c r="Y1438"/>
      <c r="Z1438"/>
      <c r="AA1438"/>
      <c r="AB1438"/>
    </row>
    <row r="1439" spans="23:28">
      <c r="W1439"/>
      <c r="X1439"/>
      <c r="Y1439"/>
      <c r="Z1439"/>
      <c r="AA1439"/>
      <c r="AB1439"/>
    </row>
    <row r="1440" spans="23:28">
      <c r="W1440"/>
      <c r="X1440"/>
      <c r="Y1440"/>
      <c r="Z1440"/>
      <c r="AA1440"/>
      <c r="AB1440"/>
    </row>
    <row r="1441" spans="23:28">
      <c r="W1441"/>
      <c r="X1441"/>
      <c r="Y1441"/>
      <c r="Z1441"/>
      <c r="AA1441"/>
      <c r="AB1441"/>
    </row>
    <row r="1442" spans="23:28">
      <c r="W1442"/>
      <c r="X1442"/>
      <c r="Y1442"/>
      <c r="Z1442"/>
      <c r="AA1442"/>
      <c r="AB1442"/>
    </row>
    <row r="1443" spans="23:28">
      <c r="W1443"/>
      <c r="X1443"/>
      <c r="Y1443"/>
      <c r="Z1443"/>
      <c r="AA1443"/>
      <c r="AB1443"/>
    </row>
    <row r="1444" spans="23:28">
      <c r="W1444"/>
      <c r="X1444"/>
      <c r="Y1444"/>
      <c r="Z1444"/>
      <c r="AA1444"/>
      <c r="AB1444"/>
    </row>
    <row r="1445" spans="23:28">
      <c r="W1445"/>
      <c r="X1445"/>
      <c r="Y1445"/>
      <c r="Z1445"/>
      <c r="AA1445"/>
      <c r="AB1445"/>
    </row>
    <row r="1446" spans="23:28">
      <c r="W1446"/>
      <c r="X1446"/>
      <c r="Y1446"/>
      <c r="Z1446"/>
      <c r="AA1446"/>
      <c r="AB1446"/>
    </row>
    <row r="1447" spans="23:28">
      <c r="W1447"/>
      <c r="X1447"/>
      <c r="Y1447"/>
      <c r="Z1447"/>
      <c r="AA1447"/>
      <c r="AB1447"/>
    </row>
    <row r="1448" spans="23:28">
      <c r="W1448"/>
      <c r="X1448"/>
      <c r="Y1448"/>
      <c r="Z1448"/>
      <c r="AA1448"/>
      <c r="AB1448"/>
    </row>
    <row r="1449" spans="23:28">
      <c r="W1449"/>
      <c r="X1449"/>
      <c r="Y1449"/>
      <c r="Z1449"/>
      <c r="AA1449"/>
      <c r="AB1449"/>
    </row>
    <row r="1450" spans="23:28">
      <c r="W1450"/>
      <c r="X1450"/>
      <c r="Y1450"/>
      <c r="Z1450"/>
      <c r="AA1450"/>
      <c r="AB1450"/>
    </row>
    <row r="1451" spans="23:28">
      <c r="W1451"/>
      <c r="X1451"/>
      <c r="Y1451"/>
      <c r="Z1451"/>
      <c r="AA1451"/>
      <c r="AB1451"/>
    </row>
    <row r="1452" spans="23:28">
      <c r="W1452"/>
      <c r="X1452"/>
      <c r="Y1452"/>
      <c r="Z1452"/>
      <c r="AA1452"/>
      <c r="AB1452"/>
    </row>
    <row r="1453" spans="23:28">
      <c r="W1453"/>
      <c r="X1453"/>
      <c r="Y1453"/>
      <c r="Z1453"/>
      <c r="AA1453"/>
      <c r="AB1453"/>
    </row>
    <row r="1454" spans="23:28">
      <c r="W1454"/>
      <c r="X1454"/>
      <c r="Y1454"/>
      <c r="Z1454"/>
      <c r="AA1454"/>
      <c r="AB1454"/>
    </row>
    <row r="1455" spans="23:28">
      <c r="W1455"/>
      <c r="X1455"/>
      <c r="Y1455"/>
      <c r="Z1455"/>
      <c r="AA1455"/>
      <c r="AB1455"/>
    </row>
    <row r="1456" spans="23:28">
      <c r="W1456"/>
      <c r="X1456"/>
      <c r="Y1456"/>
      <c r="Z1456"/>
      <c r="AA1456"/>
      <c r="AB1456"/>
    </row>
    <row r="1457" spans="23:28">
      <c r="W1457"/>
      <c r="X1457"/>
      <c r="Y1457"/>
      <c r="Z1457"/>
      <c r="AA1457"/>
      <c r="AB1457"/>
    </row>
    <row r="1458" spans="23:28">
      <c r="W1458"/>
      <c r="X1458"/>
      <c r="Y1458"/>
      <c r="Z1458"/>
      <c r="AA1458"/>
      <c r="AB1458"/>
    </row>
    <row r="1459" spans="23:28">
      <c r="W1459"/>
      <c r="X1459"/>
      <c r="Y1459"/>
      <c r="Z1459"/>
      <c r="AA1459"/>
      <c r="AB1459"/>
    </row>
    <row r="1460" spans="23:28">
      <c r="W1460"/>
      <c r="X1460"/>
      <c r="Y1460"/>
      <c r="Z1460"/>
      <c r="AA1460"/>
      <c r="AB1460"/>
    </row>
    <row r="1461" spans="23:28">
      <c r="W1461"/>
      <c r="X1461"/>
      <c r="Y1461"/>
      <c r="Z1461"/>
      <c r="AA1461"/>
      <c r="AB1461"/>
    </row>
    <row r="1462" spans="23:28">
      <c r="W1462"/>
      <c r="X1462"/>
      <c r="Y1462"/>
      <c r="Z1462"/>
      <c r="AA1462"/>
      <c r="AB1462"/>
    </row>
    <row r="1463" spans="23:28">
      <c r="W1463"/>
      <c r="X1463"/>
      <c r="Y1463"/>
      <c r="Z1463"/>
      <c r="AA1463"/>
      <c r="AB1463"/>
    </row>
    <row r="1464" spans="23:28">
      <c r="W1464"/>
      <c r="X1464"/>
      <c r="Y1464"/>
      <c r="Z1464"/>
      <c r="AA1464"/>
      <c r="AB1464"/>
    </row>
    <row r="1465" spans="23:28">
      <c r="W1465"/>
      <c r="X1465"/>
      <c r="Y1465"/>
      <c r="Z1465"/>
      <c r="AA1465"/>
      <c r="AB1465"/>
    </row>
    <row r="1466" spans="23:28">
      <c r="W1466"/>
      <c r="X1466"/>
      <c r="Y1466"/>
      <c r="Z1466"/>
      <c r="AA1466"/>
      <c r="AB1466"/>
    </row>
    <row r="1467" spans="23:28">
      <c r="W1467"/>
      <c r="X1467"/>
      <c r="Y1467"/>
      <c r="Z1467"/>
      <c r="AA1467"/>
      <c r="AB1467"/>
    </row>
    <row r="1468" spans="23:28">
      <c r="W1468"/>
      <c r="X1468"/>
      <c r="Y1468"/>
      <c r="Z1468"/>
      <c r="AA1468"/>
      <c r="AB1468"/>
    </row>
    <row r="1469" spans="23:28">
      <c r="W1469"/>
      <c r="X1469"/>
      <c r="Y1469"/>
      <c r="Z1469"/>
      <c r="AA1469"/>
      <c r="AB1469"/>
    </row>
    <row r="1470" spans="23:28">
      <c r="W1470"/>
      <c r="X1470"/>
      <c r="Y1470"/>
      <c r="Z1470"/>
      <c r="AA1470"/>
      <c r="AB1470"/>
    </row>
    <row r="1471" spans="23:28">
      <c r="W1471"/>
      <c r="X1471"/>
      <c r="Y1471"/>
      <c r="Z1471"/>
      <c r="AA1471"/>
      <c r="AB1471"/>
    </row>
    <row r="1472" spans="23:28">
      <c r="W1472"/>
      <c r="X1472"/>
      <c r="Y1472"/>
      <c r="Z1472"/>
      <c r="AA1472"/>
      <c r="AB1472"/>
    </row>
    <row r="1473" spans="23:28">
      <c r="W1473"/>
      <c r="X1473"/>
      <c r="Y1473"/>
      <c r="Z1473"/>
      <c r="AA1473"/>
      <c r="AB1473"/>
    </row>
    <row r="1474" spans="23:28">
      <c r="W1474"/>
      <c r="X1474"/>
      <c r="Y1474"/>
      <c r="Z1474"/>
      <c r="AA1474"/>
      <c r="AB1474"/>
    </row>
    <row r="1475" spans="23:28">
      <c r="W1475"/>
      <c r="X1475"/>
      <c r="Y1475"/>
      <c r="Z1475"/>
      <c r="AA1475"/>
      <c r="AB1475"/>
    </row>
    <row r="1476" spans="23:28">
      <c r="W1476"/>
      <c r="X1476"/>
      <c r="Y1476"/>
      <c r="Z1476"/>
      <c r="AA1476"/>
      <c r="AB1476"/>
    </row>
    <row r="1477" spans="23:28">
      <c r="W1477"/>
      <c r="X1477"/>
      <c r="Y1477"/>
      <c r="Z1477"/>
      <c r="AA1477"/>
      <c r="AB1477"/>
    </row>
    <row r="1478" spans="23:28">
      <c r="W1478"/>
      <c r="X1478"/>
      <c r="Y1478"/>
      <c r="Z1478"/>
      <c r="AA1478"/>
      <c r="AB1478"/>
    </row>
    <row r="1479" spans="23:28">
      <c r="W1479"/>
      <c r="X1479"/>
      <c r="Y1479"/>
      <c r="Z1479"/>
      <c r="AA1479"/>
      <c r="AB1479"/>
    </row>
    <row r="1480" spans="23:28">
      <c r="W1480"/>
      <c r="X1480"/>
      <c r="Y1480"/>
      <c r="Z1480"/>
      <c r="AA1480"/>
      <c r="AB1480"/>
    </row>
    <row r="1481" spans="23:28">
      <c r="W1481"/>
      <c r="X1481"/>
      <c r="Y1481"/>
      <c r="Z1481"/>
      <c r="AA1481"/>
      <c r="AB1481"/>
    </row>
    <row r="1482" spans="23:28">
      <c r="W1482"/>
      <c r="X1482"/>
      <c r="Y1482"/>
      <c r="Z1482"/>
      <c r="AA1482"/>
      <c r="AB1482"/>
    </row>
    <row r="1483" spans="23:28">
      <c r="W1483"/>
      <c r="X1483"/>
      <c r="Y1483"/>
      <c r="Z1483"/>
      <c r="AA1483"/>
      <c r="AB1483"/>
    </row>
    <row r="1484" spans="23:28">
      <c r="W1484"/>
      <c r="X1484"/>
      <c r="Y1484"/>
      <c r="Z1484"/>
      <c r="AA1484"/>
      <c r="AB1484"/>
    </row>
    <row r="1485" spans="23:28">
      <c r="W1485"/>
      <c r="X1485"/>
      <c r="Y1485"/>
      <c r="Z1485"/>
      <c r="AA1485"/>
      <c r="AB1485"/>
    </row>
    <row r="1486" spans="23:28">
      <c r="W1486"/>
      <c r="X1486"/>
      <c r="Y1486"/>
      <c r="Z1486"/>
      <c r="AA1486"/>
      <c r="AB1486"/>
    </row>
    <row r="1487" spans="23:28">
      <c r="W1487"/>
      <c r="X1487"/>
      <c r="Y1487"/>
      <c r="Z1487"/>
      <c r="AA1487"/>
      <c r="AB1487"/>
    </row>
    <row r="1488" spans="23:28">
      <c r="W1488"/>
      <c r="X1488"/>
      <c r="Y1488"/>
      <c r="Z1488"/>
      <c r="AA1488"/>
      <c r="AB1488"/>
    </row>
    <row r="1489" spans="23:28">
      <c r="W1489"/>
      <c r="X1489"/>
      <c r="Y1489"/>
      <c r="Z1489"/>
      <c r="AA1489"/>
      <c r="AB1489"/>
    </row>
    <row r="1490" spans="23:28">
      <c r="W1490"/>
      <c r="X1490"/>
      <c r="Y1490"/>
      <c r="Z1490"/>
      <c r="AA1490"/>
      <c r="AB1490"/>
    </row>
    <row r="1491" spans="23:28">
      <c r="W1491"/>
      <c r="X1491"/>
      <c r="Y1491"/>
      <c r="Z1491"/>
      <c r="AA1491"/>
      <c r="AB1491"/>
    </row>
    <row r="1492" spans="23:28">
      <c r="W1492"/>
      <c r="X1492"/>
      <c r="Y1492"/>
      <c r="Z1492"/>
      <c r="AA1492"/>
      <c r="AB1492"/>
    </row>
    <row r="1493" spans="23:28">
      <c r="W1493"/>
      <c r="X1493"/>
      <c r="Y1493"/>
      <c r="Z1493"/>
      <c r="AA1493"/>
      <c r="AB1493"/>
    </row>
    <row r="1494" spans="23:28">
      <c r="W1494"/>
      <c r="X1494"/>
      <c r="Y1494"/>
      <c r="Z1494"/>
      <c r="AA1494"/>
      <c r="AB1494"/>
    </row>
    <row r="1495" spans="23:28">
      <c r="W1495"/>
      <c r="X1495"/>
      <c r="Y1495"/>
      <c r="Z1495"/>
      <c r="AA1495"/>
      <c r="AB1495"/>
    </row>
    <row r="1496" spans="23:28">
      <c r="W1496"/>
      <c r="X1496"/>
      <c r="Y1496"/>
      <c r="Z1496"/>
      <c r="AA1496"/>
      <c r="AB1496"/>
    </row>
    <row r="1497" spans="23:28">
      <c r="W1497"/>
      <c r="X1497"/>
      <c r="Y1497"/>
      <c r="Z1497"/>
      <c r="AA1497"/>
      <c r="AB1497"/>
    </row>
    <row r="1498" spans="23:28">
      <c r="W1498"/>
      <c r="X1498"/>
      <c r="Y1498"/>
      <c r="Z1498"/>
      <c r="AA1498"/>
      <c r="AB1498"/>
    </row>
    <row r="1499" spans="23:28">
      <c r="W1499"/>
      <c r="X1499"/>
      <c r="Y1499"/>
      <c r="Z1499"/>
      <c r="AA1499"/>
      <c r="AB1499"/>
    </row>
    <row r="1500" spans="23:28">
      <c r="W1500"/>
      <c r="X1500"/>
      <c r="Y1500"/>
      <c r="Z1500"/>
      <c r="AA1500"/>
      <c r="AB1500"/>
    </row>
    <row r="1501" spans="23:28">
      <c r="W1501"/>
      <c r="X1501"/>
      <c r="Y1501"/>
      <c r="Z1501"/>
      <c r="AA1501"/>
      <c r="AB1501"/>
    </row>
    <row r="1502" spans="23:28">
      <c r="W1502"/>
      <c r="X1502"/>
      <c r="Y1502"/>
      <c r="Z1502"/>
      <c r="AA1502"/>
      <c r="AB1502"/>
    </row>
    <row r="1503" spans="23:28">
      <c r="W1503"/>
      <c r="X1503"/>
      <c r="Y1503"/>
      <c r="Z1503"/>
      <c r="AA1503"/>
      <c r="AB1503"/>
    </row>
    <row r="1504" spans="23:28">
      <c r="W1504"/>
      <c r="X1504"/>
      <c r="Y1504"/>
      <c r="Z1504"/>
      <c r="AA1504"/>
      <c r="AB1504"/>
    </row>
    <row r="1505" spans="23:28">
      <c r="W1505"/>
      <c r="X1505"/>
      <c r="Y1505"/>
      <c r="Z1505"/>
      <c r="AA1505"/>
      <c r="AB1505"/>
    </row>
    <row r="1506" spans="23:28">
      <c r="W1506"/>
      <c r="X1506"/>
      <c r="Y1506"/>
      <c r="Z1506"/>
      <c r="AA1506"/>
      <c r="AB1506"/>
    </row>
    <row r="1507" spans="23:28">
      <c r="W1507"/>
      <c r="X1507"/>
      <c r="Y1507"/>
      <c r="Z1507"/>
      <c r="AA1507"/>
      <c r="AB1507"/>
    </row>
    <row r="1508" spans="23:28">
      <c r="W1508"/>
      <c r="X1508"/>
      <c r="Y1508"/>
      <c r="Z1508"/>
      <c r="AA1508"/>
      <c r="AB1508"/>
    </row>
    <row r="1509" spans="23:28">
      <c r="W1509"/>
      <c r="X1509"/>
      <c r="Y1509"/>
      <c r="Z1509"/>
      <c r="AA1509"/>
      <c r="AB1509"/>
    </row>
    <row r="1510" spans="23:28">
      <c r="W1510"/>
      <c r="X1510"/>
      <c r="Y1510"/>
      <c r="Z1510"/>
      <c r="AA1510"/>
      <c r="AB1510"/>
    </row>
    <row r="1511" spans="23:28">
      <c r="W1511"/>
      <c r="X1511"/>
      <c r="Y1511"/>
      <c r="Z1511"/>
      <c r="AA1511"/>
      <c r="AB1511"/>
    </row>
    <row r="1512" spans="23:28">
      <c r="W1512"/>
      <c r="X1512"/>
      <c r="Y1512"/>
      <c r="Z1512"/>
      <c r="AA1512"/>
      <c r="AB1512"/>
    </row>
    <row r="1513" spans="23:28">
      <c r="W1513"/>
      <c r="X1513"/>
      <c r="Y1513"/>
      <c r="Z1513"/>
      <c r="AA1513"/>
      <c r="AB1513"/>
    </row>
    <row r="1514" spans="23:28">
      <c r="W1514"/>
      <c r="X1514"/>
      <c r="Y1514"/>
      <c r="Z1514"/>
      <c r="AA1514"/>
      <c r="AB1514"/>
    </row>
    <row r="1515" spans="23:28">
      <c r="W1515"/>
      <c r="X1515"/>
      <c r="Y1515"/>
      <c r="Z1515"/>
      <c r="AA1515"/>
      <c r="AB1515"/>
    </row>
    <row r="1516" spans="23:28">
      <c r="W1516"/>
      <c r="X1516"/>
      <c r="Y1516"/>
      <c r="Z1516"/>
      <c r="AA1516"/>
      <c r="AB1516"/>
    </row>
    <row r="1517" spans="23:28">
      <c r="W1517"/>
      <c r="X1517"/>
      <c r="Y1517"/>
      <c r="Z1517"/>
      <c r="AA1517"/>
      <c r="AB1517"/>
    </row>
    <row r="1518" spans="23:28">
      <c r="W1518"/>
      <c r="X1518"/>
      <c r="Y1518"/>
      <c r="Z1518"/>
      <c r="AA1518"/>
      <c r="AB1518"/>
    </row>
    <row r="1519" spans="23:28">
      <c r="W1519"/>
      <c r="X1519"/>
      <c r="Y1519"/>
      <c r="Z1519"/>
      <c r="AA1519"/>
      <c r="AB1519"/>
    </row>
    <row r="1520" spans="23:28">
      <c r="W1520"/>
      <c r="X1520"/>
      <c r="Y1520"/>
      <c r="Z1520"/>
      <c r="AA1520"/>
      <c r="AB1520"/>
    </row>
    <row r="1521" spans="23:28">
      <c r="W1521"/>
      <c r="X1521"/>
      <c r="Y1521"/>
      <c r="Z1521"/>
      <c r="AA1521"/>
      <c r="AB1521"/>
    </row>
    <row r="1522" spans="23:28">
      <c r="W1522"/>
      <c r="X1522"/>
      <c r="Y1522"/>
      <c r="Z1522"/>
      <c r="AA1522"/>
      <c r="AB1522"/>
    </row>
    <row r="1523" spans="23:28">
      <c r="W1523"/>
      <c r="X1523"/>
      <c r="Y1523"/>
      <c r="Z1523"/>
      <c r="AA1523"/>
      <c r="AB1523"/>
    </row>
    <row r="1524" spans="23:28">
      <c r="W1524"/>
      <c r="X1524"/>
      <c r="Y1524"/>
      <c r="Z1524"/>
      <c r="AA1524"/>
      <c r="AB1524"/>
    </row>
    <row r="1525" spans="23:28">
      <c r="W1525"/>
      <c r="X1525"/>
      <c r="Y1525"/>
      <c r="Z1525"/>
      <c r="AA1525"/>
      <c r="AB1525"/>
    </row>
    <row r="1526" spans="23:28">
      <c r="W1526"/>
      <c r="X1526"/>
      <c r="Y1526"/>
      <c r="Z1526"/>
      <c r="AA1526"/>
      <c r="AB1526"/>
    </row>
    <row r="1527" spans="23:28">
      <c r="W1527"/>
      <c r="X1527"/>
      <c r="Y1527"/>
      <c r="Z1527"/>
      <c r="AA1527"/>
      <c r="AB1527"/>
    </row>
    <row r="1528" spans="23:28">
      <c r="W1528"/>
      <c r="X1528"/>
      <c r="Y1528"/>
      <c r="Z1528"/>
      <c r="AA1528"/>
      <c r="AB1528"/>
    </row>
    <row r="1529" spans="23:28">
      <c r="W1529"/>
      <c r="X1529"/>
      <c r="Y1529"/>
      <c r="Z1529"/>
      <c r="AA1529"/>
      <c r="AB1529"/>
    </row>
    <row r="1530" spans="23:28">
      <c r="W1530"/>
      <c r="X1530"/>
      <c r="Y1530"/>
      <c r="Z1530"/>
      <c r="AA1530"/>
      <c r="AB1530"/>
    </row>
    <row r="1531" spans="23:28">
      <c r="W1531"/>
      <c r="X1531"/>
      <c r="Y1531"/>
      <c r="Z1531"/>
      <c r="AA1531"/>
      <c r="AB1531"/>
    </row>
    <row r="1532" spans="23:28">
      <c r="W1532"/>
      <c r="X1532"/>
      <c r="Y1532"/>
      <c r="Z1532"/>
      <c r="AA1532"/>
      <c r="AB1532"/>
    </row>
    <row r="1533" spans="23:28">
      <c r="W1533"/>
      <c r="X1533"/>
      <c r="Y1533"/>
      <c r="Z1533"/>
      <c r="AA1533"/>
      <c r="AB1533"/>
    </row>
    <row r="1534" spans="23:28">
      <c r="W1534"/>
      <c r="X1534"/>
      <c r="Y1534"/>
      <c r="Z1534"/>
      <c r="AA1534"/>
      <c r="AB1534"/>
    </row>
    <row r="1535" spans="23:28">
      <c r="W1535"/>
      <c r="X1535"/>
      <c r="Y1535"/>
      <c r="Z1535"/>
      <c r="AA1535"/>
      <c r="AB1535"/>
    </row>
    <row r="1536" spans="23:28">
      <c r="W1536"/>
      <c r="X1536"/>
      <c r="Y1536"/>
      <c r="Z1536"/>
      <c r="AA1536"/>
      <c r="AB1536"/>
    </row>
    <row r="1537" spans="23:28">
      <c r="W1537"/>
      <c r="X1537"/>
      <c r="Y1537"/>
      <c r="Z1537"/>
      <c r="AA1537"/>
      <c r="AB1537"/>
    </row>
    <row r="1538" spans="23:28" ht="12.75" customHeight="1">
      <c r="W1538"/>
      <c r="X1538"/>
      <c r="Y1538"/>
      <c r="Z1538"/>
      <c r="AA1538"/>
      <c r="AB1538"/>
    </row>
    <row r="1539" spans="23:28">
      <c r="W1539"/>
      <c r="X1539"/>
      <c r="Y1539"/>
      <c r="Z1539"/>
      <c r="AA1539"/>
      <c r="AB1539"/>
    </row>
    <row r="1540" spans="23:28">
      <c r="W1540"/>
      <c r="X1540"/>
      <c r="Y1540"/>
      <c r="Z1540"/>
      <c r="AA1540"/>
      <c r="AB1540"/>
    </row>
    <row r="1541" spans="23:28">
      <c r="W1541"/>
      <c r="X1541"/>
      <c r="Y1541"/>
      <c r="Z1541"/>
      <c r="AA1541"/>
      <c r="AB1541"/>
    </row>
    <row r="1542" spans="23:28">
      <c r="W1542"/>
      <c r="X1542"/>
      <c r="Y1542"/>
      <c r="Z1542"/>
      <c r="AA1542"/>
      <c r="AB1542"/>
    </row>
    <row r="1543" spans="23:28">
      <c r="W1543"/>
      <c r="X1543"/>
      <c r="Y1543"/>
      <c r="Z1543"/>
      <c r="AA1543"/>
      <c r="AB1543"/>
    </row>
    <row r="1544" spans="23:28">
      <c r="W1544"/>
      <c r="X1544"/>
      <c r="Y1544"/>
      <c r="Z1544"/>
      <c r="AA1544"/>
      <c r="AB1544"/>
    </row>
    <row r="1545" spans="23:28">
      <c r="W1545"/>
      <c r="X1545"/>
      <c r="Y1545"/>
      <c r="Z1545"/>
      <c r="AA1545"/>
      <c r="AB1545"/>
    </row>
    <row r="1546" spans="23:28">
      <c r="W1546"/>
      <c r="X1546"/>
      <c r="Y1546"/>
      <c r="Z1546"/>
      <c r="AA1546"/>
      <c r="AB1546"/>
    </row>
    <row r="1547" spans="23:28">
      <c r="W1547"/>
      <c r="X1547"/>
      <c r="Y1547"/>
      <c r="Z1547"/>
      <c r="AA1547"/>
      <c r="AB1547"/>
    </row>
    <row r="1548" spans="23:28">
      <c r="W1548"/>
      <c r="X1548"/>
      <c r="Y1548"/>
      <c r="Z1548"/>
      <c r="AA1548"/>
      <c r="AB1548"/>
    </row>
    <row r="1549" spans="23:28">
      <c r="W1549"/>
      <c r="X1549"/>
      <c r="Y1549"/>
      <c r="Z1549"/>
      <c r="AA1549"/>
      <c r="AB1549"/>
    </row>
    <row r="1550" spans="23:28">
      <c r="W1550"/>
      <c r="X1550"/>
      <c r="Y1550"/>
      <c r="Z1550"/>
      <c r="AA1550"/>
      <c r="AB1550"/>
    </row>
    <row r="1551" spans="23:28">
      <c r="W1551"/>
      <c r="X1551"/>
      <c r="Y1551"/>
      <c r="Z1551"/>
      <c r="AA1551"/>
      <c r="AB1551"/>
    </row>
    <row r="1552" spans="23:28">
      <c r="W1552"/>
      <c r="X1552"/>
      <c r="Y1552"/>
      <c r="Z1552"/>
      <c r="AA1552"/>
      <c r="AB1552"/>
    </row>
    <row r="1553" spans="23:28">
      <c r="W1553"/>
      <c r="X1553"/>
      <c r="Y1553"/>
      <c r="Z1553"/>
      <c r="AA1553"/>
      <c r="AB1553"/>
    </row>
    <row r="1554" spans="23:28">
      <c r="W1554"/>
      <c r="X1554"/>
      <c r="Y1554"/>
      <c r="Z1554"/>
      <c r="AA1554"/>
      <c r="AB1554"/>
    </row>
    <row r="1555" spans="23:28">
      <c r="W1555"/>
      <c r="X1555"/>
      <c r="Y1555"/>
      <c r="Z1555"/>
      <c r="AA1555"/>
      <c r="AB1555"/>
    </row>
    <row r="1556" spans="23:28">
      <c r="W1556"/>
      <c r="X1556"/>
      <c r="Y1556"/>
      <c r="Z1556"/>
      <c r="AA1556"/>
      <c r="AB1556"/>
    </row>
    <row r="1557" spans="23:28">
      <c r="W1557"/>
      <c r="X1557"/>
      <c r="Y1557"/>
      <c r="Z1557"/>
      <c r="AA1557"/>
      <c r="AB1557"/>
    </row>
    <row r="1558" spans="23:28">
      <c r="W1558"/>
      <c r="X1558"/>
      <c r="Y1558"/>
      <c r="Z1558"/>
      <c r="AA1558"/>
      <c r="AB1558"/>
    </row>
    <row r="1559" spans="23:28">
      <c r="W1559"/>
      <c r="X1559"/>
      <c r="Y1559"/>
      <c r="Z1559"/>
      <c r="AA1559"/>
      <c r="AB1559"/>
    </row>
    <row r="1560" spans="23:28">
      <c r="W1560"/>
      <c r="X1560"/>
      <c r="Y1560"/>
      <c r="Z1560"/>
      <c r="AA1560"/>
      <c r="AB1560"/>
    </row>
    <row r="1561" spans="23:28">
      <c r="W1561"/>
      <c r="X1561"/>
      <c r="Y1561"/>
      <c r="Z1561"/>
      <c r="AA1561"/>
      <c r="AB1561"/>
    </row>
    <row r="1562" spans="23:28">
      <c r="W1562"/>
      <c r="X1562"/>
      <c r="Y1562"/>
      <c r="Z1562"/>
      <c r="AA1562"/>
      <c r="AB1562"/>
    </row>
    <row r="1563" spans="23:28">
      <c r="W1563"/>
      <c r="X1563"/>
      <c r="Y1563"/>
      <c r="Z1563"/>
      <c r="AA1563"/>
      <c r="AB1563"/>
    </row>
    <row r="1564" spans="23:28">
      <c r="W1564"/>
      <c r="X1564"/>
      <c r="Y1564"/>
      <c r="Z1564"/>
      <c r="AA1564"/>
      <c r="AB1564"/>
    </row>
    <row r="1565" spans="23:28">
      <c r="W1565"/>
      <c r="X1565"/>
      <c r="Y1565"/>
      <c r="Z1565"/>
      <c r="AA1565"/>
      <c r="AB1565"/>
    </row>
    <row r="1566" spans="23:28">
      <c r="W1566"/>
      <c r="X1566"/>
      <c r="Y1566"/>
      <c r="Z1566"/>
      <c r="AA1566"/>
      <c r="AB1566"/>
    </row>
    <row r="1567" spans="23:28">
      <c r="W1567"/>
      <c r="X1567"/>
      <c r="Y1567"/>
      <c r="Z1567"/>
      <c r="AA1567"/>
      <c r="AB1567"/>
    </row>
    <row r="1568" spans="23:28">
      <c r="W1568"/>
      <c r="X1568"/>
      <c r="Y1568"/>
      <c r="Z1568"/>
      <c r="AA1568"/>
      <c r="AB1568"/>
    </row>
    <row r="1569" spans="23:28">
      <c r="W1569"/>
      <c r="X1569"/>
      <c r="Y1569"/>
      <c r="Z1569"/>
      <c r="AA1569"/>
      <c r="AB1569"/>
    </row>
    <row r="1570" spans="23:28">
      <c r="W1570"/>
      <c r="X1570"/>
      <c r="Y1570"/>
      <c r="Z1570"/>
      <c r="AA1570"/>
      <c r="AB1570"/>
    </row>
    <row r="1571" spans="23:28">
      <c r="W1571"/>
      <c r="X1571"/>
      <c r="Y1571"/>
      <c r="Z1571"/>
      <c r="AA1571"/>
      <c r="AB1571"/>
    </row>
    <row r="1572" spans="23:28">
      <c r="W1572"/>
      <c r="X1572"/>
      <c r="Y1572"/>
      <c r="Z1572"/>
      <c r="AA1572"/>
      <c r="AB1572"/>
    </row>
    <row r="1573" spans="23:28">
      <c r="W1573"/>
      <c r="X1573"/>
      <c r="Y1573"/>
      <c r="Z1573"/>
      <c r="AA1573"/>
      <c r="AB1573"/>
    </row>
    <row r="1574" spans="23:28">
      <c r="W1574"/>
      <c r="X1574"/>
      <c r="Y1574"/>
      <c r="Z1574"/>
      <c r="AA1574"/>
      <c r="AB1574"/>
    </row>
    <row r="1575" spans="23:28">
      <c r="W1575"/>
      <c r="X1575"/>
      <c r="Y1575"/>
      <c r="Z1575"/>
      <c r="AA1575"/>
      <c r="AB1575"/>
    </row>
    <row r="1576" spans="23:28">
      <c r="W1576"/>
      <c r="X1576"/>
      <c r="Y1576"/>
      <c r="Z1576"/>
      <c r="AA1576"/>
      <c r="AB1576"/>
    </row>
    <row r="1577" spans="23:28">
      <c r="W1577"/>
      <c r="X1577"/>
      <c r="Y1577"/>
      <c r="Z1577"/>
      <c r="AA1577"/>
      <c r="AB1577"/>
    </row>
    <row r="1578" spans="23:28">
      <c r="W1578"/>
      <c r="X1578"/>
      <c r="Y1578"/>
      <c r="Z1578"/>
      <c r="AA1578"/>
      <c r="AB1578"/>
    </row>
    <row r="1579" spans="23:28">
      <c r="W1579"/>
      <c r="X1579"/>
      <c r="Y1579"/>
      <c r="Z1579"/>
      <c r="AA1579"/>
      <c r="AB1579"/>
    </row>
    <row r="1580" spans="23:28">
      <c r="W1580"/>
      <c r="X1580"/>
      <c r="Y1580"/>
      <c r="Z1580"/>
      <c r="AA1580"/>
      <c r="AB1580"/>
    </row>
    <row r="1581" spans="23:28">
      <c r="W1581"/>
      <c r="X1581"/>
      <c r="Y1581"/>
      <c r="Z1581"/>
      <c r="AA1581"/>
      <c r="AB1581"/>
    </row>
    <row r="1582" spans="23:28">
      <c r="W1582"/>
      <c r="X1582"/>
      <c r="Y1582"/>
      <c r="Z1582"/>
      <c r="AA1582"/>
      <c r="AB1582"/>
    </row>
    <row r="1583" spans="23:28">
      <c r="W1583"/>
      <c r="X1583"/>
      <c r="Y1583"/>
      <c r="Z1583"/>
      <c r="AA1583"/>
      <c r="AB1583"/>
    </row>
    <row r="1584" spans="23:28">
      <c r="W1584"/>
      <c r="X1584"/>
      <c r="Y1584"/>
      <c r="Z1584"/>
      <c r="AA1584"/>
      <c r="AB1584"/>
    </row>
    <row r="1585" spans="23:28">
      <c r="W1585"/>
      <c r="X1585"/>
      <c r="Y1585"/>
      <c r="Z1585"/>
      <c r="AA1585"/>
      <c r="AB1585"/>
    </row>
    <row r="1586" spans="23:28">
      <c r="W1586"/>
      <c r="X1586"/>
      <c r="Y1586"/>
      <c r="Z1586"/>
      <c r="AA1586"/>
      <c r="AB1586"/>
    </row>
    <row r="1587" spans="23:28">
      <c r="W1587"/>
      <c r="X1587"/>
      <c r="Y1587"/>
      <c r="Z1587"/>
      <c r="AA1587"/>
      <c r="AB1587"/>
    </row>
    <row r="1588" spans="23:28">
      <c r="W1588"/>
      <c r="X1588"/>
      <c r="Y1588"/>
      <c r="Z1588"/>
      <c r="AA1588"/>
      <c r="AB1588"/>
    </row>
    <row r="1589" spans="23:28">
      <c r="W1589"/>
      <c r="X1589"/>
      <c r="Y1589"/>
      <c r="Z1589"/>
      <c r="AA1589"/>
      <c r="AB1589"/>
    </row>
    <row r="1590" spans="23:28">
      <c r="W1590"/>
      <c r="X1590"/>
      <c r="Y1590"/>
      <c r="Z1590"/>
      <c r="AA1590"/>
      <c r="AB1590"/>
    </row>
    <row r="1591" spans="23:28">
      <c r="W1591"/>
      <c r="X1591"/>
      <c r="Y1591"/>
      <c r="Z1591"/>
      <c r="AA1591"/>
      <c r="AB1591"/>
    </row>
    <row r="1592" spans="23:28">
      <c r="W1592"/>
      <c r="X1592"/>
      <c r="Y1592"/>
      <c r="Z1592"/>
      <c r="AA1592"/>
      <c r="AB1592"/>
    </row>
    <row r="1593" spans="23:28">
      <c r="W1593"/>
      <c r="X1593"/>
      <c r="Y1593"/>
      <c r="Z1593"/>
      <c r="AA1593"/>
      <c r="AB1593"/>
    </row>
    <row r="1594" spans="23:28">
      <c r="W1594"/>
      <c r="X1594"/>
      <c r="Y1594"/>
      <c r="Z1594"/>
      <c r="AA1594"/>
      <c r="AB1594"/>
    </row>
    <row r="1595" spans="23:28">
      <c r="W1595"/>
      <c r="X1595"/>
      <c r="Y1595"/>
      <c r="Z1595"/>
      <c r="AA1595"/>
      <c r="AB1595"/>
    </row>
    <row r="1596" spans="23:28">
      <c r="W1596"/>
      <c r="X1596"/>
      <c r="Y1596"/>
      <c r="Z1596"/>
      <c r="AA1596"/>
      <c r="AB1596"/>
    </row>
    <row r="1597" spans="23:28">
      <c r="W1597"/>
      <c r="X1597"/>
      <c r="Y1597"/>
      <c r="Z1597"/>
      <c r="AA1597"/>
      <c r="AB1597"/>
    </row>
    <row r="1598" spans="23:28">
      <c r="W1598"/>
      <c r="X1598"/>
      <c r="Y1598"/>
      <c r="Z1598"/>
      <c r="AA1598"/>
      <c r="AB1598"/>
    </row>
    <row r="1599" spans="23:28">
      <c r="W1599"/>
      <c r="X1599"/>
      <c r="Y1599"/>
      <c r="Z1599"/>
      <c r="AA1599"/>
      <c r="AB1599"/>
    </row>
    <row r="1600" spans="23:28">
      <c r="W1600"/>
      <c r="X1600"/>
      <c r="Y1600"/>
      <c r="Z1600"/>
      <c r="AA1600"/>
      <c r="AB1600"/>
    </row>
    <row r="1601" spans="23:28">
      <c r="W1601"/>
      <c r="X1601"/>
      <c r="Y1601"/>
      <c r="Z1601"/>
      <c r="AA1601"/>
      <c r="AB1601"/>
    </row>
    <row r="1602" spans="23:28">
      <c r="W1602"/>
      <c r="X1602"/>
      <c r="Y1602"/>
      <c r="Z1602"/>
      <c r="AA1602"/>
      <c r="AB1602"/>
    </row>
    <row r="1603" spans="23:28">
      <c r="W1603"/>
      <c r="X1603"/>
      <c r="Y1603"/>
      <c r="Z1603"/>
      <c r="AA1603"/>
      <c r="AB1603"/>
    </row>
    <row r="1604" spans="23:28">
      <c r="W1604"/>
      <c r="X1604"/>
      <c r="Y1604"/>
      <c r="Z1604"/>
      <c r="AA1604"/>
      <c r="AB1604"/>
    </row>
    <row r="1605" spans="23:28">
      <c r="W1605"/>
      <c r="X1605"/>
      <c r="Y1605"/>
      <c r="Z1605"/>
      <c r="AA1605"/>
      <c r="AB1605"/>
    </row>
    <row r="1606" spans="23:28">
      <c r="W1606"/>
      <c r="X1606"/>
      <c r="Y1606"/>
      <c r="Z1606"/>
      <c r="AA1606"/>
      <c r="AB1606"/>
    </row>
    <row r="1607" spans="23:28">
      <c r="W1607"/>
      <c r="X1607"/>
      <c r="Y1607"/>
      <c r="Z1607"/>
      <c r="AA1607"/>
      <c r="AB1607"/>
    </row>
    <row r="1608" spans="23:28">
      <c r="W1608"/>
      <c r="X1608"/>
      <c r="Y1608"/>
      <c r="Z1608"/>
      <c r="AA1608"/>
      <c r="AB1608"/>
    </row>
    <row r="1609" spans="23:28">
      <c r="W1609"/>
      <c r="X1609"/>
      <c r="Y1609"/>
      <c r="Z1609"/>
      <c r="AA1609"/>
      <c r="AB1609"/>
    </row>
    <row r="1610" spans="23:28">
      <c r="W1610"/>
      <c r="X1610"/>
      <c r="Y1610"/>
      <c r="Z1610"/>
      <c r="AA1610"/>
      <c r="AB1610"/>
    </row>
    <row r="1611" spans="23:28">
      <c r="W1611"/>
      <c r="X1611"/>
      <c r="Y1611"/>
      <c r="Z1611"/>
      <c r="AA1611"/>
      <c r="AB1611"/>
    </row>
    <row r="1612" spans="23:28">
      <c r="W1612"/>
      <c r="X1612"/>
      <c r="Y1612"/>
      <c r="Z1612"/>
      <c r="AA1612"/>
      <c r="AB1612"/>
    </row>
    <row r="1613" spans="23:28">
      <c r="W1613"/>
      <c r="X1613"/>
      <c r="Y1613"/>
      <c r="Z1613"/>
      <c r="AA1613"/>
      <c r="AB1613"/>
    </row>
    <row r="1614" spans="23:28">
      <c r="W1614"/>
      <c r="X1614"/>
      <c r="Y1614"/>
      <c r="Z1614"/>
      <c r="AA1614"/>
      <c r="AB1614"/>
    </row>
    <row r="1615" spans="23:28">
      <c r="W1615"/>
      <c r="X1615"/>
      <c r="Y1615"/>
      <c r="Z1615"/>
      <c r="AA1615"/>
      <c r="AB1615"/>
    </row>
    <row r="1616" spans="23:28">
      <c r="W1616"/>
      <c r="X1616"/>
      <c r="Y1616"/>
      <c r="Z1616"/>
      <c r="AA1616"/>
      <c r="AB1616"/>
    </row>
    <row r="1617" spans="23:28">
      <c r="W1617"/>
      <c r="X1617"/>
      <c r="Y1617"/>
      <c r="Z1617"/>
      <c r="AA1617"/>
      <c r="AB1617"/>
    </row>
    <row r="1618" spans="23:28">
      <c r="W1618"/>
      <c r="X1618"/>
      <c r="Y1618"/>
      <c r="Z1618"/>
      <c r="AA1618"/>
      <c r="AB1618"/>
    </row>
    <row r="1619" spans="23:28">
      <c r="W1619"/>
      <c r="X1619"/>
      <c r="Y1619"/>
      <c r="Z1619"/>
      <c r="AA1619"/>
      <c r="AB1619"/>
    </row>
    <row r="1620" spans="23:28">
      <c r="W1620"/>
      <c r="X1620"/>
      <c r="Y1620"/>
      <c r="Z1620"/>
      <c r="AA1620"/>
      <c r="AB1620"/>
    </row>
    <row r="1621" spans="23:28">
      <c r="W1621"/>
      <c r="X1621"/>
      <c r="Y1621"/>
      <c r="Z1621"/>
      <c r="AA1621"/>
      <c r="AB1621"/>
    </row>
    <row r="1622" spans="23:28">
      <c r="W1622"/>
      <c r="X1622"/>
      <c r="Y1622"/>
      <c r="Z1622"/>
      <c r="AA1622"/>
      <c r="AB1622"/>
    </row>
    <row r="1623" spans="23:28">
      <c r="W1623"/>
      <c r="X1623"/>
      <c r="Y1623"/>
      <c r="Z1623"/>
      <c r="AA1623"/>
      <c r="AB1623"/>
    </row>
    <row r="1624" spans="23:28">
      <c r="W1624"/>
      <c r="X1624"/>
      <c r="Y1624"/>
      <c r="Z1624"/>
      <c r="AA1624"/>
      <c r="AB1624"/>
    </row>
    <row r="1625" spans="23:28">
      <c r="W1625"/>
      <c r="X1625"/>
      <c r="Y1625"/>
      <c r="Z1625"/>
      <c r="AA1625"/>
      <c r="AB1625"/>
    </row>
    <row r="1626" spans="23:28">
      <c r="W1626"/>
      <c r="X1626"/>
      <c r="Y1626"/>
      <c r="Z1626"/>
      <c r="AA1626"/>
      <c r="AB1626"/>
    </row>
    <row r="1627" spans="23:28">
      <c r="W1627"/>
      <c r="X1627"/>
      <c r="Y1627"/>
      <c r="Z1627"/>
      <c r="AA1627"/>
      <c r="AB1627"/>
    </row>
    <row r="1628" spans="23:28">
      <c r="W1628"/>
      <c r="X1628"/>
      <c r="Y1628"/>
      <c r="Z1628"/>
      <c r="AA1628"/>
      <c r="AB1628"/>
    </row>
    <row r="1629" spans="23:28">
      <c r="W1629"/>
      <c r="X1629"/>
      <c r="Y1629"/>
      <c r="Z1629"/>
      <c r="AA1629"/>
      <c r="AB1629"/>
    </row>
    <row r="1630" spans="23:28">
      <c r="W1630"/>
      <c r="X1630"/>
      <c r="Y1630"/>
      <c r="Z1630"/>
      <c r="AA1630"/>
      <c r="AB1630"/>
    </row>
    <row r="1631" spans="23:28">
      <c r="W1631"/>
      <c r="X1631"/>
      <c r="Y1631"/>
      <c r="Z1631"/>
      <c r="AA1631"/>
      <c r="AB1631"/>
    </row>
    <row r="1632" spans="23:28">
      <c r="W1632"/>
      <c r="X1632"/>
      <c r="Y1632"/>
      <c r="Z1632"/>
      <c r="AA1632"/>
      <c r="AB1632"/>
    </row>
    <row r="1633" spans="23:28">
      <c r="W1633"/>
      <c r="X1633"/>
      <c r="Y1633"/>
      <c r="Z1633"/>
      <c r="AA1633"/>
      <c r="AB1633"/>
    </row>
    <row r="1634" spans="23:28">
      <c r="W1634"/>
      <c r="X1634"/>
      <c r="Y1634"/>
      <c r="Z1634"/>
      <c r="AA1634"/>
      <c r="AB1634"/>
    </row>
    <row r="1635" spans="23:28">
      <c r="W1635"/>
      <c r="X1635"/>
      <c r="Y1635"/>
      <c r="Z1635"/>
      <c r="AA1635"/>
      <c r="AB1635"/>
    </row>
    <row r="1636" spans="23:28">
      <c r="W1636"/>
      <c r="X1636"/>
      <c r="Y1636"/>
      <c r="Z1636"/>
      <c r="AA1636"/>
      <c r="AB1636"/>
    </row>
    <row r="1637" spans="23:28">
      <c r="W1637"/>
      <c r="X1637"/>
      <c r="Y1637"/>
      <c r="Z1637"/>
      <c r="AA1637"/>
      <c r="AB1637"/>
    </row>
    <row r="1638" spans="23:28">
      <c r="W1638"/>
      <c r="X1638"/>
      <c r="Y1638"/>
      <c r="Z1638"/>
      <c r="AA1638"/>
      <c r="AB1638"/>
    </row>
    <row r="1639" spans="23:28">
      <c r="W1639"/>
      <c r="X1639"/>
      <c r="Y1639"/>
      <c r="Z1639"/>
      <c r="AA1639"/>
      <c r="AB1639"/>
    </row>
    <row r="1640" spans="23:28">
      <c r="W1640"/>
      <c r="X1640"/>
      <c r="Y1640"/>
      <c r="Z1640"/>
      <c r="AA1640"/>
      <c r="AB1640"/>
    </row>
    <row r="1641" spans="23:28">
      <c r="W1641"/>
      <c r="X1641"/>
      <c r="Y1641"/>
      <c r="Z1641"/>
      <c r="AA1641"/>
      <c r="AB1641"/>
    </row>
    <row r="1642" spans="23:28">
      <c r="W1642"/>
      <c r="X1642"/>
      <c r="Y1642"/>
      <c r="Z1642"/>
      <c r="AA1642"/>
      <c r="AB1642"/>
    </row>
    <row r="1643" spans="23:28">
      <c r="W1643"/>
      <c r="X1643"/>
      <c r="Y1643"/>
      <c r="Z1643"/>
      <c r="AA1643"/>
      <c r="AB1643"/>
    </row>
    <row r="1644" spans="23:28">
      <c r="W1644"/>
      <c r="X1644"/>
      <c r="Y1644"/>
      <c r="Z1644"/>
      <c r="AA1644"/>
      <c r="AB1644"/>
    </row>
    <row r="1645" spans="23:28">
      <c r="W1645"/>
      <c r="X1645"/>
      <c r="Y1645"/>
      <c r="Z1645"/>
      <c r="AA1645"/>
      <c r="AB1645"/>
    </row>
    <row r="1646" spans="23:28">
      <c r="W1646"/>
      <c r="X1646"/>
      <c r="Y1646"/>
      <c r="Z1646"/>
      <c r="AA1646"/>
      <c r="AB1646"/>
    </row>
    <row r="1647" spans="23:28">
      <c r="W1647"/>
      <c r="X1647"/>
      <c r="Y1647"/>
      <c r="Z1647"/>
      <c r="AA1647"/>
      <c r="AB1647"/>
    </row>
    <row r="1648" spans="23:28">
      <c r="W1648"/>
      <c r="X1648"/>
      <c r="Y1648"/>
      <c r="Z1648"/>
      <c r="AA1648"/>
      <c r="AB1648"/>
    </row>
    <row r="1649" spans="23:28">
      <c r="W1649"/>
      <c r="X1649"/>
      <c r="Y1649"/>
      <c r="Z1649"/>
      <c r="AA1649"/>
      <c r="AB1649"/>
    </row>
    <row r="1650" spans="23:28">
      <c r="W1650"/>
      <c r="X1650"/>
      <c r="Y1650"/>
      <c r="Z1650"/>
      <c r="AA1650"/>
      <c r="AB1650"/>
    </row>
    <row r="1651" spans="23:28">
      <c r="W1651"/>
      <c r="X1651"/>
      <c r="Y1651"/>
      <c r="Z1651"/>
      <c r="AA1651"/>
      <c r="AB1651"/>
    </row>
    <row r="1652" spans="23:28">
      <c r="W1652"/>
      <c r="X1652"/>
      <c r="Y1652"/>
      <c r="Z1652"/>
      <c r="AA1652"/>
      <c r="AB1652"/>
    </row>
    <row r="1653" spans="23:28">
      <c r="W1653"/>
      <c r="X1653"/>
      <c r="Y1653"/>
      <c r="Z1653"/>
      <c r="AA1653"/>
      <c r="AB1653"/>
    </row>
    <row r="1654" spans="23:28">
      <c r="W1654"/>
      <c r="X1654"/>
      <c r="Y1654"/>
      <c r="Z1654"/>
      <c r="AA1654"/>
      <c r="AB1654"/>
    </row>
    <row r="1655" spans="23:28">
      <c r="W1655"/>
      <c r="X1655"/>
      <c r="Y1655"/>
      <c r="Z1655"/>
      <c r="AA1655"/>
      <c r="AB1655"/>
    </row>
    <row r="1656" spans="23:28">
      <c r="W1656"/>
      <c r="X1656"/>
      <c r="Y1656"/>
      <c r="Z1656"/>
      <c r="AA1656"/>
      <c r="AB1656"/>
    </row>
    <row r="1657" spans="23:28">
      <c r="W1657"/>
      <c r="X1657"/>
      <c r="Y1657"/>
      <c r="Z1657"/>
      <c r="AA1657"/>
      <c r="AB1657"/>
    </row>
    <row r="1658" spans="23:28">
      <c r="W1658"/>
      <c r="X1658"/>
      <c r="Y1658"/>
      <c r="Z1658"/>
      <c r="AA1658"/>
      <c r="AB1658"/>
    </row>
    <row r="1659" spans="23:28">
      <c r="W1659"/>
      <c r="X1659"/>
      <c r="Y1659"/>
      <c r="Z1659"/>
      <c r="AA1659"/>
      <c r="AB1659"/>
    </row>
    <row r="1660" spans="23:28">
      <c r="W1660"/>
      <c r="X1660"/>
      <c r="Y1660"/>
      <c r="Z1660"/>
      <c r="AA1660"/>
      <c r="AB1660"/>
    </row>
    <row r="1661" spans="23:28">
      <c r="W1661"/>
      <c r="X1661"/>
      <c r="Y1661"/>
      <c r="Z1661"/>
      <c r="AA1661"/>
      <c r="AB1661"/>
    </row>
    <row r="1662" spans="23:28">
      <c r="W1662"/>
      <c r="X1662"/>
      <c r="Y1662"/>
      <c r="Z1662"/>
      <c r="AA1662"/>
      <c r="AB1662"/>
    </row>
    <row r="1663" spans="23:28">
      <c r="W1663"/>
      <c r="X1663"/>
      <c r="Y1663"/>
      <c r="Z1663"/>
      <c r="AA1663"/>
      <c r="AB1663"/>
    </row>
    <row r="1664" spans="23:28">
      <c r="W1664"/>
      <c r="X1664"/>
      <c r="Y1664"/>
      <c r="Z1664"/>
      <c r="AA1664"/>
      <c r="AB1664"/>
    </row>
    <row r="1665" spans="23:28">
      <c r="W1665"/>
      <c r="X1665"/>
      <c r="Y1665"/>
      <c r="Z1665"/>
      <c r="AA1665"/>
      <c r="AB1665"/>
    </row>
    <row r="1666" spans="23:28">
      <c r="W1666"/>
      <c r="X1666"/>
      <c r="Y1666"/>
      <c r="Z1666"/>
      <c r="AA1666"/>
      <c r="AB1666"/>
    </row>
    <row r="1667" spans="23:28">
      <c r="W1667"/>
      <c r="X1667"/>
      <c r="Y1667"/>
      <c r="Z1667"/>
      <c r="AA1667"/>
      <c r="AB1667"/>
    </row>
    <row r="1668" spans="23:28">
      <c r="W1668"/>
      <c r="X1668"/>
      <c r="Y1668"/>
      <c r="Z1668"/>
      <c r="AA1668"/>
      <c r="AB1668"/>
    </row>
    <row r="1669" spans="23:28">
      <c r="W1669"/>
      <c r="X1669"/>
      <c r="Y1669"/>
      <c r="Z1669"/>
      <c r="AA1669"/>
      <c r="AB1669"/>
    </row>
    <row r="1670" spans="23:28">
      <c r="W1670"/>
      <c r="X1670"/>
      <c r="Y1670"/>
      <c r="Z1670"/>
      <c r="AA1670"/>
      <c r="AB1670"/>
    </row>
    <row r="1671" spans="23:28">
      <c r="W1671"/>
      <c r="X1671"/>
      <c r="Y1671"/>
      <c r="Z1671"/>
      <c r="AA1671"/>
      <c r="AB1671"/>
    </row>
    <row r="1672" spans="23:28">
      <c r="W1672"/>
      <c r="X1672"/>
      <c r="Y1672"/>
      <c r="Z1672"/>
      <c r="AA1672"/>
      <c r="AB1672"/>
    </row>
    <row r="1673" spans="23:28">
      <c r="W1673"/>
      <c r="X1673"/>
      <c r="Y1673"/>
      <c r="Z1673"/>
      <c r="AA1673"/>
      <c r="AB1673"/>
    </row>
    <row r="1674" spans="23:28">
      <c r="W1674"/>
      <c r="X1674"/>
      <c r="Y1674"/>
      <c r="Z1674"/>
      <c r="AA1674"/>
      <c r="AB1674"/>
    </row>
    <row r="1675" spans="23:28">
      <c r="W1675"/>
      <c r="X1675"/>
      <c r="Y1675"/>
      <c r="Z1675"/>
      <c r="AA1675"/>
      <c r="AB1675"/>
    </row>
    <row r="1676" spans="23:28">
      <c r="W1676"/>
      <c r="X1676"/>
      <c r="Y1676"/>
      <c r="Z1676"/>
      <c r="AA1676"/>
      <c r="AB1676"/>
    </row>
    <row r="1677" spans="23:28">
      <c r="W1677"/>
      <c r="X1677"/>
      <c r="Y1677"/>
      <c r="Z1677"/>
      <c r="AA1677"/>
      <c r="AB1677"/>
    </row>
    <row r="1678" spans="23:28">
      <c r="W1678"/>
      <c r="X1678"/>
      <c r="Y1678"/>
      <c r="Z1678"/>
      <c r="AA1678"/>
      <c r="AB1678"/>
    </row>
    <row r="1679" spans="23:28">
      <c r="W1679"/>
      <c r="X1679"/>
      <c r="Y1679"/>
      <c r="Z1679"/>
      <c r="AA1679"/>
      <c r="AB1679"/>
    </row>
    <row r="1680" spans="23:28">
      <c r="W1680"/>
      <c r="X1680"/>
      <c r="Y1680"/>
      <c r="Z1680"/>
      <c r="AA1680"/>
      <c r="AB1680"/>
    </row>
    <row r="1681" spans="23:28">
      <c r="W1681"/>
      <c r="X1681"/>
      <c r="Y1681"/>
      <c r="Z1681"/>
      <c r="AA1681"/>
      <c r="AB1681"/>
    </row>
    <row r="1682" spans="23:28">
      <c r="W1682"/>
      <c r="X1682"/>
      <c r="Y1682"/>
      <c r="Z1682"/>
      <c r="AA1682"/>
      <c r="AB1682"/>
    </row>
    <row r="1683" spans="23:28">
      <c r="W1683"/>
      <c r="X1683"/>
      <c r="Y1683"/>
      <c r="Z1683"/>
      <c r="AA1683"/>
      <c r="AB1683"/>
    </row>
    <row r="1684" spans="23:28">
      <c r="W1684"/>
      <c r="X1684"/>
      <c r="Y1684"/>
      <c r="Z1684"/>
      <c r="AA1684"/>
      <c r="AB1684"/>
    </row>
    <row r="1685" spans="23:28">
      <c r="W1685"/>
      <c r="X1685"/>
      <c r="Y1685"/>
      <c r="Z1685"/>
      <c r="AA1685"/>
      <c r="AB1685"/>
    </row>
    <row r="1686" spans="23:28">
      <c r="W1686"/>
      <c r="X1686"/>
      <c r="Y1686"/>
      <c r="Z1686"/>
      <c r="AA1686"/>
      <c r="AB1686"/>
    </row>
    <row r="1687" spans="23:28">
      <c r="W1687"/>
      <c r="X1687"/>
      <c r="Y1687"/>
      <c r="Z1687"/>
      <c r="AA1687"/>
      <c r="AB1687"/>
    </row>
    <row r="1688" spans="23:28">
      <c r="W1688"/>
      <c r="X1688"/>
      <c r="Y1688"/>
      <c r="Z1688"/>
      <c r="AA1688"/>
      <c r="AB1688"/>
    </row>
    <row r="1689" spans="23:28">
      <c r="W1689"/>
      <c r="X1689"/>
      <c r="Y1689"/>
      <c r="Z1689"/>
      <c r="AA1689"/>
      <c r="AB1689"/>
    </row>
    <row r="1690" spans="23:28">
      <c r="W1690"/>
      <c r="X1690"/>
      <c r="Y1690"/>
      <c r="Z1690"/>
      <c r="AA1690"/>
      <c r="AB1690"/>
    </row>
    <row r="1691" spans="23:28">
      <c r="W1691"/>
      <c r="X1691"/>
      <c r="Y1691"/>
      <c r="Z1691"/>
      <c r="AA1691"/>
      <c r="AB1691"/>
    </row>
    <row r="1692" spans="23:28">
      <c r="W1692"/>
      <c r="X1692"/>
      <c r="Y1692"/>
      <c r="Z1692"/>
      <c r="AA1692"/>
      <c r="AB1692"/>
    </row>
    <row r="1693" spans="23:28">
      <c r="W1693"/>
      <c r="X1693"/>
      <c r="Y1693"/>
      <c r="Z1693"/>
      <c r="AA1693"/>
      <c r="AB1693"/>
    </row>
    <row r="1694" spans="23:28">
      <c r="W1694"/>
      <c r="X1694"/>
      <c r="Y1694"/>
      <c r="Z1694"/>
      <c r="AA1694"/>
      <c r="AB1694"/>
    </row>
    <row r="1695" spans="23:28">
      <c r="W1695"/>
      <c r="X1695"/>
      <c r="Y1695"/>
      <c r="Z1695"/>
      <c r="AA1695"/>
      <c r="AB1695"/>
    </row>
    <row r="1696" spans="23:28">
      <c r="W1696"/>
      <c r="X1696"/>
      <c r="Y1696"/>
      <c r="Z1696"/>
      <c r="AA1696"/>
      <c r="AB1696"/>
    </row>
    <row r="1697" spans="23:28">
      <c r="W1697"/>
      <c r="X1697"/>
      <c r="Y1697"/>
      <c r="Z1697"/>
      <c r="AA1697"/>
      <c r="AB1697"/>
    </row>
    <row r="1698" spans="23:28">
      <c r="W1698"/>
      <c r="X1698"/>
      <c r="Y1698"/>
      <c r="Z1698"/>
      <c r="AA1698"/>
      <c r="AB1698"/>
    </row>
    <row r="1699" spans="23:28">
      <c r="W1699"/>
      <c r="X1699"/>
      <c r="Y1699"/>
      <c r="Z1699"/>
      <c r="AA1699"/>
      <c r="AB1699"/>
    </row>
    <row r="1700" spans="23:28">
      <c r="W1700"/>
      <c r="X1700"/>
      <c r="Y1700"/>
      <c r="Z1700"/>
      <c r="AA1700"/>
      <c r="AB1700"/>
    </row>
    <row r="1701" spans="23:28">
      <c r="W1701"/>
      <c r="X1701"/>
      <c r="Y1701"/>
      <c r="Z1701"/>
      <c r="AA1701"/>
      <c r="AB1701"/>
    </row>
    <row r="1702" spans="23:28">
      <c r="W1702"/>
      <c r="X1702"/>
      <c r="Y1702"/>
      <c r="Z1702"/>
      <c r="AA1702"/>
      <c r="AB1702"/>
    </row>
    <row r="1703" spans="23:28">
      <c r="W1703"/>
      <c r="X1703"/>
      <c r="Y1703"/>
      <c r="Z1703"/>
      <c r="AA1703"/>
      <c r="AB1703"/>
    </row>
    <row r="1704" spans="23:28">
      <c r="W1704"/>
      <c r="X1704"/>
      <c r="Y1704"/>
      <c r="Z1704"/>
      <c r="AA1704"/>
      <c r="AB1704"/>
    </row>
    <row r="1705" spans="23:28">
      <c r="W1705"/>
      <c r="X1705"/>
      <c r="Y1705"/>
      <c r="Z1705"/>
      <c r="AA1705"/>
      <c r="AB1705"/>
    </row>
    <row r="1706" spans="23:28">
      <c r="W1706"/>
      <c r="X1706"/>
      <c r="Y1706"/>
      <c r="Z1706"/>
      <c r="AA1706"/>
      <c r="AB1706"/>
    </row>
    <row r="1707" spans="23:28">
      <c r="W1707"/>
      <c r="X1707"/>
      <c r="Y1707"/>
      <c r="Z1707"/>
      <c r="AA1707"/>
      <c r="AB1707"/>
    </row>
    <row r="1708" spans="23:28">
      <c r="W1708"/>
      <c r="X1708"/>
      <c r="Y1708"/>
      <c r="Z1708"/>
      <c r="AA1708"/>
      <c r="AB1708"/>
    </row>
    <row r="1709" spans="23:28">
      <c r="W1709"/>
      <c r="X1709"/>
      <c r="Y1709"/>
      <c r="Z1709"/>
      <c r="AA1709"/>
      <c r="AB1709"/>
    </row>
    <row r="1710" spans="23:28">
      <c r="W1710"/>
      <c r="X1710"/>
      <c r="Y1710"/>
      <c r="Z1710"/>
      <c r="AA1710"/>
      <c r="AB1710"/>
    </row>
    <row r="1711" spans="23:28">
      <c r="W1711"/>
      <c r="X1711"/>
      <c r="Y1711"/>
      <c r="Z1711"/>
      <c r="AA1711"/>
      <c r="AB1711"/>
    </row>
    <row r="1712" spans="23:28">
      <c r="W1712"/>
      <c r="X1712"/>
      <c r="Y1712"/>
      <c r="Z1712"/>
      <c r="AA1712"/>
      <c r="AB1712"/>
    </row>
    <row r="1713" spans="23:28">
      <c r="W1713"/>
      <c r="X1713"/>
      <c r="Y1713"/>
      <c r="Z1713"/>
      <c r="AA1713"/>
      <c r="AB1713"/>
    </row>
    <row r="1714" spans="23:28">
      <c r="W1714"/>
      <c r="X1714"/>
      <c r="Y1714"/>
      <c r="Z1714"/>
      <c r="AA1714"/>
      <c r="AB1714"/>
    </row>
    <row r="1715" spans="23:28">
      <c r="W1715"/>
      <c r="X1715"/>
      <c r="Y1715"/>
      <c r="Z1715"/>
      <c r="AA1715"/>
      <c r="AB1715"/>
    </row>
    <row r="1716" spans="23:28">
      <c r="W1716"/>
      <c r="X1716"/>
      <c r="Y1716"/>
      <c r="Z1716"/>
      <c r="AA1716"/>
      <c r="AB1716"/>
    </row>
    <row r="1717" spans="23:28">
      <c r="W1717"/>
      <c r="X1717"/>
      <c r="Y1717"/>
      <c r="Z1717"/>
      <c r="AA1717"/>
      <c r="AB1717"/>
    </row>
    <row r="1718" spans="23:28">
      <c r="W1718"/>
      <c r="X1718"/>
      <c r="Y1718"/>
      <c r="Z1718"/>
      <c r="AA1718"/>
      <c r="AB1718"/>
    </row>
    <row r="1719" spans="23:28">
      <c r="W1719"/>
      <c r="X1719"/>
      <c r="Y1719"/>
      <c r="Z1719"/>
      <c r="AA1719"/>
      <c r="AB1719"/>
    </row>
    <row r="1720" spans="23:28">
      <c r="W1720"/>
      <c r="X1720"/>
      <c r="Y1720"/>
      <c r="Z1720"/>
      <c r="AA1720"/>
      <c r="AB1720"/>
    </row>
    <row r="1721" spans="23:28">
      <c r="W1721"/>
      <c r="X1721"/>
      <c r="Y1721"/>
      <c r="Z1721"/>
      <c r="AA1721"/>
      <c r="AB1721"/>
    </row>
    <row r="1722" spans="23:28">
      <c r="W1722"/>
      <c r="X1722"/>
      <c r="Y1722"/>
      <c r="Z1722"/>
      <c r="AA1722"/>
      <c r="AB1722"/>
    </row>
    <row r="1723" spans="23:28">
      <c r="W1723"/>
      <c r="X1723"/>
      <c r="Y1723"/>
      <c r="Z1723"/>
      <c r="AA1723"/>
      <c r="AB1723"/>
    </row>
    <row r="1724" spans="23:28">
      <c r="W1724"/>
      <c r="X1724"/>
      <c r="Y1724"/>
      <c r="Z1724"/>
      <c r="AA1724"/>
      <c r="AB1724"/>
    </row>
    <row r="1725" spans="23:28">
      <c r="W1725"/>
      <c r="X1725"/>
      <c r="Y1725"/>
      <c r="Z1725"/>
      <c r="AA1725"/>
      <c r="AB1725"/>
    </row>
    <row r="1726" spans="23:28">
      <c r="W1726"/>
      <c r="X1726"/>
      <c r="Y1726"/>
      <c r="Z1726"/>
      <c r="AA1726"/>
      <c r="AB1726"/>
    </row>
    <row r="1727" spans="23:28">
      <c r="W1727"/>
      <c r="X1727"/>
      <c r="Y1727"/>
      <c r="Z1727"/>
      <c r="AA1727"/>
      <c r="AB1727"/>
    </row>
    <row r="1728" spans="23:28">
      <c r="W1728"/>
      <c r="X1728"/>
      <c r="Y1728"/>
      <c r="Z1728"/>
      <c r="AA1728"/>
      <c r="AB1728"/>
    </row>
    <row r="1729" spans="23:28">
      <c r="W1729"/>
      <c r="X1729"/>
      <c r="Y1729"/>
      <c r="Z1729"/>
      <c r="AA1729"/>
      <c r="AB1729"/>
    </row>
    <row r="1730" spans="23:28">
      <c r="W1730"/>
      <c r="X1730"/>
      <c r="Y1730"/>
      <c r="Z1730"/>
      <c r="AA1730"/>
      <c r="AB1730"/>
    </row>
    <row r="1731" spans="23:28">
      <c r="W1731"/>
      <c r="X1731"/>
      <c r="Y1731"/>
      <c r="Z1731"/>
      <c r="AA1731"/>
      <c r="AB1731"/>
    </row>
    <row r="1732" spans="23:28">
      <c r="W1732"/>
      <c r="X1732"/>
      <c r="Y1732"/>
      <c r="Z1732"/>
      <c r="AA1732"/>
      <c r="AB1732"/>
    </row>
    <row r="1733" spans="23:28">
      <c r="W1733"/>
      <c r="X1733"/>
      <c r="Y1733"/>
      <c r="Z1733"/>
      <c r="AA1733"/>
      <c r="AB1733"/>
    </row>
    <row r="1734" spans="23:28">
      <c r="W1734"/>
      <c r="X1734"/>
      <c r="Y1734"/>
      <c r="Z1734"/>
      <c r="AA1734"/>
      <c r="AB1734"/>
    </row>
    <row r="1735" spans="23:28">
      <c r="W1735"/>
      <c r="X1735"/>
      <c r="Y1735"/>
      <c r="Z1735"/>
      <c r="AA1735"/>
      <c r="AB1735"/>
    </row>
    <row r="1736" spans="23:28">
      <c r="W1736"/>
      <c r="X1736"/>
      <c r="Y1736"/>
      <c r="Z1736"/>
      <c r="AA1736"/>
      <c r="AB1736"/>
    </row>
    <row r="1737" spans="23:28">
      <c r="W1737"/>
      <c r="X1737"/>
      <c r="Y1737"/>
      <c r="Z1737"/>
      <c r="AA1737"/>
      <c r="AB1737"/>
    </row>
    <row r="1738" spans="23:28">
      <c r="W1738"/>
      <c r="X1738"/>
      <c r="Y1738"/>
      <c r="Z1738"/>
      <c r="AA1738"/>
      <c r="AB1738"/>
    </row>
    <row r="1739" spans="23:28">
      <c r="W1739"/>
      <c r="X1739"/>
      <c r="Y1739"/>
      <c r="Z1739"/>
      <c r="AA1739"/>
      <c r="AB1739"/>
    </row>
    <row r="1740" spans="23:28">
      <c r="W1740"/>
      <c r="X1740"/>
      <c r="Y1740"/>
      <c r="Z1740"/>
      <c r="AA1740"/>
      <c r="AB1740"/>
    </row>
    <row r="1741" spans="23:28">
      <c r="W1741"/>
      <c r="X1741"/>
      <c r="Y1741"/>
      <c r="Z1741"/>
      <c r="AA1741"/>
      <c r="AB1741"/>
    </row>
    <row r="1742" spans="23:28">
      <c r="W1742"/>
      <c r="X1742"/>
      <c r="Y1742"/>
      <c r="Z1742"/>
      <c r="AA1742"/>
      <c r="AB1742"/>
    </row>
    <row r="1743" spans="23:28">
      <c r="W1743"/>
      <c r="X1743"/>
      <c r="Y1743"/>
      <c r="Z1743"/>
      <c r="AA1743"/>
      <c r="AB1743"/>
    </row>
    <row r="1744" spans="23:28">
      <c r="W1744"/>
      <c r="X1744"/>
      <c r="Y1744"/>
      <c r="Z1744"/>
      <c r="AA1744"/>
      <c r="AB1744"/>
    </row>
    <row r="1745" spans="23:28">
      <c r="W1745"/>
      <c r="X1745"/>
      <c r="Y1745"/>
      <c r="Z1745"/>
      <c r="AA1745"/>
      <c r="AB1745"/>
    </row>
    <row r="1746" spans="23:28">
      <c r="W1746"/>
      <c r="X1746"/>
      <c r="Y1746"/>
      <c r="Z1746"/>
      <c r="AA1746"/>
      <c r="AB1746"/>
    </row>
    <row r="1747" spans="23:28">
      <c r="W1747"/>
      <c r="X1747"/>
      <c r="Y1747"/>
      <c r="Z1747"/>
      <c r="AA1747"/>
      <c r="AB1747"/>
    </row>
    <row r="1748" spans="23:28">
      <c r="W1748"/>
      <c r="X1748"/>
      <c r="Y1748"/>
      <c r="Z1748"/>
      <c r="AA1748"/>
      <c r="AB1748"/>
    </row>
    <row r="1749" spans="23:28">
      <c r="W1749"/>
      <c r="X1749"/>
      <c r="Y1749"/>
      <c r="Z1749"/>
      <c r="AA1749"/>
      <c r="AB1749"/>
    </row>
    <row r="1750" spans="23:28">
      <c r="W1750"/>
      <c r="X1750"/>
      <c r="Y1750"/>
      <c r="Z1750"/>
      <c r="AA1750"/>
      <c r="AB1750"/>
    </row>
    <row r="1751" spans="23:28">
      <c r="W1751"/>
      <c r="X1751"/>
      <c r="Y1751"/>
      <c r="Z1751"/>
      <c r="AA1751"/>
      <c r="AB1751"/>
    </row>
    <row r="1752" spans="23:28">
      <c r="W1752"/>
      <c r="X1752"/>
      <c r="Y1752"/>
      <c r="Z1752"/>
      <c r="AA1752"/>
      <c r="AB1752"/>
    </row>
    <row r="1753" spans="23:28">
      <c r="W1753"/>
      <c r="X1753"/>
      <c r="Y1753"/>
      <c r="Z1753"/>
      <c r="AA1753"/>
      <c r="AB1753"/>
    </row>
    <row r="1754" spans="23:28">
      <c r="W1754"/>
      <c r="X1754"/>
      <c r="Y1754"/>
      <c r="Z1754"/>
      <c r="AA1754"/>
      <c r="AB1754"/>
    </row>
    <row r="1755" spans="23:28">
      <c r="W1755"/>
      <c r="X1755"/>
      <c r="Y1755"/>
      <c r="Z1755"/>
      <c r="AA1755"/>
      <c r="AB1755"/>
    </row>
    <row r="1756" spans="23:28">
      <c r="W1756"/>
      <c r="X1756"/>
      <c r="Y1756"/>
      <c r="Z1756"/>
      <c r="AA1756"/>
      <c r="AB1756"/>
    </row>
    <row r="1757" spans="23:28">
      <c r="W1757"/>
      <c r="X1757"/>
      <c r="Y1757"/>
      <c r="Z1757"/>
      <c r="AA1757"/>
      <c r="AB1757"/>
    </row>
    <row r="1758" spans="23:28">
      <c r="W1758"/>
      <c r="X1758"/>
      <c r="Y1758"/>
      <c r="Z1758"/>
      <c r="AA1758"/>
      <c r="AB1758"/>
    </row>
    <row r="1759" spans="23:28">
      <c r="W1759"/>
      <c r="X1759"/>
      <c r="Y1759"/>
      <c r="Z1759"/>
      <c r="AA1759"/>
      <c r="AB1759"/>
    </row>
    <row r="1760" spans="23:28">
      <c r="W1760"/>
      <c r="X1760"/>
      <c r="Y1760"/>
      <c r="Z1760"/>
      <c r="AA1760"/>
      <c r="AB1760"/>
    </row>
    <row r="1761" spans="23:28">
      <c r="W1761"/>
      <c r="X1761"/>
      <c r="Y1761"/>
      <c r="Z1761"/>
      <c r="AA1761"/>
      <c r="AB1761"/>
    </row>
    <row r="1762" spans="23:28">
      <c r="W1762"/>
      <c r="X1762"/>
      <c r="Y1762"/>
      <c r="Z1762"/>
      <c r="AA1762"/>
      <c r="AB1762"/>
    </row>
    <row r="1763" spans="23:28">
      <c r="W1763"/>
      <c r="X1763"/>
      <c r="Y1763"/>
      <c r="Z1763"/>
      <c r="AA1763"/>
      <c r="AB1763"/>
    </row>
    <row r="1764" spans="23:28">
      <c r="W1764"/>
      <c r="X1764"/>
      <c r="Y1764"/>
      <c r="Z1764"/>
      <c r="AA1764"/>
      <c r="AB1764"/>
    </row>
    <row r="1765" spans="23:28">
      <c r="W1765"/>
      <c r="X1765"/>
      <c r="Y1765"/>
      <c r="Z1765"/>
      <c r="AA1765"/>
      <c r="AB1765"/>
    </row>
    <row r="1766" spans="23:28">
      <c r="W1766"/>
      <c r="X1766"/>
      <c r="Y1766"/>
      <c r="Z1766"/>
      <c r="AA1766"/>
      <c r="AB1766"/>
    </row>
    <row r="1767" spans="23:28">
      <c r="W1767"/>
      <c r="X1767"/>
      <c r="Y1767"/>
      <c r="Z1767"/>
      <c r="AA1767"/>
      <c r="AB1767"/>
    </row>
    <row r="1768" spans="23:28">
      <c r="W1768"/>
      <c r="X1768"/>
      <c r="Y1768"/>
      <c r="Z1768"/>
      <c r="AA1768"/>
      <c r="AB1768"/>
    </row>
    <row r="1769" spans="23:28">
      <c r="W1769"/>
      <c r="X1769"/>
      <c r="Y1769"/>
      <c r="Z1769"/>
      <c r="AA1769"/>
      <c r="AB1769"/>
    </row>
    <row r="1770" spans="23:28">
      <c r="W1770"/>
      <c r="X1770"/>
      <c r="Y1770"/>
      <c r="Z1770"/>
      <c r="AA1770"/>
      <c r="AB1770"/>
    </row>
    <row r="1771" spans="23:28">
      <c r="W1771"/>
      <c r="X1771"/>
      <c r="Y1771"/>
      <c r="Z1771"/>
      <c r="AA1771"/>
      <c r="AB1771"/>
    </row>
    <row r="1772" spans="23:28">
      <c r="W1772"/>
      <c r="X1772"/>
      <c r="Y1772"/>
      <c r="Z1772"/>
      <c r="AA1772"/>
      <c r="AB1772"/>
    </row>
    <row r="1773" spans="23:28">
      <c r="W1773"/>
      <c r="X1773"/>
      <c r="Y1773"/>
      <c r="Z1773"/>
      <c r="AA1773"/>
      <c r="AB1773"/>
    </row>
    <row r="1774" spans="23:28">
      <c r="W1774"/>
      <c r="X1774"/>
      <c r="Y1774"/>
      <c r="Z1774"/>
      <c r="AA1774"/>
      <c r="AB1774"/>
    </row>
    <row r="1775" spans="23:28">
      <c r="W1775"/>
      <c r="X1775"/>
      <c r="Y1775"/>
      <c r="Z1775"/>
      <c r="AA1775"/>
      <c r="AB1775"/>
    </row>
    <row r="1776" spans="23:28">
      <c r="W1776"/>
      <c r="X1776"/>
      <c r="Y1776"/>
      <c r="Z1776"/>
      <c r="AA1776"/>
      <c r="AB1776"/>
    </row>
    <row r="1777" spans="23:28">
      <c r="W1777"/>
      <c r="X1777"/>
      <c r="Y1777"/>
      <c r="Z1777"/>
      <c r="AA1777"/>
      <c r="AB1777"/>
    </row>
    <row r="1778" spans="23:28">
      <c r="W1778"/>
      <c r="X1778"/>
      <c r="Y1778"/>
      <c r="Z1778"/>
      <c r="AA1778"/>
      <c r="AB1778"/>
    </row>
    <row r="1779" spans="23:28">
      <c r="W1779"/>
      <c r="X1779"/>
      <c r="Y1779"/>
      <c r="Z1779"/>
      <c r="AA1779"/>
      <c r="AB1779"/>
    </row>
    <row r="1780" spans="23:28">
      <c r="W1780"/>
      <c r="X1780"/>
      <c r="Y1780"/>
      <c r="Z1780"/>
      <c r="AA1780"/>
      <c r="AB1780"/>
    </row>
    <row r="1781" spans="23:28">
      <c r="W1781"/>
      <c r="X1781"/>
      <c r="Y1781"/>
      <c r="Z1781"/>
      <c r="AA1781"/>
      <c r="AB1781"/>
    </row>
    <row r="1782" spans="23:28">
      <c r="W1782"/>
      <c r="X1782"/>
      <c r="Y1782"/>
      <c r="Z1782"/>
      <c r="AA1782"/>
      <c r="AB1782"/>
    </row>
    <row r="1783" spans="23:28">
      <c r="W1783"/>
      <c r="X1783"/>
      <c r="Y1783"/>
      <c r="Z1783"/>
      <c r="AA1783"/>
      <c r="AB1783"/>
    </row>
    <row r="1784" spans="23:28">
      <c r="W1784"/>
      <c r="X1784"/>
      <c r="Y1784"/>
      <c r="Z1784"/>
      <c r="AA1784"/>
      <c r="AB1784"/>
    </row>
    <row r="1785" spans="23:28">
      <c r="W1785"/>
      <c r="X1785"/>
      <c r="Y1785"/>
      <c r="Z1785"/>
      <c r="AA1785"/>
      <c r="AB1785"/>
    </row>
    <row r="1786" spans="23:28">
      <c r="W1786"/>
      <c r="X1786"/>
      <c r="Y1786"/>
      <c r="Z1786"/>
      <c r="AA1786"/>
      <c r="AB1786"/>
    </row>
    <row r="1787" spans="23:28">
      <c r="W1787"/>
      <c r="X1787"/>
      <c r="Y1787"/>
      <c r="Z1787"/>
      <c r="AA1787"/>
      <c r="AB1787"/>
    </row>
    <row r="1788" spans="23:28">
      <c r="W1788"/>
      <c r="X1788"/>
      <c r="Y1788"/>
      <c r="Z1788"/>
      <c r="AA1788"/>
      <c r="AB1788"/>
    </row>
    <row r="1789" spans="23:28">
      <c r="W1789"/>
      <c r="X1789"/>
      <c r="Y1789"/>
      <c r="Z1789"/>
      <c r="AA1789"/>
      <c r="AB1789"/>
    </row>
    <row r="1790" spans="23:28">
      <c r="W1790"/>
      <c r="X1790"/>
      <c r="Y1790"/>
      <c r="Z1790"/>
      <c r="AA1790"/>
      <c r="AB1790"/>
    </row>
    <row r="1791" spans="23:28">
      <c r="W1791"/>
      <c r="X1791"/>
      <c r="Y1791"/>
      <c r="Z1791"/>
      <c r="AA1791"/>
      <c r="AB1791"/>
    </row>
    <row r="1792" spans="23:28">
      <c r="W1792"/>
      <c r="X1792"/>
      <c r="Y1792"/>
      <c r="Z1792"/>
      <c r="AA1792"/>
      <c r="AB1792"/>
    </row>
    <row r="1793" spans="23:28">
      <c r="W1793"/>
      <c r="X1793"/>
      <c r="Y1793"/>
      <c r="Z1793"/>
      <c r="AA1793"/>
      <c r="AB1793"/>
    </row>
    <row r="1794" spans="23:28">
      <c r="W1794"/>
      <c r="X1794"/>
      <c r="Y1794"/>
      <c r="Z1794"/>
      <c r="AA1794"/>
      <c r="AB1794"/>
    </row>
    <row r="1795" spans="23:28">
      <c r="W1795"/>
      <c r="X1795"/>
      <c r="Y1795"/>
      <c r="Z1795"/>
      <c r="AA1795"/>
      <c r="AB1795"/>
    </row>
    <row r="1796" spans="23:28">
      <c r="W1796"/>
      <c r="X1796"/>
      <c r="Y1796"/>
      <c r="Z1796"/>
      <c r="AA1796"/>
      <c r="AB1796"/>
    </row>
    <row r="1797" spans="23:28">
      <c r="W1797"/>
      <c r="X1797"/>
      <c r="Y1797"/>
      <c r="Z1797"/>
      <c r="AA1797"/>
      <c r="AB1797"/>
    </row>
    <row r="1798" spans="23:28">
      <c r="W1798"/>
      <c r="X1798"/>
      <c r="Y1798"/>
      <c r="Z1798"/>
      <c r="AA1798"/>
      <c r="AB1798"/>
    </row>
    <row r="1799" spans="23:28">
      <c r="W1799"/>
      <c r="X1799"/>
      <c r="Y1799"/>
      <c r="Z1799"/>
      <c r="AA1799"/>
      <c r="AB1799"/>
    </row>
    <row r="1800" spans="23:28">
      <c r="W1800"/>
      <c r="X1800"/>
      <c r="Y1800"/>
      <c r="Z1800"/>
      <c r="AA1800"/>
      <c r="AB1800"/>
    </row>
    <row r="1801" spans="23:28">
      <c r="W1801"/>
      <c r="X1801"/>
      <c r="Y1801"/>
      <c r="Z1801"/>
      <c r="AA1801"/>
      <c r="AB1801"/>
    </row>
    <row r="1802" spans="23:28">
      <c r="W1802"/>
      <c r="X1802"/>
      <c r="Y1802"/>
      <c r="Z1802"/>
      <c r="AA1802"/>
      <c r="AB1802"/>
    </row>
    <row r="1803" spans="23:28">
      <c r="W1803"/>
      <c r="X1803"/>
      <c r="Y1803"/>
      <c r="Z1803"/>
      <c r="AA1803"/>
      <c r="AB1803"/>
    </row>
    <row r="1804" spans="23:28">
      <c r="W1804"/>
      <c r="X1804"/>
      <c r="Y1804"/>
      <c r="Z1804"/>
      <c r="AA1804"/>
      <c r="AB1804"/>
    </row>
    <row r="1805" spans="23:28">
      <c r="W1805"/>
      <c r="X1805"/>
      <c r="Y1805"/>
      <c r="Z1805"/>
      <c r="AA1805"/>
      <c r="AB1805"/>
    </row>
    <row r="1806" spans="23:28">
      <c r="W1806"/>
      <c r="X1806"/>
      <c r="Y1806"/>
      <c r="Z1806"/>
      <c r="AA1806"/>
      <c r="AB1806"/>
    </row>
    <row r="1807" spans="23:28">
      <c r="W1807"/>
      <c r="X1807"/>
      <c r="Y1807"/>
      <c r="Z1807"/>
      <c r="AA1807"/>
      <c r="AB1807"/>
    </row>
    <row r="1808" spans="23:28">
      <c r="W1808"/>
      <c r="X1808"/>
      <c r="Y1808"/>
      <c r="Z1808"/>
      <c r="AA1808"/>
      <c r="AB1808"/>
    </row>
    <row r="1809" spans="23:28">
      <c r="W1809"/>
      <c r="X1809"/>
      <c r="Y1809"/>
      <c r="Z1809"/>
      <c r="AA1809"/>
      <c r="AB1809"/>
    </row>
    <row r="1810" spans="23:28">
      <c r="W1810"/>
      <c r="X1810"/>
      <c r="Y1810"/>
      <c r="Z1810"/>
      <c r="AA1810"/>
      <c r="AB1810"/>
    </row>
    <row r="1811" spans="23:28">
      <c r="W1811"/>
      <c r="X1811"/>
      <c r="Y1811"/>
      <c r="Z1811"/>
      <c r="AA1811"/>
      <c r="AB1811"/>
    </row>
    <row r="1812" spans="23:28">
      <c r="W1812"/>
      <c r="X1812"/>
      <c r="Y1812"/>
      <c r="Z1812"/>
      <c r="AA1812"/>
      <c r="AB1812"/>
    </row>
    <row r="1813" spans="23:28">
      <c r="W1813"/>
      <c r="X1813"/>
      <c r="Y1813"/>
      <c r="Z1813"/>
      <c r="AA1813"/>
      <c r="AB1813"/>
    </row>
    <row r="1814" spans="23:28">
      <c r="W1814"/>
      <c r="X1814"/>
      <c r="Y1814"/>
      <c r="Z1814"/>
      <c r="AA1814"/>
      <c r="AB1814"/>
    </row>
    <row r="1815" spans="23:28">
      <c r="W1815"/>
      <c r="X1815"/>
      <c r="Y1815"/>
      <c r="Z1815"/>
      <c r="AA1815"/>
      <c r="AB1815"/>
    </row>
    <row r="1816" spans="23:28">
      <c r="W1816"/>
      <c r="X1816"/>
      <c r="Y1816"/>
      <c r="Z1816"/>
      <c r="AA1816"/>
      <c r="AB1816"/>
    </row>
    <row r="1817" spans="23:28">
      <c r="W1817"/>
      <c r="X1817"/>
      <c r="Y1817"/>
      <c r="Z1817"/>
      <c r="AA1817"/>
      <c r="AB1817"/>
    </row>
    <row r="1818" spans="23:28">
      <c r="W1818"/>
      <c r="X1818"/>
      <c r="Y1818"/>
      <c r="Z1818"/>
      <c r="AA1818"/>
      <c r="AB1818"/>
    </row>
    <row r="1819" spans="23:28">
      <c r="W1819"/>
      <c r="X1819"/>
      <c r="Y1819"/>
      <c r="Z1819"/>
      <c r="AA1819"/>
      <c r="AB1819"/>
    </row>
    <row r="1820" spans="23:28">
      <c r="W1820"/>
      <c r="X1820"/>
      <c r="Y1820"/>
      <c r="Z1820"/>
      <c r="AA1820"/>
      <c r="AB1820"/>
    </row>
    <row r="1821" spans="23:28">
      <c r="W1821"/>
      <c r="X1821"/>
      <c r="Y1821"/>
      <c r="Z1821"/>
      <c r="AA1821"/>
      <c r="AB1821"/>
    </row>
    <row r="1822" spans="23:28">
      <c r="W1822"/>
      <c r="X1822"/>
      <c r="Y1822"/>
      <c r="Z1822"/>
      <c r="AA1822"/>
      <c r="AB1822"/>
    </row>
    <row r="1823" spans="23:28">
      <c r="W1823"/>
      <c r="X1823"/>
      <c r="Y1823"/>
      <c r="Z1823"/>
      <c r="AA1823"/>
      <c r="AB1823"/>
    </row>
    <row r="1824" spans="23:28">
      <c r="W1824"/>
      <c r="X1824"/>
      <c r="Y1824"/>
      <c r="Z1824"/>
      <c r="AA1824"/>
      <c r="AB1824"/>
    </row>
    <row r="1825" spans="23:28">
      <c r="W1825"/>
      <c r="X1825"/>
      <c r="Y1825"/>
      <c r="Z1825"/>
      <c r="AA1825"/>
      <c r="AB1825"/>
    </row>
    <row r="1826" spans="23:28">
      <c r="W1826"/>
      <c r="X1826"/>
      <c r="Y1826"/>
      <c r="Z1826"/>
      <c r="AA1826"/>
      <c r="AB1826"/>
    </row>
    <row r="1827" spans="23:28">
      <c r="W1827"/>
      <c r="X1827"/>
      <c r="Y1827"/>
      <c r="Z1827"/>
      <c r="AA1827"/>
      <c r="AB1827"/>
    </row>
    <row r="1828" spans="23:28">
      <c r="W1828"/>
      <c r="X1828"/>
      <c r="Y1828"/>
      <c r="Z1828"/>
      <c r="AA1828"/>
      <c r="AB1828"/>
    </row>
    <row r="1829" spans="23:28">
      <c r="W1829"/>
      <c r="X1829"/>
      <c r="Y1829"/>
      <c r="Z1829"/>
      <c r="AA1829"/>
      <c r="AB1829"/>
    </row>
    <row r="1830" spans="23:28">
      <c r="W1830"/>
      <c r="X1830"/>
      <c r="Y1830"/>
      <c r="Z1830"/>
      <c r="AA1830"/>
      <c r="AB1830"/>
    </row>
    <row r="1831" spans="23:28">
      <c r="W1831"/>
      <c r="X1831"/>
      <c r="Y1831"/>
      <c r="Z1831"/>
      <c r="AA1831"/>
      <c r="AB1831"/>
    </row>
    <row r="1832" spans="23:28">
      <c r="W1832"/>
      <c r="X1832"/>
      <c r="Y1832"/>
      <c r="Z1832"/>
      <c r="AA1832"/>
      <c r="AB1832"/>
    </row>
    <row r="1833" spans="23:28">
      <c r="W1833"/>
      <c r="X1833"/>
      <c r="Y1833"/>
      <c r="Z1833"/>
      <c r="AA1833"/>
      <c r="AB1833"/>
    </row>
    <row r="1834" spans="23:28">
      <c r="W1834"/>
      <c r="X1834"/>
      <c r="Y1834"/>
      <c r="Z1834"/>
      <c r="AA1834"/>
      <c r="AB1834"/>
    </row>
    <row r="1835" spans="23:28">
      <c r="W1835"/>
      <c r="X1835"/>
      <c r="Y1835"/>
      <c r="Z1835"/>
      <c r="AA1835"/>
      <c r="AB1835"/>
    </row>
    <row r="1836" spans="23:28">
      <c r="W1836"/>
      <c r="X1836"/>
      <c r="Y1836"/>
      <c r="Z1836"/>
      <c r="AA1836"/>
      <c r="AB1836"/>
    </row>
    <row r="1837" spans="23:28">
      <c r="W1837"/>
      <c r="X1837"/>
      <c r="Y1837"/>
      <c r="Z1837"/>
      <c r="AA1837"/>
      <c r="AB1837"/>
    </row>
    <row r="1838" spans="23:28">
      <c r="W1838"/>
      <c r="X1838"/>
      <c r="Y1838"/>
      <c r="Z1838"/>
      <c r="AA1838"/>
      <c r="AB1838"/>
    </row>
    <row r="1839" spans="23:28">
      <c r="W1839"/>
      <c r="X1839"/>
      <c r="Y1839"/>
      <c r="Z1839"/>
      <c r="AA1839"/>
      <c r="AB1839"/>
    </row>
    <row r="1840" spans="23:28">
      <c r="W1840"/>
      <c r="X1840"/>
      <c r="Y1840"/>
      <c r="Z1840"/>
      <c r="AA1840"/>
      <c r="AB1840"/>
    </row>
    <row r="1841" spans="23:28">
      <c r="W1841"/>
      <c r="X1841"/>
      <c r="Y1841"/>
      <c r="Z1841"/>
      <c r="AA1841"/>
      <c r="AB1841"/>
    </row>
    <row r="1842" spans="23:28">
      <c r="W1842"/>
      <c r="X1842"/>
      <c r="Y1842"/>
      <c r="Z1842"/>
      <c r="AA1842"/>
      <c r="AB1842"/>
    </row>
    <row r="1843" spans="23:28">
      <c r="W1843"/>
      <c r="X1843"/>
      <c r="Y1843"/>
      <c r="Z1843"/>
      <c r="AA1843"/>
      <c r="AB1843"/>
    </row>
    <row r="1844" spans="23:28">
      <c r="W1844"/>
      <c r="X1844"/>
      <c r="Y1844"/>
      <c r="Z1844"/>
      <c r="AA1844"/>
      <c r="AB1844"/>
    </row>
    <row r="1845" spans="23:28">
      <c r="W1845"/>
      <c r="X1845"/>
      <c r="Y1845"/>
      <c r="Z1845"/>
      <c r="AA1845"/>
      <c r="AB1845"/>
    </row>
    <row r="1846" spans="23:28">
      <c r="W1846"/>
      <c r="X1846"/>
      <c r="Y1846"/>
      <c r="Z1846"/>
      <c r="AA1846"/>
      <c r="AB1846"/>
    </row>
    <row r="1847" spans="23:28">
      <c r="W1847"/>
      <c r="X1847"/>
      <c r="Y1847"/>
      <c r="Z1847"/>
      <c r="AA1847"/>
      <c r="AB1847"/>
    </row>
    <row r="1848" spans="23:28">
      <c r="W1848"/>
      <c r="X1848"/>
      <c r="Y1848"/>
      <c r="Z1848"/>
      <c r="AA1848"/>
      <c r="AB1848"/>
    </row>
    <row r="1849" spans="23:28">
      <c r="W1849"/>
      <c r="X1849"/>
      <c r="Y1849"/>
      <c r="Z1849"/>
      <c r="AA1849"/>
      <c r="AB1849"/>
    </row>
    <row r="1850" spans="23:28">
      <c r="W1850"/>
      <c r="X1850"/>
      <c r="Y1850"/>
      <c r="Z1850"/>
      <c r="AA1850"/>
      <c r="AB1850"/>
    </row>
    <row r="1851" spans="23:28">
      <c r="W1851"/>
      <c r="X1851"/>
      <c r="Y1851"/>
      <c r="Z1851"/>
      <c r="AA1851"/>
      <c r="AB1851"/>
    </row>
    <row r="1852" spans="23:28">
      <c r="W1852"/>
      <c r="X1852"/>
      <c r="Y1852"/>
      <c r="Z1852"/>
      <c r="AA1852"/>
      <c r="AB1852"/>
    </row>
    <row r="1853" spans="23:28">
      <c r="W1853"/>
      <c r="X1853"/>
      <c r="Y1853"/>
      <c r="Z1853"/>
      <c r="AA1853"/>
      <c r="AB1853"/>
    </row>
    <row r="1854" spans="23:28">
      <c r="W1854"/>
      <c r="X1854"/>
      <c r="Y1854"/>
      <c r="Z1854"/>
      <c r="AA1854"/>
      <c r="AB1854"/>
    </row>
    <row r="1855" spans="23:28">
      <c r="W1855"/>
      <c r="X1855"/>
      <c r="Y1855"/>
      <c r="Z1855"/>
      <c r="AA1855"/>
      <c r="AB1855"/>
    </row>
    <row r="1856" spans="23:28">
      <c r="W1856"/>
      <c r="X1856"/>
      <c r="Y1856"/>
      <c r="Z1856"/>
      <c r="AA1856"/>
      <c r="AB1856"/>
    </row>
    <row r="1857" spans="23:28">
      <c r="W1857"/>
      <c r="X1857"/>
      <c r="Y1857"/>
      <c r="Z1857"/>
      <c r="AA1857"/>
      <c r="AB1857"/>
    </row>
    <row r="1858" spans="23:28">
      <c r="W1858"/>
      <c r="X1858"/>
      <c r="Y1858"/>
      <c r="Z1858"/>
      <c r="AA1858"/>
      <c r="AB1858"/>
    </row>
    <row r="1859" spans="23:28">
      <c r="W1859"/>
      <c r="X1859"/>
      <c r="Y1859"/>
      <c r="Z1859"/>
      <c r="AA1859"/>
      <c r="AB1859"/>
    </row>
    <row r="1860" spans="23:28">
      <c r="W1860"/>
      <c r="X1860"/>
      <c r="Y1860"/>
      <c r="Z1860"/>
      <c r="AA1860"/>
      <c r="AB1860"/>
    </row>
    <row r="1861" spans="23:28">
      <c r="W1861"/>
      <c r="X1861"/>
      <c r="Y1861"/>
      <c r="Z1861"/>
      <c r="AA1861"/>
      <c r="AB1861"/>
    </row>
    <row r="1862" spans="23:28">
      <c r="W1862"/>
      <c r="X1862"/>
      <c r="Y1862"/>
      <c r="Z1862"/>
      <c r="AA1862"/>
      <c r="AB1862"/>
    </row>
    <row r="1863" spans="23:28">
      <c r="W1863"/>
      <c r="X1863"/>
      <c r="Y1863"/>
      <c r="Z1863"/>
      <c r="AA1863"/>
      <c r="AB1863"/>
    </row>
    <row r="1864" spans="23:28">
      <c r="W1864"/>
      <c r="X1864"/>
      <c r="Y1864"/>
      <c r="Z1864"/>
      <c r="AA1864"/>
      <c r="AB1864"/>
    </row>
    <row r="1865" spans="23:28">
      <c r="W1865"/>
      <c r="X1865"/>
      <c r="Y1865"/>
      <c r="Z1865"/>
      <c r="AA1865"/>
      <c r="AB1865"/>
    </row>
    <row r="1866" spans="23:28">
      <c r="W1866"/>
      <c r="X1866"/>
      <c r="Y1866"/>
      <c r="Z1866"/>
      <c r="AA1866"/>
      <c r="AB1866"/>
    </row>
    <row r="1867" spans="23:28">
      <c r="W1867"/>
      <c r="X1867"/>
      <c r="Y1867"/>
      <c r="Z1867"/>
      <c r="AA1867"/>
      <c r="AB1867"/>
    </row>
    <row r="1868" spans="23:28">
      <c r="W1868"/>
      <c r="X1868"/>
      <c r="Y1868"/>
      <c r="Z1868"/>
      <c r="AA1868"/>
      <c r="AB1868"/>
    </row>
    <row r="1869" spans="23:28">
      <c r="W1869"/>
      <c r="X1869"/>
      <c r="Y1869"/>
      <c r="Z1869"/>
      <c r="AA1869"/>
      <c r="AB1869"/>
    </row>
    <row r="1870" spans="23:28">
      <c r="W1870"/>
      <c r="X1870"/>
      <c r="Y1870"/>
      <c r="Z1870"/>
      <c r="AA1870"/>
      <c r="AB1870"/>
    </row>
    <row r="1871" spans="23:28">
      <c r="W1871"/>
      <c r="X1871"/>
      <c r="Y1871"/>
      <c r="Z1871"/>
      <c r="AA1871"/>
      <c r="AB1871"/>
    </row>
    <row r="1872" spans="23:28">
      <c r="W1872"/>
      <c r="X1872"/>
      <c r="Y1872"/>
      <c r="Z1872"/>
      <c r="AA1872"/>
      <c r="AB1872"/>
    </row>
    <row r="1873" spans="23:28">
      <c r="W1873"/>
      <c r="X1873"/>
      <c r="Y1873"/>
      <c r="Z1873"/>
      <c r="AA1873"/>
      <c r="AB1873"/>
    </row>
    <row r="1874" spans="23:28">
      <c r="W1874"/>
      <c r="X1874"/>
      <c r="Y1874"/>
      <c r="Z1874"/>
      <c r="AA1874"/>
      <c r="AB1874"/>
    </row>
    <row r="1875" spans="23:28">
      <c r="W1875"/>
      <c r="X1875"/>
      <c r="Y1875"/>
      <c r="Z1875"/>
      <c r="AA1875"/>
      <c r="AB1875"/>
    </row>
    <row r="1876" spans="23:28">
      <c r="W1876"/>
      <c r="X1876"/>
      <c r="Y1876"/>
      <c r="Z1876"/>
      <c r="AA1876"/>
      <c r="AB1876"/>
    </row>
    <row r="1877" spans="23:28">
      <c r="W1877"/>
      <c r="X1877"/>
      <c r="Y1877"/>
      <c r="Z1877"/>
      <c r="AA1877"/>
      <c r="AB1877"/>
    </row>
    <row r="1878" spans="23:28">
      <c r="W1878"/>
      <c r="X1878"/>
      <c r="Y1878"/>
      <c r="Z1878"/>
      <c r="AA1878"/>
      <c r="AB1878"/>
    </row>
    <row r="1879" spans="23:28">
      <c r="W1879"/>
      <c r="X1879"/>
      <c r="Y1879"/>
      <c r="Z1879"/>
      <c r="AA1879"/>
      <c r="AB1879"/>
    </row>
    <row r="1880" spans="23:28">
      <c r="W1880"/>
      <c r="X1880"/>
      <c r="Y1880"/>
      <c r="Z1880"/>
      <c r="AA1880"/>
      <c r="AB1880"/>
    </row>
    <row r="1881" spans="23:28">
      <c r="W1881"/>
      <c r="X1881"/>
      <c r="Y1881"/>
      <c r="Z1881"/>
      <c r="AA1881"/>
      <c r="AB1881"/>
    </row>
    <row r="1882" spans="23:28">
      <c r="W1882"/>
      <c r="X1882"/>
      <c r="Y1882"/>
      <c r="Z1882"/>
      <c r="AA1882"/>
      <c r="AB1882"/>
    </row>
    <row r="1883" spans="23:28">
      <c r="W1883"/>
      <c r="X1883"/>
      <c r="Y1883"/>
      <c r="Z1883"/>
      <c r="AA1883"/>
      <c r="AB1883"/>
    </row>
    <row r="1884" spans="23:28">
      <c r="W1884"/>
      <c r="X1884"/>
      <c r="Y1884"/>
      <c r="Z1884"/>
      <c r="AA1884"/>
      <c r="AB1884"/>
    </row>
    <row r="1885" spans="23:28">
      <c r="W1885"/>
      <c r="X1885"/>
      <c r="Y1885"/>
      <c r="Z1885"/>
      <c r="AA1885"/>
      <c r="AB1885"/>
    </row>
    <row r="1886" spans="23:28">
      <c r="W1886"/>
      <c r="X1886"/>
      <c r="Y1886"/>
      <c r="Z1886"/>
      <c r="AA1886"/>
      <c r="AB1886"/>
    </row>
    <row r="1887" spans="23:28">
      <c r="W1887"/>
      <c r="X1887"/>
      <c r="Y1887"/>
      <c r="Z1887"/>
      <c r="AA1887"/>
      <c r="AB1887"/>
    </row>
    <row r="1888" spans="23:28">
      <c r="W1888"/>
      <c r="X1888"/>
      <c r="Y1888"/>
      <c r="Z1888"/>
      <c r="AA1888"/>
      <c r="AB1888"/>
    </row>
    <row r="1889" spans="23:28">
      <c r="W1889"/>
      <c r="X1889"/>
      <c r="Y1889"/>
      <c r="Z1889"/>
      <c r="AA1889"/>
      <c r="AB1889"/>
    </row>
    <row r="1890" spans="23:28">
      <c r="W1890"/>
      <c r="X1890"/>
      <c r="Y1890"/>
      <c r="Z1890"/>
      <c r="AA1890"/>
      <c r="AB1890"/>
    </row>
    <row r="1891" spans="23:28">
      <c r="W1891"/>
      <c r="X1891"/>
      <c r="Y1891"/>
      <c r="Z1891"/>
      <c r="AA1891"/>
      <c r="AB1891"/>
    </row>
    <row r="1892" spans="23:28">
      <c r="W1892"/>
      <c r="X1892"/>
      <c r="Y1892"/>
      <c r="Z1892"/>
      <c r="AA1892"/>
      <c r="AB1892"/>
    </row>
    <row r="1893" spans="23:28">
      <c r="W1893"/>
      <c r="X1893"/>
      <c r="Y1893"/>
      <c r="Z1893"/>
      <c r="AA1893"/>
      <c r="AB1893"/>
    </row>
    <row r="1894" spans="23:28">
      <c r="W1894"/>
      <c r="X1894"/>
      <c r="Y1894"/>
      <c r="Z1894"/>
      <c r="AA1894"/>
      <c r="AB1894"/>
    </row>
    <row r="1895" spans="23:28">
      <c r="W1895"/>
      <c r="X1895"/>
      <c r="Y1895"/>
      <c r="Z1895"/>
      <c r="AA1895"/>
      <c r="AB1895"/>
    </row>
    <row r="1896" spans="23:28">
      <c r="W1896"/>
      <c r="X1896"/>
      <c r="Y1896"/>
      <c r="Z1896"/>
      <c r="AA1896"/>
      <c r="AB1896"/>
    </row>
    <row r="1897" spans="23:28">
      <c r="W1897"/>
      <c r="X1897"/>
      <c r="Y1897"/>
      <c r="Z1897"/>
      <c r="AA1897"/>
      <c r="AB1897"/>
    </row>
    <row r="1898" spans="23:28">
      <c r="W1898"/>
      <c r="X1898"/>
      <c r="Y1898"/>
      <c r="Z1898"/>
      <c r="AA1898"/>
      <c r="AB1898"/>
    </row>
    <row r="1899" spans="23:28">
      <c r="W1899"/>
      <c r="X1899"/>
      <c r="Y1899"/>
      <c r="Z1899"/>
      <c r="AA1899"/>
      <c r="AB1899"/>
    </row>
    <row r="1900" spans="23:28">
      <c r="W1900"/>
      <c r="X1900"/>
      <c r="Y1900"/>
      <c r="Z1900"/>
      <c r="AA1900"/>
      <c r="AB1900"/>
    </row>
    <row r="1901" spans="23:28">
      <c r="W1901"/>
      <c r="X1901"/>
      <c r="Y1901"/>
      <c r="Z1901"/>
      <c r="AA1901"/>
      <c r="AB1901"/>
    </row>
    <row r="1902" spans="23:28">
      <c r="W1902"/>
      <c r="X1902"/>
      <c r="Y1902"/>
      <c r="Z1902"/>
      <c r="AA1902"/>
      <c r="AB1902"/>
    </row>
    <row r="1903" spans="23:28">
      <c r="W1903"/>
      <c r="X1903"/>
      <c r="Y1903"/>
      <c r="Z1903"/>
      <c r="AA1903"/>
      <c r="AB1903"/>
    </row>
    <row r="1904" spans="23:28">
      <c r="W1904"/>
      <c r="X1904"/>
      <c r="Y1904"/>
      <c r="Z1904"/>
      <c r="AA1904"/>
      <c r="AB1904"/>
    </row>
    <row r="1905" spans="23:28">
      <c r="W1905"/>
      <c r="X1905"/>
      <c r="Y1905"/>
      <c r="Z1905"/>
      <c r="AA1905"/>
      <c r="AB1905"/>
    </row>
    <row r="1906" spans="23:28">
      <c r="W1906"/>
      <c r="X1906"/>
      <c r="Y1906"/>
      <c r="Z1906"/>
      <c r="AA1906"/>
      <c r="AB1906"/>
    </row>
    <row r="1907" spans="23:28">
      <c r="W1907"/>
      <c r="X1907"/>
      <c r="Y1907"/>
      <c r="Z1907"/>
      <c r="AA1907"/>
      <c r="AB1907"/>
    </row>
    <row r="1908" spans="23:28">
      <c r="W1908"/>
      <c r="X1908"/>
      <c r="Y1908"/>
      <c r="Z1908"/>
      <c r="AA1908"/>
      <c r="AB1908"/>
    </row>
    <row r="1909" spans="23:28">
      <c r="W1909"/>
      <c r="X1909"/>
      <c r="Y1909"/>
      <c r="Z1909"/>
      <c r="AA1909"/>
      <c r="AB1909"/>
    </row>
    <row r="1910" spans="23:28">
      <c r="W1910"/>
      <c r="X1910"/>
      <c r="Y1910"/>
      <c r="Z1910"/>
      <c r="AA1910"/>
      <c r="AB1910"/>
    </row>
    <row r="1911" spans="23:28">
      <c r="W1911"/>
      <c r="X1911"/>
      <c r="Y1911"/>
      <c r="Z1911"/>
      <c r="AA1911"/>
      <c r="AB1911"/>
    </row>
    <row r="1912" spans="23:28">
      <c r="W1912"/>
      <c r="X1912"/>
      <c r="Y1912"/>
      <c r="Z1912"/>
      <c r="AA1912"/>
      <c r="AB1912"/>
    </row>
    <row r="1913" spans="23:28">
      <c r="W1913"/>
      <c r="X1913"/>
      <c r="Y1913"/>
      <c r="Z1913"/>
      <c r="AA1913"/>
      <c r="AB1913"/>
    </row>
    <row r="1914" spans="23:28">
      <c r="W1914"/>
      <c r="X1914"/>
      <c r="Y1914"/>
      <c r="Z1914"/>
      <c r="AA1914"/>
      <c r="AB1914"/>
    </row>
    <row r="1915" spans="23:28">
      <c r="W1915"/>
      <c r="X1915"/>
      <c r="Y1915"/>
      <c r="Z1915"/>
      <c r="AA1915"/>
      <c r="AB1915"/>
    </row>
    <row r="1916" spans="23:28">
      <c r="W1916"/>
      <c r="X1916"/>
      <c r="Y1916"/>
      <c r="Z1916"/>
      <c r="AA1916"/>
      <c r="AB1916"/>
    </row>
    <row r="1917" spans="23:28">
      <c r="W1917"/>
      <c r="X1917"/>
      <c r="Y1917"/>
      <c r="Z1917"/>
      <c r="AA1917"/>
      <c r="AB1917"/>
    </row>
    <row r="1918" spans="23:28">
      <c r="W1918"/>
      <c r="X1918"/>
      <c r="Y1918"/>
      <c r="Z1918"/>
      <c r="AA1918"/>
      <c r="AB1918"/>
    </row>
    <row r="1919" spans="23:28">
      <c r="W1919"/>
      <c r="X1919"/>
      <c r="Y1919"/>
      <c r="Z1919"/>
      <c r="AA1919"/>
      <c r="AB1919"/>
    </row>
    <row r="1920" spans="23:28">
      <c r="W1920"/>
      <c r="X1920"/>
      <c r="Y1920"/>
      <c r="Z1920"/>
      <c r="AA1920"/>
      <c r="AB1920"/>
    </row>
    <row r="1921" spans="23:28">
      <c r="W1921"/>
      <c r="X1921"/>
      <c r="Y1921"/>
      <c r="Z1921"/>
      <c r="AA1921"/>
      <c r="AB1921"/>
    </row>
    <row r="1922" spans="23:28">
      <c r="W1922"/>
      <c r="X1922"/>
      <c r="Y1922"/>
      <c r="Z1922"/>
      <c r="AA1922"/>
      <c r="AB1922"/>
    </row>
    <row r="1923" spans="23:28">
      <c r="W1923"/>
      <c r="X1923"/>
      <c r="Y1923"/>
      <c r="Z1923"/>
      <c r="AA1923"/>
      <c r="AB1923"/>
    </row>
    <row r="1924" spans="23:28">
      <c r="W1924"/>
      <c r="X1924"/>
      <c r="Y1924"/>
      <c r="Z1924"/>
      <c r="AA1924"/>
      <c r="AB1924"/>
    </row>
    <row r="1925" spans="23:28">
      <c r="W1925"/>
      <c r="X1925"/>
      <c r="Y1925"/>
      <c r="Z1925"/>
      <c r="AA1925"/>
      <c r="AB1925"/>
    </row>
    <row r="1926" spans="23:28">
      <c r="W1926"/>
      <c r="X1926"/>
      <c r="Y1926"/>
      <c r="Z1926"/>
      <c r="AA1926"/>
      <c r="AB1926"/>
    </row>
    <row r="1927" spans="23:28">
      <c r="W1927"/>
      <c r="X1927"/>
      <c r="Y1927"/>
      <c r="Z1927"/>
      <c r="AA1927"/>
      <c r="AB1927"/>
    </row>
    <row r="1928" spans="23:28">
      <c r="W1928"/>
      <c r="X1928"/>
      <c r="Y1928"/>
      <c r="Z1928"/>
      <c r="AA1928"/>
      <c r="AB1928"/>
    </row>
    <row r="1929" spans="23:28">
      <c r="W1929"/>
      <c r="X1929"/>
      <c r="Y1929"/>
      <c r="Z1929"/>
      <c r="AA1929"/>
      <c r="AB1929"/>
    </row>
    <row r="1930" spans="23:28">
      <c r="W1930"/>
      <c r="X1930"/>
      <c r="Y1930"/>
      <c r="Z1930"/>
      <c r="AA1930"/>
      <c r="AB1930"/>
    </row>
    <row r="1931" spans="23:28">
      <c r="W1931"/>
      <c r="X1931"/>
      <c r="Y1931"/>
      <c r="Z1931"/>
      <c r="AA1931"/>
      <c r="AB1931"/>
    </row>
    <row r="1932" spans="23:28">
      <c r="W1932"/>
      <c r="X1932"/>
      <c r="Y1932"/>
      <c r="Z1932"/>
      <c r="AA1932"/>
      <c r="AB1932"/>
    </row>
    <row r="1933" spans="23:28">
      <c r="W1933"/>
      <c r="X1933"/>
      <c r="Y1933"/>
      <c r="Z1933"/>
      <c r="AA1933"/>
      <c r="AB1933"/>
    </row>
    <row r="1934" spans="23:28">
      <c r="W1934"/>
      <c r="X1934"/>
      <c r="Y1934"/>
      <c r="Z1934"/>
      <c r="AA1934"/>
      <c r="AB1934"/>
    </row>
    <row r="1935" spans="23:28">
      <c r="W1935"/>
      <c r="X1935"/>
      <c r="Y1935"/>
      <c r="Z1935"/>
      <c r="AA1935"/>
      <c r="AB1935"/>
    </row>
    <row r="1936" spans="23:28">
      <c r="W1936"/>
      <c r="X1936"/>
      <c r="Y1936"/>
      <c r="Z1936"/>
      <c r="AA1936"/>
      <c r="AB1936"/>
    </row>
    <row r="1937" spans="23:28">
      <c r="W1937"/>
      <c r="X1937"/>
      <c r="Y1937"/>
      <c r="Z1937"/>
      <c r="AA1937"/>
      <c r="AB1937"/>
    </row>
    <row r="1938" spans="23:28">
      <c r="W1938"/>
      <c r="X1938"/>
      <c r="Y1938"/>
      <c r="Z1938"/>
      <c r="AA1938"/>
      <c r="AB1938"/>
    </row>
    <row r="1939" spans="23:28">
      <c r="W1939"/>
      <c r="X1939"/>
      <c r="Y1939"/>
      <c r="Z1939"/>
      <c r="AA1939"/>
      <c r="AB1939"/>
    </row>
    <row r="1940" spans="23:28">
      <c r="W1940"/>
      <c r="X1940"/>
      <c r="Y1940"/>
      <c r="Z1940"/>
      <c r="AA1940"/>
      <c r="AB1940"/>
    </row>
    <row r="1941" spans="23:28">
      <c r="W1941"/>
      <c r="X1941"/>
      <c r="Y1941"/>
      <c r="Z1941"/>
      <c r="AA1941"/>
      <c r="AB1941"/>
    </row>
    <row r="1942" spans="23:28">
      <c r="W1942"/>
      <c r="X1942"/>
      <c r="Y1942"/>
      <c r="Z1942"/>
      <c r="AA1942"/>
      <c r="AB1942"/>
    </row>
    <row r="1943" spans="23:28">
      <c r="W1943"/>
      <c r="X1943"/>
      <c r="Y1943"/>
      <c r="Z1943"/>
      <c r="AA1943"/>
      <c r="AB1943"/>
    </row>
    <row r="1944" spans="23:28">
      <c r="W1944"/>
      <c r="X1944"/>
      <c r="Y1944"/>
      <c r="Z1944"/>
      <c r="AA1944"/>
      <c r="AB1944"/>
    </row>
    <row r="1945" spans="23:28">
      <c r="W1945"/>
      <c r="X1945"/>
      <c r="Y1945"/>
      <c r="Z1945"/>
      <c r="AA1945"/>
      <c r="AB1945"/>
    </row>
    <row r="1946" spans="23:28">
      <c r="W1946"/>
      <c r="X1946"/>
      <c r="Y1946"/>
      <c r="Z1946"/>
      <c r="AA1946"/>
      <c r="AB1946"/>
    </row>
    <row r="1947" spans="23:28">
      <c r="W1947"/>
      <c r="X1947"/>
      <c r="Y1947"/>
      <c r="Z1947"/>
      <c r="AA1947"/>
      <c r="AB1947"/>
    </row>
    <row r="1948" spans="23:28">
      <c r="W1948"/>
      <c r="X1948"/>
      <c r="Y1948"/>
      <c r="Z1948"/>
      <c r="AA1948"/>
      <c r="AB1948"/>
    </row>
    <row r="1949" spans="23:28">
      <c r="W1949"/>
      <c r="X1949"/>
      <c r="Y1949"/>
      <c r="Z1949"/>
      <c r="AA1949"/>
      <c r="AB1949"/>
    </row>
    <row r="1950" spans="23:28">
      <c r="W1950"/>
      <c r="X1950"/>
      <c r="Y1950"/>
      <c r="Z1950"/>
      <c r="AA1950"/>
      <c r="AB1950"/>
    </row>
    <row r="1951" spans="23:28">
      <c r="W1951"/>
      <c r="X1951"/>
      <c r="Y1951"/>
      <c r="Z1951"/>
      <c r="AA1951"/>
      <c r="AB1951"/>
    </row>
    <row r="1952" spans="23:28">
      <c r="W1952"/>
      <c r="X1952"/>
      <c r="Y1952"/>
      <c r="Z1952"/>
      <c r="AA1952"/>
      <c r="AB1952"/>
    </row>
    <row r="1953" spans="23:28">
      <c r="W1953"/>
      <c r="X1953"/>
      <c r="Y1953"/>
      <c r="Z1953"/>
      <c r="AA1953"/>
      <c r="AB1953"/>
    </row>
    <row r="1954" spans="23:28">
      <c r="W1954"/>
      <c r="X1954"/>
      <c r="Y1954"/>
      <c r="Z1954"/>
      <c r="AA1954"/>
      <c r="AB1954"/>
    </row>
    <row r="1955" spans="23:28">
      <c r="W1955"/>
      <c r="X1955"/>
      <c r="Y1955"/>
      <c r="Z1955"/>
      <c r="AA1955"/>
      <c r="AB1955"/>
    </row>
    <row r="1956" spans="23:28">
      <c r="W1956"/>
      <c r="X1956"/>
      <c r="Y1956"/>
      <c r="Z1956"/>
      <c r="AA1956"/>
      <c r="AB1956"/>
    </row>
    <row r="1957" spans="23:28">
      <c r="W1957"/>
      <c r="X1957"/>
      <c r="Y1957"/>
      <c r="Z1957"/>
      <c r="AA1957"/>
      <c r="AB1957"/>
    </row>
    <row r="1958" spans="23:28">
      <c r="W1958"/>
      <c r="X1958"/>
      <c r="Y1958"/>
      <c r="Z1958"/>
      <c r="AA1958"/>
      <c r="AB1958"/>
    </row>
    <row r="1959" spans="23:28">
      <c r="W1959"/>
      <c r="X1959"/>
      <c r="Y1959"/>
      <c r="Z1959"/>
      <c r="AA1959"/>
      <c r="AB1959"/>
    </row>
    <row r="1960" spans="23:28">
      <c r="W1960"/>
      <c r="X1960"/>
      <c r="Y1960"/>
      <c r="Z1960"/>
      <c r="AA1960"/>
      <c r="AB1960"/>
    </row>
    <row r="1961" spans="23:28">
      <c r="W1961"/>
      <c r="X1961"/>
      <c r="Y1961"/>
      <c r="Z1961"/>
      <c r="AA1961"/>
      <c r="AB1961"/>
    </row>
    <row r="1962" spans="23:28">
      <c r="W1962"/>
      <c r="X1962"/>
      <c r="Y1962"/>
      <c r="Z1962"/>
      <c r="AA1962"/>
      <c r="AB1962"/>
    </row>
    <row r="1963" spans="23:28">
      <c r="W1963"/>
      <c r="X1963"/>
      <c r="Y1963"/>
      <c r="Z1963"/>
      <c r="AA1963"/>
      <c r="AB1963"/>
    </row>
    <row r="1964" spans="23:28">
      <c r="W1964"/>
      <c r="X1964"/>
      <c r="Y1964"/>
      <c r="Z1964"/>
      <c r="AA1964"/>
      <c r="AB1964"/>
    </row>
    <row r="1965" spans="23:28">
      <c r="W1965"/>
      <c r="X1965"/>
      <c r="Y1965"/>
      <c r="Z1965"/>
      <c r="AA1965"/>
      <c r="AB1965"/>
    </row>
    <row r="1966" spans="23:28">
      <c r="W1966"/>
      <c r="X1966"/>
      <c r="Y1966"/>
      <c r="Z1966"/>
      <c r="AA1966"/>
      <c r="AB1966"/>
    </row>
    <row r="1967" spans="23:28">
      <c r="W1967"/>
      <c r="X1967"/>
      <c r="Y1967"/>
      <c r="Z1967"/>
      <c r="AA1967"/>
      <c r="AB1967"/>
    </row>
    <row r="1968" spans="23:28">
      <c r="W1968"/>
      <c r="X1968"/>
      <c r="Y1968"/>
      <c r="Z1968"/>
      <c r="AA1968"/>
      <c r="AB1968"/>
    </row>
    <row r="1969" spans="23:28">
      <c r="W1969"/>
      <c r="X1969"/>
      <c r="Y1969"/>
      <c r="Z1969"/>
      <c r="AA1969"/>
      <c r="AB1969"/>
    </row>
    <row r="1970" spans="23:28">
      <c r="W1970"/>
      <c r="X1970"/>
      <c r="Y1970"/>
      <c r="Z1970"/>
      <c r="AA1970"/>
      <c r="AB1970"/>
    </row>
    <row r="1971" spans="23:28">
      <c r="W1971"/>
      <c r="X1971"/>
      <c r="Y1971"/>
      <c r="Z1971"/>
      <c r="AA1971"/>
      <c r="AB1971"/>
    </row>
    <row r="1972" spans="23:28">
      <c r="W1972"/>
      <c r="X1972"/>
      <c r="Y1972"/>
      <c r="Z1972"/>
      <c r="AA1972"/>
      <c r="AB1972"/>
    </row>
    <row r="1973" spans="23:28">
      <c r="W1973"/>
      <c r="X1973"/>
      <c r="Y1973"/>
      <c r="Z1973"/>
      <c r="AA1973"/>
      <c r="AB1973"/>
    </row>
    <row r="1974" spans="23:28">
      <c r="W1974"/>
      <c r="X1974"/>
      <c r="Y1974"/>
      <c r="Z1974"/>
      <c r="AA1974"/>
      <c r="AB1974"/>
    </row>
    <row r="1975" spans="23:28">
      <c r="W1975"/>
      <c r="X1975"/>
      <c r="Y1975"/>
      <c r="Z1975"/>
      <c r="AA1975"/>
      <c r="AB1975"/>
    </row>
    <row r="1976" spans="23:28">
      <c r="W1976"/>
      <c r="X1976"/>
      <c r="Y1976"/>
      <c r="Z1976"/>
      <c r="AA1976"/>
      <c r="AB1976"/>
    </row>
    <row r="1977" spans="23:28">
      <c r="W1977"/>
      <c r="X1977"/>
      <c r="Y1977"/>
      <c r="Z1977"/>
      <c r="AA1977"/>
      <c r="AB1977"/>
    </row>
    <row r="1978" spans="23:28">
      <c r="W1978"/>
      <c r="X1978"/>
      <c r="Y1978"/>
      <c r="Z1978"/>
      <c r="AA1978"/>
      <c r="AB1978"/>
    </row>
    <row r="1979" spans="23:28">
      <c r="W1979"/>
      <c r="X1979"/>
      <c r="Y1979"/>
      <c r="Z1979"/>
      <c r="AA1979"/>
      <c r="AB1979"/>
    </row>
    <row r="1980" spans="23:28">
      <c r="W1980"/>
      <c r="X1980"/>
      <c r="Y1980"/>
      <c r="Z1980"/>
      <c r="AA1980"/>
      <c r="AB1980"/>
    </row>
    <row r="1981" spans="23:28">
      <c r="W1981"/>
      <c r="X1981"/>
      <c r="Y1981"/>
      <c r="Z1981"/>
      <c r="AA1981"/>
      <c r="AB1981"/>
    </row>
    <row r="1982" spans="23:28">
      <c r="W1982"/>
      <c r="X1982"/>
      <c r="Y1982"/>
      <c r="Z1982"/>
      <c r="AA1982"/>
      <c r="AB1982"/>
    </row>
    <row r="1983" spans="23:28">
      <c r="W1983"/>
      <c r="X1983"/>
      <c r="Y1983"/>
      <c r="Z1983"/>
      <c r="AA1983"/>
      <c r="AB1983"/>
    </row>
    <row r="1984" spans="23:28">
      <c r="W1984"/>
      <c r="X1984"/>
      <c r="Y1984"/>
      <c r="Z1984"/>
      <c r="AA1984"/>
      <c r="AB1984"/>
    </row>
    <row r="1985" spans="23:28">
      <c r="W1985"/>
      <c r="X1985"/>
      <c r="Y1985"/>
      <c r="Z1985"/>
      <c r="AA1985"/>
      <c r="AB1985"/>
    </row>
    <row r="1986" spans="23:28">
      <c r="W1986"/>
      <c r="X1986"/>
      <c r="Y1986"/>
      <c r="Z1986"/>
      <c r="AA1986"/>
      <c r="AB1986"/>
    </row>
    <row r="1987" spans="23:28">
      <c r="W1987"/>
      <c r="X1987"/>
      <c r="Y1987"/>
      <c r="Z1987"/>
      <c r="AA1987"/>
      <c r="AB1987"/>
    </row>
    <row r="1988" spans="23:28">
      <c r="W1988"/>
      <c r="X1988"/>
      <c r="Y1988"/>
      <c r="Z1988"/>
      <c r="AA1988"/>
      <c r="AB1988"/>
    </row>
    <row r="1989" spans="23:28">
      <c r="W1989"/>
      <c r="X1989"/>
      <c r="Y1989"/>
      <c r="Z1989"/>
      <c r="AA1989"/>
      <c r="AB1989"/>
    </row>
    <row r="1990" spans="23:28">
      <c r="W1990"/>
      <c r="X1990"/>
      <c r="Y1990"/>
      <c r="Z1990"/>
      <c r="AA1990"/>
      <c r="AB1990"/>
    </row>
    <row r="1991" spans="23:28">
      <c r="W1991"/>
      <c r="X1991"/>
      <c r="Y1991"/>
      <c r="Z1991"/>
      <c r="AA1991"/>
      <c r="AB1991"/>
    </row>
    <row r="1992" spans="23:28">
      <c r="W1992"/>
      <c r="X1992"/>
      <c r="Y1992"/>
      <c r="Z1992"/>
      <c r="AA1992"/>
      <c r="AB1992"/>
    </row>
    <row r="1993" spans="23:28">
      <c r="W1993"/>
      <c r="X1993"/>
      <c r="Y1993"/>
      <c r="Z1993"/>
      <c r="AA1993"/>
      <c r="AB1993"/>
    </row>
    <row r="1994" spans="23:28">
      <c r="W1994"/>
      <c r="X1994"/>
      <c r="Y1994"/>
      <c r="Z1994"/>
      <c r="AA1994"/>
      <c r="AB1994"/>
    </row>
    <row r="1995" spans="23:28">
      <c r="W1995"/>
      <c r="X1995"/>
      <c r="Y1995"/>
      <c r="Z1995"/>
      <c r="AA1995"/>
      <c r="AB1995"/>
    </row>
    <row r="1996" spans="23:28">
      <c r="W1996"/>
      <c r="X1996"/>
      <c r="Y1996"/>
      <c r="Z1996"/>
      <c r="AA1996"/>
      <c r="AB1996"/>
    </row>
    <row r="1997" spans="23:28">
      <c r="W1997"/>
      <c r="X1997"/>
      <c r="Y1997"/>
      <c r="Z1997"/>
      <c r="AA1997"/>
      <c r="AB1997"/>
    </row>
    <row r="1998" spans="23:28">
      <c r="W1998"/>
      <c r="X1998"/>
      <c r="Y1998"/>
      <c r="Z1998"/>
      <c r="AA1998"/>
      <c r="AB1998"/>
    </row>
    <row r="1999" spans="23:28">
      <c r="W1999"/>
      <c r="X1999"/>
      <c r="Y1999"/>
      <c r="Z1999"/>
      <c r="AA1999"/>
      <c r="AB1999"/>
    </row>
    <row r="2000" spans="23:28">
      <c r="W2000"/>
      <c r="X2000"/>
      <c r="Y2000"/>
      <c r="Z2000"/>
      <c r="AA2000"/>
      <c r="AB2000"/>
    </row>
    <row r="2001" spans="23:28">
      <c r="W2001"/>
      <c r="X2001"/>
      <c r="Y2001"/>
      <c r="Z2001"/>
      <c r="AA2001"/>
      <c r="AB2001"/>
    </row>
    <row r="2002" spans="23:28">
      <c r="W2002"/>
      <c r="X2002"/>
      <c r="Y2002"/>
      <c r="Z2002"/>
      <c r="AA2002"/>
      <c r="AB2002"/>
    </row>
    <row r="2003" spans="23:28">
      <c r="W2003"/>
      <c r="X2003"/>
      <c r="Y2003"/>
      <c r="Z2003"/>
      <c r="AA2003"/>
      <c r="AB2003"/>
    </row>
    <row r="2004" spans="23:28">
      <c r="W2004"/>
      <c r="X2004"/>
      <c r="Y2004"/>
      <c r="Z2004"/>
      <c r="AA2004"/>
      <c r="AB2004"/>
    </row>
    <row r="2005" spans="23:28">
      <c r="W2005"/>
      <c r="X2005"/>
      <c r="Y2005"/>
      <c r="Z2005"/>
      <c r="AA2005"/>
      <c r="AB2005"/>
    </row>
    <row r="2006" spans="23:28">
      <c r="W2006"/>
      <c r="X2006"/>
      <c r="Y2006"/>
      <c r="Z2006"/>
      <c r="AA2006"/>
      <c r="AB2006"/>
    </row>
    <row r="2007" spans="23:28">
      <c r="W2007"/>
      <c r="X2007"/>
      <c r="Y2007"/>
      <c r="Z2007"/>
      <c r="AA2007"/>
      <c r="AB2007"/>
    </row>
    <row r="2008" spans="23:28">
      <c r="W2008"/>
      <c r="X2008"/>
      <c r="Y2008"/>
      <c r="Z2008"/>
      <c r="AA2008"/>
      <c r="AB2008"/>
    </row>
    <row r="2009" spans="23:28">
      <c r="W2009"/>
      <c r="X2009"/>
      <c r="Y2009"/>
      <c r="Z2009"/>
      <c r="AA2009"/>
      <c r="AB2009"/>
    </row>
    <row r="2010" spans="23:28">
      <c r="W2010"/>
      <c r="X2010"/>
      <c r="Y2010"/>
      <c r="Z2010"/>
      <c r="AA2010"/>
      <c r="AB2010"/>
    </row>
    <row r="2011" spans="23:28">
      <c r="W2011"/>
      <c r="X2011"/>
      <c r="Y2011"/>
      <c r="Z2011"/>
      <c r="AA2011"/>
      <c r="AB2011"/>
    </row>
    <row r="2012" spans="23:28">
      <c r="W2012"/>
      <c r="X2012"/>
      <c r="Y2012"/>
      <c r="Z2012"/>
      <c r="AA2012"/>
      <c r="AB2012"/>
    </row>
    <row r="2013" spans="23:28">
      <c r="W2013"/>
      <c r="X2013"/>
      <c r="Y2013"/>
      <c r="Z2013"/>
      <c r="AA2013"/>
      <c r="AB2013"/>
    </row>
    <row r="2014" spans="23:28">
      <c r="W2014"/>
      <c r="X2014"/>
      <c r="Y2014"/>
      <c r="Z2014"/>
      <c r="AA2014"/>
      <c r="AB2014"/>
    </row>
    <row r="2015" spans="23:28">
      <c r="W2015"/>
      <c r="X2015"/>
      <c r="Y2015"/>
      <c r="Z2015"/>
      <c r="AA2015"/>
      <c r="AB2015"/>
    </row>
    <row r="2016" spans="23:28">
      <c r="W2016"/>
      <c r="X2016"/>
      <c r="Y2016"/>
      <c r="Z2016"/>
      <c r="AA2016"/>
      <c r="AB2016"/>
    </row>
    <row r="2017" spans="23:28">
      <c r="W2017"/>
      <c r="X2017"/>
      <c r="Y2017"/>
      <c r="Z2017"/>
      <c r="AA2017"/>
      <c r="AB2017"/>
    </row>
    <row r="2018" spans="23:28">
      <c r="W2018"/>
      <c r="X2018"/>
      <c r="Y2018"/>
      <c r="Z2018"/>
      <c r="AA2018"/>
      <c r="AB2018"/>
    </row>
    <row r="2019" spans="23:28">
      <c r="W2019"/>
      <c r="X2019"/>
      <c r="Y2019"/>
      <c r="Z2019"/>
      <c r="AA2019"/>
      <c r="AB2019"/>
    </row>
    <row r="2020" spans="23:28">
      <c r="W2020"/>
      <c r="X2020"/>
      <c r="Y2020"/>
      <c r="Z2020"/>
      <c r="AA2020"/>
      <c r="AB2020"/>
    </row>
    <row r="2021" spans="23:28">
      <c r="W2021"/>
      <c r="X2021"/>
      <c r="Y2021"/>
      <c r="Z2021"/>
      <c r="AA2021"/>
      <c r="AB2021"/>
    </row>
    <row r="2022" spans="23:28">
      <c r="W2022"/>
      <c r="X2022"/>
      <c r="Y2022"/>
      <c r="Z2022"/>
      <c r="AA2022"/>
      <c r="AB2022"/>
    </row>
    <row r="2023" spans="23:28">
      <c r="W2023"/>
      <c r="X2023"/>
      <c r="Y2023"/>
      <c r="Z2023"/>
      <c r="AA2023"/>
      <c r="AB2023"/>
    </row>
    <row r="2024" spans="23:28">
      <c r="W2024"/>
      <c r="X2024"/>
      <c r="Y2024"/>
      <c r="Z2024"/>
      <c r="AA2024"/>
      <c r="AB2024"/>
    </row>
    <row r="2025" spans="23:28">
      <c r="W2025"/>
      <c r="X2025"/>
      <c r="Y2025"/>
      <c r="Z2025"/>
      <c r="AA2025"/>
      <c r="AB2025"/>
    </row>
    <row r="2026" spans="23:28">
      <c r="W2026"/>
      <c r="X2026"/>
      <c r="Y2026"/>
      <c r="Z2026"/>
      <c r="AA2026"/>
      <c r="AB2026"/>
    </row>
    <row r="2027" spans="23:28">
      <c r="W2027"/>
      <c r="X2027"/>
      <c r="Y2027"/>
      <c r="Z2027"/>
      <c r="AA2027"/>
      <c r="AB2027"/>
    </row>
    <row r="2028" spans="23:28">
      <c r="W2028"/>
      <c r="X2028"/>
      <c r="Y2028"/>
      <c r="Z2028"/>
      <c r="AA2028"/>
      <c r="AB2028"/>
    </row>
    <row r="2029" spans="23:28">
      <c r="W2029"/>
      <c r="X2029"/>
      <c r="Y2029"/>
      <c r="Z2029"/>
      <c r="AA2029"/>
      <c r="AB2029"/>
    </row>
    <row r="2030" spans="23:28">
      <c r="W2030"/>
      <c r="X2030"/>
      <c r="Y2030"/>
      <c r="Z2030"/>
      <c r="AA2030"/>
      <c r="AB2030"/>
    </row>
    <row r="2031" spans="23:28">
      <c r="W2031"/>
      <c r="X2031"/>
      <c r="Y2031"/>
      <c r="Z2031"/>
      <c r="AA2031"/>
      <c r="AB2031"/>
    </row>
    <row r="2032" spans="23:28">
      <c r="W2032"/>
      <c r="X2032"/>
      <c r="Y2032"/>
      <c r="Z2032"/>
      <c r="AA2032"/>
      <c r="AB2032"/>
    </row>
    <row r="2033" spans="23:28">
      <c r="W2033"/>
      <c r="X2033"/>
      <c r="Y2033"/>
      <c r="Z2033"/>
      <c r="AA2033"/>
      <c r="AB2033"/>
    </row>
    <row r="2034" spans="23:28">
      <c r="W2034"/>
      <c r="X2034"/>
      <c r="Y2034"/>
      <c r="Z2034"/>
      <c r="AA2034"/>
      <c r="AB2034"/>
    </row>
    <row r="2035" spans="23:28">
      <c r="W2035"/>
      <c r="X2035"/>
      <c r="Y2035"/>
      <c r="Z2035"/>
      <c r="AA2035"/>
      <c r="AB2035"/>
    </row>
    <row r="2036" spans="23:28">
      <c r="W2036"/>
      <c r="X2036"/>
      <c r="Y2036"/>
      <c r="Z2036"/>
      <c r="AA2036"/>
      <c r="AB2036"/>
    </row>
    <row r="2037" spans="23:28">
      <c r="W2037"/>
      <c r="X2037"/>
      <c r="Y2037"/>
      <c r="Z2037"/>
      <c r="AA2037"/>
      <c r="AB2037"/>
    </row>
    <row r="2038" spans="23:28">
      <c r="W2038"/>
      <c r="X2038"/>
      <c r="Y2038"/>
      <c r="Z2038"/>
      <c r="AA2038"/>
      <c r="AB2038"/>
    </row>
    <row r="2039" spans="23:28">
      <c r="W2039"/>
      <c r="X2039"/>
      <c r="Y2039"/>
      <c r="Z2039"/>
      <c r="AA2039"/>
      <c r="AB2039"/>
    </row>
    <row r="2040" spans="23:28">
      <c r="W2040"/>
      <c r="X2040"/>
      <c r="Y2040"/>
      <c r="Z2040"/>
      <c r="AA2040"/>
      <c r="AB2040"/>
    </row>
    <row r="2041" spans="23:28">
      <c r="W2041"/>
      <c r="X2041"/>
      <c r="Y2041"/>
      <c r="Z2041"/>
      <c r="AA2041"/>
      <c r="AB2041"/>
    </row>
    <row r="2042" spans="23:28">
      <c r="W2042"/>
      <c r="X2042"/>
      <c r="Y2042"/>
      <c r="Z2042"/>
      <c r="AA2042"/>
      <c r="AB2042"/>
    </row>
    <row r="2043" spans="23:28">
      <c r="W2043"/>
      <c r="X2043"/>
      <c r="Y2043"/>
      <c r="Z2043"/>
      <c r="AA2043"/>
      <c r="AB2043"/>
    </row>
    <row r="2044" spans="23:28">
      <c r="W2044"/>
      <c r="X2044"/>
      <c r="Y2044"/>
      <c r="Z2044"/>
      <c r="AA2044"/>
      <c r="AB2044"/>
    </row>
    <row r="2045" spans="23:28">
      <c r="W2045"/>
      <c r="X2045"/>
      <c r="Y2045"/>
      <c r="Z2045"/>
      <c r="AA2045"/>
      <c r="AB2045"/>
    </row>
    <row r="2046" spans="23:28">
      <c r="W2046"/>
      <c r="X2046"/>
      <c r="Y2046"/>
      <c r="Z2046"/>
      <c r="AA2046"/>
      <c r="AB2046"/>
    </row>
    <row r="2047" spans="23:28">
      <c r="W2047"/>
      <c r="X2047"/>
      <c r="Y2047"/>
      <c r="Z2047"/>
      <c r="AA2047"/>
      <c r="AB2047"/>
    </row>
    <row r="2048" spans="23:28">
      <c r="W2048"/>
      <c r="X2048"/>
      <c r="Y2048"/>
      <c r="Z2048"/>
      <c r="AA2048"/>
      <c r="AB2048"/>
    </row>
    <row r="2049" spans="23:28">
      <c r="W2049"/>
      <c r="X2049"/>
      <c r="Y2049"/>
      <c r="Z2049"/>
      <c r="AA2049"/>
      <c r="AB2049"/>
    </row>
    <row r="2050" spans="23:28">
      <c r="W2050"/>
      <c r="X2050"/>
      <c r="Y2050"/>
      <c r="Z2050"/>
      <c r="AA2050"/>
      <c r="AB2050"/>
    </row>
    <row r="2051" spans="23:28">
      <c r="W2051"/>
      <c r="X2051"/>
      <c r="Y2051"/>
      <c r="Z2051"/>
      <c r="AA2051"/>
      <c r="AB2051"/>
    </row>
    <row r="2052" spans="23:28">
      <c r="W2052"/>
      <c r="X2052"/>
      <c r="Y2052"/>
      <c r="Z2052"/>
      <c r="AA2052"/>
      <c r="AB2052"/>
    </row>
    <row r="2053" spans="23:28">
      <c r="W2053"/>
      <c r="X2053"/>
      <c r="Y2053"/>
      <c r="Z2053"/>
      <c r="AA2053"/>
      <c r="AB2053"/>
    </row>
    <row r="2054" spans="23:28">
      <c r="W2054"/>
      <c r="X2054"/>
      <c r="Y2054"/>
      <c r="Z2054"/>
      <c r="AA2054"/>
      <c r="AB2054"/>
    </row>
    <row r="2055" spans="23:28">
      <c r="W2055"/>
      <c r="X2055"/>
      <c r="Y2055"/>
      <c r="Z2055"/>
      <c r="AA2055"/>
      <c r="AB2055"/>
    </row>
    <row r="2056" spans="23:28">
      <c r="W2056"/>
      <c r="X2056"/>
      <c r="Y2056"/>
      <c r="Z2056"/>
      <c r="AA2056"/>
      <c r="AB2056"/>
    </row>
    <row r="2057" spans="23:28">
      <c r="W2057"/>
      <c r="X2057"/>
      <c r="Y2057"/>
      <c r="Z2057"/>
      <c r="AA2057"/>
      <c r="AB2057"/>
    </row>
    <row r="2058" spans="23:28">
      <c r="W2058"/>
      <c r="X2058"/>
      <c r="Y2058"/>
      <c r="Z2058"/>
      <c r="AA2058"/>
      <c r="AB2058"/>
    </row>
    <row r="2059" spans="23:28">
      <c r="W2059"/>
      <c r="X2059"/>
      <c r="Y2059"/>
      <c r="Z2059"/>
      <c r="AA2059"/>
      <c r="AB2059"/>
    </row>
    <row r="2060" spans="23:28">
      <c r="W2060"/>
      <c r="X2060"/>
      <c r="Y2060"/>
      <c r="Z2060"/>
      <c r="AA2060"/>
      <c r="AB2060"/>
    </row>
    <row r="2061" spans="23:28">
      <c r="W2061"/>
      <c r="X2061"/>
      <c r="Y2061"/>
      <c r="Z2061"/>
      <c r="AA2061"/>
      <c r="AB2061"/>
    </row>
    <row r="2062" spans="23:28">
      <c r="W2062"/>
      <c r="X2062"/>
      <c r="Y2062"/>
      <c r="Z2062"/>
      <c r="AA2062"/>
      <c r="AB2062"/>
    </row>
    <row r="2063" spans="23:28">
      <c r="W2063"/>
      <c r="X2063"/>
      <c r="Y2063"/>
      <c r="Z2063"/>
      <c r="AA2063"/>
      <c r="AB2063"/>
    </row>
    <row r="2064" spans="23:28">
      <c r="W2064"/>
      <c r="X2064"/>
      <c r="Y2064"/>
      <c r="Z2064"/>
      <c r="AA2064"/>
      <c r="AB2064"/>
    </row>
    <row r="2065" spans="23:28">
      <c r="W2065"/>
      <c r="X2065"/>
      <c r="Y2065"/>
      <c r="Z2065"/>
      <c r="AA2065"/>
      <c r="AB2065"/>
    </row>
    <row r="2066" spans="23:28">
      <c r="W2066"/>
      <c r="X2066"/>
      <c r="Y2066"/>
      <c r="Z2066"/>
      <c r="AA2066"/>
      <c r="AB2066"/>
    </row>
    <row r="2067" spans="23:28">
      <c r="W2067"/>
      <c r="X2067"/>
      <c r="Y2067"/>
      <c r="Z2067"/>
      <c r="AA2067"/>
      <c r="AB2067"/>
    </row>
    <row r="2068" spans="23:28">
      <c r="W2068"/>
      <c r="X2068"/>
      <c r="Y2068"/>
      <c r="Z2068"/>
      <c r="AA2068"/>
      <c r="AB2068"/>
    </row>
    <row r="2069" spans="23:28">
      <c r="W2069"/>
      <c r="X2069"/>
      <c r="Y2069"/>
      <c r="Z2069"/>
      <c r="AA2069"/>
      <c r="AB2069"/>
    </row>
    <row r="2070" spans="23:28">
      <c r="W2070"/>
      <c r="X2070"/>
      <c r="Y2070"/>
      <c r="Z2070"/>
      <c r="AA2070"/>
      <c r="AB2070"/>
    </row>
    <row r="2071" spans="23:28">
      <c r="W2071"/>
      <c r="X2071"/>
      <c r="Y2071"/>
      <c r="Z2071"/>
      <c r="AA2071"/>
      <c r="AB2071"/>
    </row>
    <row r="2072" spans="23:28">
      <c r="W2072"/>
      <c r="X2072"/>
      <c r="Y2072"/>
      <c r="Z2072"/>
      <c r="AA2072"/>
      <c r="AB2072"/>
    </row>
    <row r="2073" spans="23:28">
      <c r="W2073"/>
      <c r="X2073"/>
      <c r="Y2073"/>
      <c r="Z2073"/>
      <c r="AA2073"/>
      <c r="AB2073"/>
    </row>
    <row r="2074" spans="23:28">
      <c r="W2074"/>
      <c r="X2074"/>
      <c r="Y2074"/>
      <c r="Z2074"/>
      <c r="AA2074"/>
      <c r="AB2074"/>
    </row>
    <row r="2075" spans="23:28">
      <c r="W2075"/>
      <c r="X2075"/>
      <c r="Y2075"/>
      <c r="Z2075"/>
      <c r="AA2075"/>
      <c r="AB2075"/>
    </row>
    <row r="2076" spans="23:28">
      <c r="W2076"/>
      <c r="X2076"/>
      <c r="Y2076"/>
      <c r="Z2076"/>
      <c r="AA2076"/>
      <c r="AB2076"/>
    </row>
    <row r="2077" spans="23:28">
      <c r="W2077"/>
      <c r="X2077"/>
      <c r="Y2077"/>
      <c r="Z2077"/>
      <c r="AA2077"/>
      <c r="AB2077"/>
    </row>
    <row r="2078" spans="23:28">
      <c r="W2078"/>
      <c r="X2078"/>
      <c r="Y2078"/>
      <c r="Z2078"/>
      <c r="AA2078"/>
      <c r="AB2078"/>
    </row>
    <row r="2079" spans="23:28">
      <c r="W2079"/>
      <c r="X2079"/>
      <c r="Y2079"/>
      <c r="Z2079"/>
      <c r="AA2079"/>
      <c r="AB2079"/>
    </row>
    <row r="2080" spans="23:28">
      <c r="W2080"/>
      <c r="X2080"/>
      <c r="Y2080"/>
      <c r="Z2080"/>
      <c r="AA2080"/>
      <c r="AB2080"/>
    </row>
    <row r="2081" spans="23:28">
      <c r="W2081"/>
      <c r="X2081"/>
      <c r="Y2081"/>
      <c r="Z2081"/>
      <c r="AA2081"/>
      <c r="AB2081"/>
    </row>
    <row r="2082" spans="23:28">
      <c r="W2082"/>
      <c r="X2082"/>
      <c r="Y2082"/>
      <c r="Z2082"/>
      <c r="AA2082"/>
      <c r="AB2082"/>
    </row>
    <row r="2083" spans="23:28">
      <c r="W2083"/>
      <c r="X2083"/>
      <c r="Y2083"/>
      <c r="Z2083"/>
      <c r="AA2083"/>
      <c r="AB2083"/>
    </row>
    <row r="2084" spans="23:28">
      <c r="W2084"/>
      <c r="X2084"/>
      <c r="Y2084"/>
      <c r="Z2084"/>
      <c r="AA2084"/>
      <c r="AB2084"/>
    </row>
    <row r="2085" spans="23:28">
      <c r="W2085"/>
      <c r="X2085"/>
      <c r="Y2085"/>
      <c r="Z2085"/>
      <c r="AA2085"/>
      <c r="AB2085"/>
    </row>
    <row r="2086" spans="23:28">
      <c r="W2086"/>
      <c r="X2086"/>
      <c r="Y2086"/>
      <c r="Z2086"/>
      <c r="AA2086"/>
      <c r="AB2086"/>
    </row>
    <row r="2087" spans="23:28">
      <c r="W2087"/>
      <c r="X2087"/>
      <c r="Y2087"/>
      <c r="Z2087"/>
      <c r="AA2087"/>
      <c r="AB2087"/>
    </row>
    <row r="2088" spans="23:28">
      <c r="W2088"/>
      <c r="X2088"/>
      <c r="Y2088"/>
      <c r="Z2088"/>
      <c r="AA2088"/>
      <c r="AB2088"/>
    </row>
    <row r="2089" spans="23:28">
      <c r="W2089"/>
      <c r="X2089"/>
      <c r="Y2089"/>
      <c r="Z2089"/>
      <c r="AA2089"/>
      <c r="AB2089"/>
    </row>
    <row r="2090" spans="23:28">
      <c r="W2090"/>
      <c r="X2090"/>
      <c r="Y2090"/>
      <c r="Z2090"/>
      <c r="AA2090"/>
      <c r="AB2090"/>
    </row>
    <row r="2091" spans="23:28">
      <c r="W2091"/>
      <c r="X2091"/>
      <c r="Y2091"/>
      <c r="Z2091"/>
      <c r="AA2091"/>
      <c r="AB2091"/>
    </row>
    <row r="2092" spans="23:28">
      <c r="W2092"/>
      <c r="X2092"/>
      <c r="Y2092"/>
      <c r="Z2092"/>
      <c r="AA2092"/>
      <c r="AB2092"/>
    </row>
    <row r="2093" spans="23:28">
      <c r="W2093"/>
      <c r="X2093"/>
      <c r="Y2093"/>
      <c r="Z2093"/>
      <c r="AA2093"/>
      <c r="AB2093"/>
    </row>
    <row r="2094" spans="23:28">
      <c r="W2094"/>
      <c r="X2094"/>
      <c r="Y2094"/>
      <c r="Z2094"/>
      <c r="AA2094"/>
      <c r="AB2094"/>
    </row>
    <row r="2095" spans="23:28">
      <c r="W2095"/>
      <c r="X2095"/>
      <c r="Y2095"/>
      <c r="Z2095"/>
      <c r="AA2095"/>
      <c r="AB2095"/>
    </row>
    <row r="2096" spans="23:28">
      <c r="W2096"/>
      <c r="X2096"/>
      <c r="Y2096"/>
      <c r="Z2096"/>
      <c r="AA2096"/>
      <c r="AB2096"/>
    </row>
    <row r="2097" spans="23:28">
      <c r="W2097"/>
      <c r="X2097"/>
      <c r="Y2097"/>
      <c r="Z2097"/>
      <c r="AA2097"/>
      <c r="AB2097"/>
    </row>
    <row r="2098" spans="23:28">
      <c r="W2098"/>
      <c r="X2098"/>
      <c r="Y2098"/>
      <c r="Z2098"/>
      <c r="AA2098"/>
      <c r="AB2098"/>
    </row>
    <row r="2099" spans="23:28">
      <c r="W2099"/>
      <c r="X2099"/>
      <c r="Y2099"/>
      <c r="Z2099"/>
      <c r="AA2099"/>
      <c r="AB2099"/>
    </row>
    <row r="2100" spans="23:28">
      <c r="W2100"/>
      <c r="X2100"/>
      <c r="Y2100"/>
      <c r="Z2100"/>
      <c r="AA2100"/>
      <c r="AB2100"/>
    </row>
    <row r="2101" spans="23:28">
      <c r="W2101"/>
      <c r="X2101"/>
      <c r="Y2101"/>
      <c r="Z2101"/>
      <c r="AA2101"/>
      <c r="AB2101"/>
    </row>
    <row r="2102" spans="23:28">
      <c r="W2102"/>
      <c r="X2102"/>
      <c r="Y2102"/>
      <c r="Z2102"/>
      <c r="AA2102"/>
      <c r="AB2102"/>
    </row>
    <row r="2103" spans="23:28">
      <c r="W2103"/>
      <c r="X2103"/>
      <c r="Y2103"/>
      <c r="Z2103"/>
      <c r="AA2103"/>
      <c r="AB2103"/>
    </row>
    <row r="2104" spans="23:28">
      <c r="W2104"/>
      <c r="X2104"/>
      <c r="Y2104"/>
      <c r="Z2104"/>
      <c r="AA2104"/>
      <c r="AB2104"/>
    </row>
    <row r="2105" spans="23:28">
      <c r="W2105"/>
      <c r="X2105"/>
      <c r="Y2105"/>
      <c r="Z2105"/>
      <c r="AA2105"/>
      <c r="AB2105"/>
    </row>
    <row r="2106" spans="23:28">
      <c r="W2106"/>
      <c r="X2106"/>
      <c r="Y2106"/>
      <c r="Z2106"/>
      <c r="AA2106"/>
      <c r="AB2106"/>
    </row>
    <row r="2107" spans="23:28">
      <c r="W2107"/>
      <c r="X2107"/>
      <c r="Y2107"/>
      <c r="Z2107"/>
      <c r="AA2107"/>
      <c r="AB2107"/>
    </row>
    <row r="2108" spans="23:28">
      <c r="W2108"/>
      <c r="X2108"/>
      <c r="Y2108"/>
      <c r="Z2108"/>
      <c r="AA2108"/>
      <c r="AB2108"/>
    </row>
    <row r="2109" spans="23:28">
      <c r="W2109"/>
      <c r="X2109"/>
      <c r="Y2109"/>
      <c r="Z2109"/>
      <c r="AA2109"/>
      <c r="AB2109"/>
    </row>
    <row r="2110" spans="23:28">
      <c r="W2110"/>
      <c r="X2110"/>
      <c r="Y2110"/>
      <c r="Z2110"/>
      <c r="AA2110"/>
      <c r="AB2110"/>
    </row>
    <row r="2111" spans="23:28">
      <c r="W2111"/>
      <c r="X2111"/>
      <c r="Y2111"/>
      <c r="Z2111"/>
      <c r="AA2111"/>
      <c r="AB2111"/>
    </row>
    <row r="2112" spans="23:28">
      <c r="W2112"/>
      <c r="X2112"/>
      <c r="Y2112"/>
      <c r="Z2112"/>
      <c r="AA2112"/>
      <c r="AB2112"/>
    </row>
    <row r="2113" spans="23:28">
      <c r="W2113"/>
      <c r="X2113"/>
      <c r="Y2113"/>
      <c r="Z2113"/>
      <c r="AA2113"/>
      <c r="AB2113"/>
    </row>
    <row r="2114" spans="23:28">
      <c r="W2114"/>
      <c r="X2114"/>
      <c r="Y2114"/>
      <c r="Z2114"/>
      <c r="AA2114"/>
      <c r="AB2114"/>
    </row>
    <row r="2115" spans="23:28">
      <c r="W2115"/>
      <c r="X2115"/>
      <c r="Y2115"/>
      <c r="Z2115"/>
      <c r="AA2115"/>
      <c r="AB2115"/>
    </row>
    <row r="2116" spans="23:28" ht="15">
      <c r="W2116" s="189"/>
      <c r="X2116" s="189"/>
      <c r="Y2116" s="189"/>
      <c r="Z2116" s="189"/>
      <c r="AA2116" s="189"/>
      <c r="AB2116" s="189"/>
    </row>
    <row r="2117" spans="23:28" ht="15">
      <c r="W2117" s="189"/>
      <c r="X2117" s="189"/>
      <c r="Y2117" s="189"/>
      <c r="Z2117" s="189"/>
      <c r="AA2117" s="189"/>
      <c r="AB2117" s="189"/>
    </row>
    <row r="2118" spans="23:28" ht="15">
      <c r="W2118" s="189"/>
      <c r="X2118" s="189"/>
      <c r="Y2118" s="189"/>
      <c r="Z2118" s="189"/>
      <c r="AA2118" s="189"/>
      <c r="AB2118" s="189"/>
    </row>
    <row r="2119" spans="23:28" ht="15">
      <c r="W2119" s="189"/>
      <c r="X2119" s="189"/>
      <c r="Y2119" s="189"/>
      <c r="Z2119" s="189"/>
      <c r="AA2119" s="189"/>
      <c r="AB2119" s="189"/>
    </row>
    <row r="2120" spans="23:28" ht="15">
      <c r="W2120" s="189"/>
      <c r="X2120" s="189"/>
      <c r="Y2120" s="189"/>
      <c r="Z2120" s="189"/>
      <c r="AA2120" s="189"/>
      <c r="AB2120" s="189"/>
    </row>
    <row r="2121" spans="23:28" ht="15">
      <c r="W2121" s="189"/>
      <c r="X2121" s="189"/>
      <c r="Y2121" s="189"/>
      <c r="Z2121" s="189"/>
      <c r="AA2121" s="189"/>
      <c r="AB2121" s="189"/>
    </row>
    <row r="2122" spans="23:28" ht="15">
      <c r="W2122" s="189"/>
      <c r="X2122" s="189"/>
      <c r="Y2122" s="189"/>
      <c r="Z2122" s="189"/>
      <c r="AA2122" s="189"/>
      <c r="AB2122" s="189"/>
    </row>
    <row r="2123" spans="23:28" ht="15">
      <c r="W2123" s="189"/>
      <c r="X2123" s="189"/>
      <c r="Y2123" s="189"/>
      <c r="Z2123" s="189"/>
      <c r="AA2123" s="189"/>
      <c r="AB2123" s="189"/>
    </row>
    <row r="2124" spans="23:28" ht="15">
      <c r="W2124" s="189"/>
      <c r="X2124" s="189"/>
      <c r="Y2124" s="189"/>
      <c r="Z2124" s="189"/>
      <c r="AA2124" s="189"/>
      <c r="AB2124" s="189"/>
    </row>
    <row r="2125" spans="23:28" ht="15">
      <c r="W2125" s="189"/>
      <c r="X2125" s="189"/>
      <c r="Y2125" s="189"/>
      <c r="Z2125" s="189"/>
      <c r="AA2125" s="189"/>
      <c r="AB2125" s="189"/>
    </row>
    <row r="2126" spans="23:28" ht="15">
      <c r="W2126" s="189"/>
      <c r="X2126" s="189"/>
      <c r="Y2126" s="189"/>
      <c r="Z2126" s="189"/>
      <c r="AA2126" s="189"/>
      <c r="AB2126" s="189"/>
    </row>
    <row r="2127" spans="23:28" ht="15">
      <c r="W2127" s="189"/>
      <c r="X2127" s="189"/>
      <c r="Y2127" s="189"/>
      <c r="Z2127" s="189"/>
      <c r="AA2127" s="189"/>
      <c r="AB2127" s="189"/>
    </row>
    <row r="2128" spans="23:28" ht="15">
      <c r="W2128" s="189"/>
      <c r="X2128" s="189"/>
      <c r="Y2128" s="189"/>
      <c r="Z2128" s="189"/>
      <c r="AA2128" s="189"/>
      <c r="AB2128" s="189"/>
    </row>
    <row r="2129" spans="23:28" ht="15">
      <c r="W2129" s="189"/>
      <c r="X2129" s="189"/>
      <c r="Y2129" s="189"/>
      <c r="Z2129" s="189"/>
      <c r="AA2129" s="189"/>
      <c r="AB2129" s="189"/>
    </row>
    <row r="2130" spans="23:28" ht="15">
      <c r="W2130" s="189"/>
      <c r="X2130" s="189"/>
      <c r="Y2130" s="189"/>
      <c r="Z2130" s="189"/>
      <c r="AA2130" s="189"/>
      <c r="AB2130" s="189"/>
    </row>
    <row r="2131" spans="23:28" ht="15">
      <c r="W2131" s="189"/>
      <c r="X2131" s="189"/>
      <c r="Y2131" s="189"/>
      <c r="Z2131" s="189"/>
      <c r="AA2131" s="189"/>
      <c r="AB2131" s="189"/>
    </row>
    <row r="2132" spans="23:28" ht="15">
      <c r="W2132" s="189"/>
      <c r="X2132" s="189"/>
      <c r="Y2132" s="189"/>
      <c r="Z2132" s="189"/>
      <c r="AA2132" s="189"/>
      <c r="AB2132" s="189"/>
    </row>
    <row r="2133" spans="23:28" ht="15">
      <c r="W2133" s="189"/>
      <c r="X2133" s="189"/>
      <c r="Y2133" s="189"/>
      <c r="Z2133" s="189"/>
      <c r="AA2133" s="189"/>
      <c r="AB2133" s="189"/>
    </row>
    <row r="2134" spans="23:28" ht="15">
      <c r="W2134" s="189"/>
      <c r="X2134" s="189"/>
      <c r="Y2134" s="189"/>
      <c r="Z2134" s="189"/>
      <c r="AA2134" s="189"/>
      <c r="AB2134" s="189"/>
    </row>
    <row r="2135" spans="23:28" ht="15">
      <c r="W2135" s="189"/>
      <c r="X2135" s="189"/>
      <c r="Y2135" s="189"/>
      <c r="Z2135" s="189"/>
      <c r="AA2135" s="189"/>
      <c r="AB2135" s="189"/>
    </row>
    <row r="2136" spans="23:28" ht="15">
      <c r="W2136" s="189"/>
      <c r="X2136" s="189"/>
      <c r="Y2136" s="189"/>
      <c r="Z2136" s="189"/>
      <c r="AA2136" s="189"/>
      <c r="AB2136" s="189"/>
    </row>
    <row r="2137" spans="23:28" ht="15">
      <c r="W2137" s="189"/>
      <c r="X2137" s="189"/>
      <c r="Y2137" s="189"/>
      <c r="Z2137" s="189"/>
      <c r="AA2137" s="189"/>
      <c r="AB2137" s="189"/>
    </row>
    <row r="2138" spans="23:28" ht="15">
      <c r="W2138" s="189"/>
      <c r="X2138" s="189"/>
      <c r="Y2138" s="189"/>
      <c r="Z2138" s="189"/>
      <c r="AA2138" s="189"/>
      <c r="AB2138" s="189"/>
    </row>
    <row r="2139" spans="23:28" ht="15">
      <c r="W2139" s="189"/>
      <c r="X2139" s="189"/>
      <c r="Y2139" s="189"/>
      <c r="Z2139" s="189"/>
      <c r="AA2139" s="189"/>
      <c r="AB2139" s="189"/>
    </row>
    <row r="2140" spans="23:28" ht="15">
      <c r="W2140" s="189"/>
      <c r="X2140" s="189"/>
      <c r="Y2140" s="189"/>
      <c r="Z2140" s="189"/>
      <c r="AA2140" s="189"/>
      <c r="AB2140" s="189"/>
    </row>
    <row r="2141" spans="23:28" ht="15">
      <c r="W2141" s="189"/>
      <c r="X2141" s="189"/>
      <c r="Y2141" s="189"/>
      <c r="Z2141" s="189"/>
      <c r="AA2141" s="189"/>
      <c r="AB2141" s="189"/>
    </row>
    <row r="2142" spans="23:28" ht="15">
      <c r="W2142" s="189"/>
      <c r="X2142" s="189"/>
      <c r="Y2142" s="189"/>
      <c r="Z2142" s="189"/>
      <c r="AA2142" s="189"/>
      <c r="AB2142" s="189"/>
    </row>
    <row r="2143" spans="23:28" ht="15">
      <c r="W2143" s="189"/>
      <c r="X2143" s="189"/>
      <c r="Y2143" s="189"/>
      <c r="Z2143" s="189"/>
      <c r="AA2143" s="189"/>
      <c r="AB2143" s="189"/>
    </row>
    <row r="2144" spans="23:28" ht="15">
      <c r="W2144" s="189"/>
      <c r="X2144" s="189"/>
      <c r="Y2144" s="189"/>
      <c r="Z2144" s="189"/>
      <c r="AA2144" s="189"/>
      <c r="AB2144" s="189"/>
    </row>
    <row r="2145" spans="23:28" ht="15">
      <c r="W2145" s="189"/>
      <c r="X2145" s="189"/>
      <c r="Y2145" s="189"/>
      <c r="Z2145" s="189"/>
      <c r="AA2145" s="189"/>
      <c r="AB2145" s="189"/>
    </row>
    <row r="2146" spans="23:28" ht="15">
      <c r="W2146" s="189"/>
      <c r="X2146" s="189"/>
      <c r="Y2146" s="189"/>
      <c r="Z2146" s="189"/>
      <c r="AA2146" s="189"/>
      <c r="AB2146" s="189"/>
    </row>
    <row r="2147" spans="23:28" ht="15">
      <c r="W2147" s="189"/>
      <c r="X2147" s="189"/>
      <c r="Y2147" s="189"/>
      <c r="Z2147" s="189"/>
      <c r="AA2147" s="189"/>
      <c r="AB2147" s="189"/>
    </row>
    <row r="2148" spans="23:28" ht="15">
      <c r="W2148" s="189"/>
      <c r="X2148" s="189"/>
      <c r="Y2148" s="189"/>
      <c r="Z2148" s="189"/>
      <c r="AA2148" s="189"/>
      <c r="AB2148" s="189"/>
    </row>
    <row r="2149" spans="23:28" ht="15">
      <c r="W2149" s="189"/>
      <c r="X2149" s="189"/>
      <c r="Y2149" s="189"/>
      <c r="Z2149" s="189"/>
      <c r="AA2149" s="189"/>
      <c r="AB2149" s="189"/>
    </row>
    <row r="2150" spans="23:28" ht="15">
      <c r="W2150" s="189"/>
      <c r="X2150" s="189"/>
      <c r="Y2150" s="189"/>
      <c r="Z2150" s="189"/>
      <c r="AA2150" s="189"/>
      <c r="AB2150" s="189"/>
    </row>
    <row r="2151" spans="23:28" ht="15">
      <c r="W2151" s="189"/>
      <c r="X2151" s="189"/>
      <c r="Y2151" s="189"/>
      <c r="Z2151" s="189"/>
      <c r="AA2151" s="189"/>
      <c r="AB2151" s="189"/>
    </row>
    <row r="2152" spans="23:28" ht="15">
      <c r="W2152" s="189"/>
      <c r="X2152" s="189"/>
      <c r="Y2152" s="189"/>
      <c r="Z2152" s="189"/>
      <c r="AA2152" s="189"/>
      <c r="AB2152" s="189"/>
    </row>
    <row r="2153" spans="23:28" ht="15">
      <c r="W2153" s="189"/>
      <c r="X2153" s="189"/>
      <c r="Y2153" s="189"/>
      <c r="Z2153" s="189"/>
      <c r="AA2153" s="189"/>
      <c r="AB2153" s="189"/>
    </row>
    <row r="2154" spans="23:28" ht="15">
      <c r="W2154" s="189"/>
      <c r="X2154" s="189"/>
      <c r="Y2154" s="189"/>
      <c r="Z2154" s="189"/>
      <c r="AA2154" s="189"/>
      <c r="AB2154" s="189"/>
    </row>
    <row r="2155" spans="23:28" ht="15">
      <c r="W2155" s="189"/>
      <c r="X2155" s="189"/>
      <c r="Y2155" s="189"/>
      <c r="Z2155" s="189"/>
      <c r="AA2155" s="189"/>
      <c r="AB2155" s="189"/>
    </row>
    <row r="2156" spans="23:28" ht="15">
      <c r="W2156" s="189"/>
      <c r="X2156" s="189"/>
      <c r="Y2156" s="189"/>
      <c r="Z2156" s="189"/>
      <c r="AA2156" s="189"/>
      <c r="AB2156" s="189"/>
    </row>
    <row r="2157" spans="23:28" ht="15">
      <c r="W2157" s="189"/>
      <c r="X2157" s="189"/>
      <c r="Y2157" s="189"/>
      <c r="Z2157" s="189"/>
      <c r="AA2157" s="189"/>
      <c r="AB2157" s="189"/>
    </row>
    <row r="2158" spans="23:28" ht="15">
      <c r="W2158" s="189"/>
      <c r="X2158" s="189"/>
      <c r="Y2158" s="189"/>
      <c r="Z2158" s="189"/>
      <c r="AA2158" s="189"/>
      <c r="AB2158" s="189"/>
    </row>
    <row r="2159" spans="23:28" ht="15">
      <c r="W2159" s="189"/>
      <c r="X2159" s="189"/>
      <c r="Y2159" s="189"/>
      <c r="Z2159" s="189"/>
      <c r="AA2159" s="189"/>
      <c r="AB2159" s="189"/>
    </row>
    <row r="2160" spans="23:28" ht="15">
      <c r="W2160" s="189"/>
      <c r="X2160" s="189"/>
      <c r="Y2160" s="189"/>
      <c r="Z2160" s="189"/>
      <c r="AA2160" s="189"/>
      <c r="AB2160" s="189"/>
    </row>
    <row r="2161" spans="23:28" ht="15">
      <c r="W2161" s="189"/>
      <c r="X2161" s="189"/>
      <c r="Y2161" s="189"/>
      <c r="Z2161" s="189"/>
      <c r="AA2161" s="189"/>
      <c r="AB2161" s="189"/>
    </row>
    <row r="2162" spans="23:28" ht="15">
      <c r="W2162" s="189"/>
      <c r="X2162" s="189"/>
      <c r="Y2162" s="189"/>
      <c r="Z2162" s="189"/>
      <c r="AA2162" s="189"/>
      <c r="AB2162" s="189"/>
    </row>
    <row r="2163" spans="23:28" ht="15">
      <c r="W2163" s="189"/>
      <c r="X2163" s="189"/>
      <c r="Y2163" s="189"/>
      <c r="Z2163" s="189"/>
      <c r="AA2163" s="189"/>
      <c r="AB2163" s="189"/>
    </row>
    <row r="2164" spans="23:28" ht="15">
      <c r="W2164" s="189"/>
      <c r="X2164" s="189"/>
      <c r="Y2164" s="189"/>
      <c r="Z2164" s="189"/>
      <c r="AA2164" s="189"/>
      <c r="AB2164" s="189"/>
    </row>
    <row r="2165" spans="23:28" ht="15">
      <c r="W2165" s="189"/>
      <c r="X2165" s="189"/>
      <c r="Y2165" s="189"/>
      <c r="Z2165" s="189"/>
      <c r="AA2165" s="189"/>
      <c r="AB2165" s="189"/>
    </row>
    <row r="2166" spans="23:28" ht="15">
      <c r="W2166" s="189"/>
      <c r="X2166" s="189"/>
      <c r="Y2166" s="189"/>
      <c r="Z2166" s="189"/>
      <c r="AA2166" s="189"/>
      <c r="AB2166" s="189"/>
    </row>
    <row r="2167" spans="23:28" ht="15">
      <c r="W2167" s="189"/>
      <c r="X2167" s="189"/>
      <c r="Y2167" s="189"/>
      <c r="Z2167" s="189"/>
      <c r="AA2167" s="189"/>
      <c r="AB2167" s="189"/>
    </row>
    <row r="2168" spans="23:28" ht="15">
      <c r="W2168" s="189"/>
      <c r="X2168" s="189"/>
      <c r="Y2168" s="189"/>
      <c r="Z2168" s="189"/>
      <c r="AA2168" s="189"/>
      <c r="AB2168" s="189"/>
    </row>
  </sheetData>
  <mergeCells count="69">
    <mergeCell ref="I152:N152"/>
    <mergeCell ref="H153:K153"/>
    <mergeCell ref="L153:O153"/>
    <mergeCell ref="K161:K162"/>
    <mergeCell ref="L161:L162"/>
    <mergeCell ref="I134:N134"/>
    <mergeCell ref="H135:K135"/>
    <mergeCell ref="L135:O135"/>
    <mergeCell ref="I143:N143"/>
    <mergeCell ref="H144:K144"/>
    <mergeCell ref="L144:O144"/>
    <mergeCell ref="I116:N116"/>
    <mergeCell ref="H117:K117"/>
    <mergeCell ref="L117:O117"/>
    <mergeCell ref="I125:N125"/>
    <mergeCell ref="H126:K126"/>
    <mergeCell ref="L126:O126"/>
    <mergeCell ref="I98:N98"/>
    <mergeCell ref="H99:K99"/>
    <mergeCell ref="L99:O99"/>
    <mergeCell ref="I107:N107"/>
    <mergeCell ref="H108:K108"/>
    <mergeCell ref="L108:O108"/>
    <mergeCell ref="H85:I85"/>
    <mergeCell ref="N85:O85"/>
    <mergeCell ref="I86:N86"/>
    <mergeCell ref="H87:K87"/>
    <mergeCell ref="L87:O87"/>
    <mergeCell ref="GW49:GY49"/>
    <mergeCell ref="GZ49:HB49"/>
    <mergeCell ref="HC49:HE49"/>
    <mergeCell ref="GC49:GF49"/>
    <mergeCell ref="GH49:GJ49"/>
    <mergeCell ref="GL49:GN49"/>
    <mergeCell ref="GP49:GR49"/>
    <mergeCell ref="GT49:GV49"/>
    <mergeCell ref="EB1:EE1"/>
    <mergeCell ref="EG1:EJ1"/>
    <mergeCell ref="EL1:EO1"/>
    <mergeCell ref="DH1:DK1"/>
    <mergeCell ref="DM1:DP1"/>
    <mergeCell ref="DR1:DU1"/>
    <mergeCell ref="DW1:DZ1"/>
    <mergeCell ref="I23:N23"/>
    <mergeCell ref="H24:K24"/>
    <mergeCell ref="I2:N2"/>
    <mergeCell ref="H1:I1"/>
    <mergeCell ref="N1:O1"/>
    <mergeCell ref="I14:N14"/>
    <mergeCell ref="H15:K15"/>
    <mergeCell ref="L15:O15"/>
    <mergeCell ref="H3:K3"/>
    <mergeCell ref="L3:O3"/>
    <mergeCell ref="L24:O24"/>
    <mergeCell ref="I68:N68"/>
    <mergeCell ref="H69:K69"/>
    <mergeCell ref="L69:O69"/>
    <mergeCell ref="I32:N32"/>
    <mergeCell ref="H33:K33"/>
    <mergeCell ref="L33:O33"/>
    <mergeCell ref="H60:K60"/>
    <mergeCell ref="L60:O60"/>
    <mergeCell ref="I50:N50"/>
    <mergeCell ref="H51:K51"/>
    <mergeCell ref="L51:O51"/>
    <mergeCell ref="I59:N59"/>
    <mergeCell ref="I41:N41"/>
    <mergeCell ref="H42:K42"/>
    <mergeCell ref="L42:O42"/>
  </mergeCells>
  <conditionalFormatting sqref="J5:J10">
    <cfRule type="expression" dxfId="722" priority="12">
      <formula>$J$5:$J$10="Wahr"</formula>
    </cfRule>
  </conditionalFormatting>
  <conditionalFormatting sqref="M5:M10">
    <cfRule type="expression" dxfId="721" priority="9">
      <formula>$J$5:$J$10="Wahr"</formula>
    </cfRule>
  </conditionalFormatting>
  <conditionalFormatting sqref="H5:J10 M5:O10 H17:J19 M17:O19 H26:J28 M26:O28 H35:J37 M35:O37 H44:J46 M44:O46 H53:J55 M53:O55 H62:J64 M62:O64 H71:J73 M71:O73">
    <cfRule type="cellIs" dxfId="720" priority="8" operator="equal">
      <formula>0</formula>
    </cfRule>
  </conditionalFormatting>
  <conditionalFormatting sqref="J89:J94">
    <cfRule type="expression" dxfId="719" priority="3">
      <formula>$J$5:$J$10="Wahr"</formula>
    </cfRule>
  </conditionalFormatting>
  <conditionalFormatting sqref="M89:M94">
    <cfRule type="expression" dxfId="718" priority="2">
      <formula>$J$5:$J$10="Wahr"</formula>
    </cfRule>
  </conditionalFormatting>
  <conditionalFormatting sqref="H89:J94 M89:O94 H101:J103 M101:O103 H110:J112 M110:O112 H119:J121 M119:O121 H128:J130 M128:O130 H137:J139 M137:O139 H146:J148 M146:O148 H155:J157 M155:O157">
    <cfRule type="cellIs" dxfId="717" priority="1" operator="equal">
      <formula>0</formula>
    </cfRule>
  </conditionalFormatting>
  <dataValidations count="5">
    <dataValidation type="list" allowBlank="1" showInputMessage="1" showErrorMessage="1" sqref="H1 N1:O1 H85 N85:O85" xr:uid="{DF4F0F30-E8BE-42C3-ACC3-87B1F9683E97}">
      <formula1>$A$2:$A$12</formula1>
    </dataValidation>
    <dataValidation type="list" allowBlank="1" showInputMessage="1" showErrorMessage="1" sqref="BJ251:BJ273 E168:E718" xr:uid="{288D5C2D-7BB2-48D4-9961-9187B00DA204}">
      <formula1>$M$3:$M$5</formula1>
    </dataValidation>
    <dataValidation type="list" allowBlank="1" showInputMessage="1" showErrorMessage="1" sqref="BE6:BE21 BE2:BE3 AO890:AO1162 BC609:BC638 AH308:AH573" xr:uid="{2914269B-2AC8-4BE4-B9CB-969A38B8EC06}">
      <formula1>$L$3:$L$5</formula1>
    </dataValidation>
    <dataValidation type="list" allowBlank="1" showInputMessage="1" showErrorMessage="1" errorTitle="Disziplin eintragen" error="Falsche Disziplin angegeben._x000a__x000a_LG_x000a_LP_x000a_LG Auflage_x000a_ " promptTitle="Disziplin eintragen" prompt="Disziplin eintrage" sqref="AH53:AH307 BJ13:BJ250 AO227:AO564 BC23:BC285 BJ274:BJ286" xr:uid="{529F8133-1AFC-4778-888F-BB10478EE985}">
      <formula1>$P$2:$P$4</formula1>
    </dataValidation>
    <dataValidation type="list" allowBlank="1" showInputMessage="1" showErrorMessage="1" errorTitle="Falscher Vereinsname" error="Vereinsname stimmt nicht mit der Datenbank überein. Bitte Vereinsnamen überprüfen:_x000a__x000a_" promptTitle="Verein eingeben" prompt="Verein eingeben" sqref="AK890:AK1146 AD86:AD115 BF46:BF75 BF13:BF38 AY56:AY85 AY23:AY48 AD129:AD557 AD53:AD78 BF89:BF250 AK227:AK564 AY99:AY285 BF274:BF286" xr:uid="{A0E68C7B-57B1-43B5-BA09-E97448B805BD}">
      <formula1>$N$2:$N$12</formula1>
    </dataValidation>
  </dataValidations>
  <pageMargins left="0.7" right="0.7" top="0.78740157499999996" bottom="0.78740157499999996" header="0.3" footer="0.3"/>
  <pageSetup paperSize="9" scale="67" fitToWidth="0" orientation="portrait" r:id="rId1"/>
  <drawing r:id="rId2"/>
  <legacyDrawing r:id="rId3"/>
  <controls>
    <mc:AlternateContent xmlns:mc="http://schemas.openxmlformats.org/markup-compatibility/2006">
      <mc:Choice Requires="x14">
        <control shapeId="30725" r:id="rId4" name="CommandButton2">
          <controlPr defaultSize="0" autoLine="0" r:id="rId5">
            <anchor moveWithCells="1">
              <from>
                <xdr:col>21</xdr:col>
                <xdr:colOff>0</xdr:colOff>
                <xdr:row>2006</xdr:row>
                <xdr:rowOff>0</xdr:rowOff>
              </from>
              <to>
                <xdr:col>28</xdr:col>
                <xdr:colOff>371475</xdr:colOff>
                <xdr:row>2008</xdr:row>
                <xdr:rowOff>85725</xdr:rowOff>
              </to>
            </anchor>
          </controlPr>
        </control>
      </mc:Choice>
      <mc:Fallback>
        <control shapeId="30725" r:id="rId4" name="CommandButton2"/>
      </mc:Fallback>
    </mc:AlternateContent>
  </controls>
  <tableParts count="14"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5F88B-02CF-49C8-AE94-DA3D3F154B9D}">
  <sheetPr codeName="Tabelle11">
    <tabColor rgb="FFFFC000"/>
  </sheetPr>
  <dimension ref="A1:BF190"/>
  <sheetViews>
    <sheetView topLeftCell="A129" zoomScale="85" zoomScaleNormal="85" workbookViewId="0">
      <pane xSplit="1" topLeftCell="B1" activePane="topRight" state="frozen"/>
      <selection activeCell="A7" sqref="A7"/>
      <selection pane="topRight" activeCell="AG163" sqref="AG163:AK173"/>
    </sheetView>
  </sheetViews>
  <sheetFormatPr baseColWidth="10" defaultRowHeight="18"/>
  <cols>
    <col min="1" max="1" width="5.28515625" style="191" bestFit="1" customWidth="1"/>
    <col min="2" max="2" width="23.140625" customWidth="1"/>
    <col min="3" max="3" width="14.28515625" bestFit="1" customWidth="1"/>
    <col min="4" max="4" width="15.7109375" style="22" bestFit="1" customWidth="1"/>
    <col min="5" max="5" width="11.42578125" style="22" bestFit="1" customWidth="1"/>
    <col min="6" max="6" width="8.7109375" style="22" bestFit="1" customWidth="1"/>
    <col min="7" max="7" width="7.140625" style="22" customWidth="1"/>
    <col min="8" max="8" width="3.42578125" style="22" bestFit="1" customWidth="1"/>
    <col min="9" max="9" width="23.140625" style="22" bestFit="1" customWidth="1"/>
    <col min="10" max="10" width="14.28515625" bestFit="1" customWidth="1"/>
    <col min="11" max="11" width="15.7109375" bestFit="1" customWidth="1"/>
    <col min="12" max="12" width="8.7109375" style="22" bestFit="1" customWidth="1"/>
    <col min="13" max="13" width="9.28515625" style="22" customWidth="1"/>
    <col min="14" max="14" width="3.42578125" style="22" bestFit="1" customWidth="1"/>
    <col min="15" max="15" width="23.140625" style="22" bestFit="1" customWidth="1"/>
    <col min="16" max="16" width="14.28515625" style="22" bestFit="1" customWidth="1"/>
    <col min="17" max="17" width="16.85546875" bestFit="1" customWidth="1"/>
    <col min="18" max="18" width="13" bestFit="1" customWidth="1"/>
    <col min="19" max="19" width="9.28515625" style="22" bestFit="1" customWidth="1"/>
    <col min="20" max="20" width="3.42578125" style="22" bestFit="1" customWidth="1"/>
    <col min="21" max="21" width="23.140625" style="22" bestFit="1" customWidth="1"/>
    <col min="22" max="22" width="14.28515625" style="22" bestFit="1" customWidth="1"/>
    <col min="23" max="23" width="16.85546875" bestFit="1" customWidth="1"/>
    <col min="24" max="24" width="8.7109375" bestFit="1" customWidth="1"/>
    <col min="25" max="25" width="9.28515625" style="22" bestFit="1" customWidth="1"/>
    <col min="26" max="26" width="3.42578125" style="22" bestFit="1" customWidth="1"/>
    <col min="27" max="27" width="23.140625" style="22" bestFit="1" customWidth="1"/>
    <col min="28" max="28" width="14.28515625" style="22" bestFit="1" customWidth="1"/>
    <col min="29" max="29" width="16.85546875" bestFit="1" customWidth="1"/>
    <col min="30" max="30" width="8.7109375" bestFit="1" customWidth="1"/>
    <col min="31" max="31" width="9.28515625" style="22" bestFit="1" customWidth="1"/>
    <col min="32" max="32" width="3.42578125" style="22" bestFit="1" customWidth="1"/>
    <col min="33" max="33" width="23.140625" style="22" bestFit="1" customWidth="1"/>
    <col min="34" max="34" width="14.28515625" style="22" bestFit="1" customWidth="1"/>
    <col min="35" max="35" width="16.85546875" bestFit="1" customWidth="1"/>
    <col min="36" max="36" width="8.7109375" bestFit="1" customWidth="1"/>
    <col min="37" max="37" width="9.28515625" style="22" bestFit="1" customWidth="1"/>
    <col min="38" max="38" width="3.42578125" style="22" bestFit="1" customWidth="1"/>
    <col min="39" max="39" width="23.140625" style="22" bestFit="1" customWidth="1"/>
    <col min="40" max="40" width="14.28515625" style="22" bestFit="1" customWidth="1"/>
    <col min="41" max="41" width="16.85546875" bestFit="1" customWidth="1"/>
    <col min="42" max="42" width="8.7109375" bestFit="1" customWidth="1"/>
    <col min="43" max="43" width="9.28515625" style="22" bestFit="1" customWidth="1"/>
    <col min="44" max="44" width="3.42578125" style="22" bestFit="1" customWidth="1"/>
    <col min="45" max="45" width="23.140625" style="22" bestFit="1" customWidth="1"/>
    <col min="46" max="46" width="14.28515625" style="22" bestFit="1" customWidth="1"/>
    <col min="47" max="47" width="16.85546875" bestFit="1" customWidth="1"/>
    <col min="48" max="48" width="8.7109375" bestFit="1" customWidth="1"/>
    <col min="49" max="49" width="9.28515625" style="22" bestFit="1" customWidth="1"/>
    <col min="50" max="50" width="3.42578125" style="22" bestFit="1" customWidth="1"/>
    <col min="51" max="51" width="23.140625" style="22" bestFit="1" customWidth="1"/>
    <col min="52" max="52" width="22.42578125" style="22" bestFit="1" customWidth="1"/>
    <col min="53" max="53" width="20.140625" bestFit="1" customWidth="1"/>
    <col min="54" max="54" width="23" bestFit="1" customWidth="1"/>
    <col min="55" max="55" width="20.85546875" style="22" customWidth="1"/>
    <col min="56" max="56" width="16" style="22" customWidth="1"/>
    <col min="57" max="57" width="16" customWidth="1"/>
  </cols>
  <sheetData>
    <row r="1" spans="1:56" ht="84.75" customHeight="1">
      <c r="B1" s="345" t="s">
        <v>448</v>
      </c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  <c r="O1" s="345"/>
      <c r="P1" s="345"/>
      <c r="Q1" s="345"/>
      <c r="R1" s="345"/>
      <c r="S1" s="345"/>
      <c r="T1" s="345"/>
      <c r="U1" s="345"/>
      <c r="V1" s="345"/>
      <c r="W1" s="345"/>
      <c r="X1" s="345"/>
      <c r="Y1" s="345"/>
      <c r="Z1" s="345"/>
      <c r="AA1" s="345"/>
      <c r="AB1" s="345"/>
      <c r="AC1" s="345"/>
      <c r="AD1" s="345"/>
      <c r="AE1" s="345"/>
      <c r="AF1" s="345"/>
      <c r="AG1" s="345"/>
      <c r="AH1" s="345"/>
      <c r="AI1" s="345"/>
      <c r="AJ1" s="345"/>
      <c r="AK1" s="345"/>
      <c r="AL1" s="345"/>
      <c r="AM1" s="345"/>
      <c r="AN1" s="345"/>
      <c r="AO1" s="345"/>
      <c r="AP1" s="345"/>
      <c r="AQ1" s="345"/>
      <c r="AR1" s="345"/>
      <c r="AS1" s="345"/>
      <c r="AT1" s="345"/>
      <c r="AU1" s="345"/>
      <c r="AV1" s="345"/>
      <c r="AW1" s="345"/>
      <c r="AX1" s="345"/>
      <c r="AY1" s="345"/>
      <c r="AZ1" s="345"/>
      <c r="BA1" s="345"/>
    </row>
    <row r="2" spans="1:56" ht="18.75" customHeight="1"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  <c r="AD2" s="207"/>
      <c r="AE2" s="207"/>
      <c r="AF2" s="207"/>
      <c r="AG2" s="207"/>
      <c r="AH2" s="207"/>
      <c r="AI2" s="207"/>
      <c r="AJ2" s="207"/>
      <c r="AK2" s="207"/>
      <c r="AL2" s="207"/>
      <c r="AM2" s="207"/>
      <c r="AN2" s="207"/>
      <c r="AO2" s="207"/>
      <c r="AP2" s="207"/>
      <c r="AQ2" s="207"/>
      <c r="AR2" s="207"/>
      <c r="AS2" s="207"/>
      <c r="AT2" s="207"/>
      <c r="AU2" s="207"/>
      <c r="AV2" s="207"/>
      <c r="AW2" s="207"/>
      <c r="AX2" s="207"/>
      <c r="AY2" s="207"/>
      <c r="AZ2" s="207"/>
      <c r="BA2" s="207"/>
    </row>
    <row r="3" spans="1:56" ht="18.75" customHeight="1"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  <c r="AD3" s="207"/>
      <c r="AE3" s="207"/>
      <c r="AF3" s="207"/>
      <c r="AG3" s="207"/>
      <c r="AH3" s="207"/>
      <c r="AI3" s="207"/>
      <c r="AJ3" s="207"/>
      <c r="AK3" s="207"/>
      <c r="AL3" s="207"/>
      <c r="AM3" s="207"/>
      <c r="AN3" s="207"/>
      <c r="AO3" s="207"/>
      <c r="AP3" s="207"/>
      <c r="AQ3" s="207"/>
      <c r="AR3" s="207"/>
      <c r="AS3" s="207"/>
      <c r="AT3" s="207"/>
      <c r="AU3" s="207"/>
      <c r="AV3" s="207"/>
      <c r="AW3" s="207"/>
      <c r="AX3" s="207"/>
      <c r="AY3" s="207"/>
      <c r="AZ3" s="207"/>
      <c r="BA3" s="207"/>
    </row>
    <row r="4" spans="1:56" ht="18.75" customHeight="1"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  <c r="AD4" s="207"/>
      <c r="AE4" s="207"/>
      <c r="AF4" s="207"/>
      <c r="AG4" s="207"/>
      <c r="AH4" s="207"/>
      <c r="AI4" s="207"/>
      <c r="AJ4" s="207"/>
      <c r="AK4" s="207"/>
      <c r="AL4" s="207"/>
      <c r="AM4" s="207"/>
      <c r="AN4" s="207"/>
      <c r="AO4" s="207"/>
      <c r="AP4" s="207"/>
      <c r="AQ4" s="207"/>
      <c r="AR4" s="207"/>
      <c r="AS4" s="207"/>
      <c r="AT4" s="207"/>
      <c r="AU4" s="207"/>
      <c r="AV4" s="207"/>
      <c r="AW4" s="207"/>
      <c r="AX4" s="207"/>
      <c r="AY4" s="207"/>
      <c r="AZ4" s="207"/>
      <c r="BA4" s="207"/>
    </row>
    <row r="5" spans="1:56" ht="18.75" customHeight="1"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  <c r="AD5" s="207"/>
      <c r="AE5" s="207"/>
      <c r="AF5" s="207"/>
      <c r="AG5" s="207"/>
      <c r="AH5" s="207"/>
      <c r="AI5" s="207"/>
      <c r="AJ5" s="207"/>
      <c r="AK5" s="207"/>
      <c r="AL5" s="207"/>
      <c r="AM5" s="207"/>
      <c r="AN5" s="207"/>
      <c r="AO5" s="207"/>
      <c r="AP5" s="207"/>
      <c r="AQ5" s="207"/>
      <c r="AR5" s="207"/>
      <c r="AS5" s="207"/>
      <c r="AT5" s="207"/>
      <c r="AU5" s="207"/>
      <c r="AV5" s="207"/>
      <c r="AW5" s="207"/>
      <c r="AX5" s="207"/>
      <c r="AY5" s="207"/>
      <c r="AZ5" s="207"/>
      <c r="BA5" s="207"/>
    </row>
    <row r="6" spans="1:56" ht="18.75" customHeight="1">
      <c r="B6" s="207"/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  <c r="AD6" s="207"/>
      <c r="AE6" s="207"/>
      <c r="AF6" s="207"/>
      <c r="AG6" s="207"/>
      <c r="AH6" s="207"/>
      <c r="AI6" s="207"/>
      <c r="AJ6" s="207"/>
      <c r="AK6" s="207"/>
      <c r="AL6" s="207"/>
      <c r="AM6" s="207"/>
      <c r="AN6" s="207"/>
      <c r="AO6" s="207"/>
      <c r="AP6" s="207"/>
      <c r="AQ6" s="207"/>
      <c r="AR6" s="207"/>
      <c r="AS6" s="207"/>
      <c r="AT6" s="207"/>
      <c r="AU6" s="207"/>
      <c r="AV6" s="207"/>
      <c r="AW6" s="207"/>
      <c r="AX6" s="207"/>
      <c r="AY6" s="207"/>
      <c r="AZ6" s="207"/>
      <c r="BA6" s="207"/>
    </row>
    <row r="7" spans="1:56">
      <c r="C7" s="346" t="s">
        <v>396</v>
      </c>
      <c r="D7" s="346"/>
      <c r="E7" s="346"/>
      <c r="F7" s="346"/>
      <c r="G7"/>
      <c r="H7"/>
      <c r="I7"/>
      <c r="K7" s="346" t="s">
        <v>45</v>
      </c>
      <c r="L7" s="346"/>
      <c r="M7" s="346"/>
      <c r="N7" s="346"/>
      <c r="O7"/>
      <c r="P7"/>
      <c r="R7" t="s">
        <v>83</v>
      </c>
      <c r="S7"/>
      <c r="T7"/>
      <c r="U7"/>
      <c r="V7"/>
      <c r="X7" s="346" t="s">
        <v>52</v>
      </c>
      <c r="Y7" s="346"/>
      <c r="Z7" s="346"/>
      <c r="AA7"/>
      <c r="AB7"/>
      <c r="AD7" t="s">
        <v>22</v>
      </c>
      <c r="AE7"/>
      <c r="AF7"/>
      <c r="AG7"/>
      <c r="AH7"/>
      <c r="AJ7" s="346" t="s">
        <v>53</v>
      </c>
      <c r="AK7" s="346"/>
      <c r="AL7" s="346"/>
      <c r="AM7"/>
      <c r="AN7"/>
      <c r="AP7" s="346" t="s">
        <v>43</v>
      </c>
      <c r="AQ7" s="346"/>
      <c r="AR7" s="346"/>
      <c r="AS7"/>
      <c r="AT7"/>
      <c r="AV7" s="346" t="s">
        <v>86</v>
      </c>
      <c r="AW7" s="346"/>
      <c r="AX7" s="346"/>
      <c r="AY7" s="346" t="s">
        <v>438</v>
      </c>
      <c r="AZ7" s="346"/>
      <c r="BA7" s="346"/>
    </row>
    <row r="8" spans="1:56" ht="12.75" customHeight="1">
      <c r="B8" t="s">
        <v>0</v>
      </c>
      <c r="C8" s="22" t="s">
        <v>5</v>
      </c>
      <c r="D8" s="22" t="s">
        <v>63</v>
      </c>
      <c r="E8" s="22" t="s">
        <v>51</v>
      </c>
      <c r="F8" t="s">
        <v>40</v>
      </c>
      <c r="G8"/>
      <c r="H8" s="180"/>
      <c r="I8" t="s">
        <v>0</v>
      </c>
      <c r="J8" s="22" t="s">
        <v>5</v>
      </c>
      <c r="K8" s="22" t="s">
        <v>63</v>
      </c>
      <c r="L8" t="s">
        <v>40</v>
      </c>
      <c r="M8"/>
      <c r="N8" s="180"/>
      <c r="O8" t="s">
        <v>0</v>
      </c>
      <c r="P8" s="22" t="s">
        <v>5</v>
      </c>
      <c r="Q8" s="22" t="s">
        <v>63</v>
      </c>
      <c r="R8" t="s">
        <v>40</v>
      </c>
      <c r="S8"/>
      <c r="T8" s="180"/>
      <c r="U8" t="s">
        <v>0</v>
      </c>
      <c r="V8" s="22" t="s">
        <v>5</v>
      </c>
      <c r="W8" s="22" t="s">
        <v>63</v>
      </c>
      <c r="X8" t="s">
        <v>40</v>
      </c>
      <c r="Y8"/>
      <c r="Z8" s="180"/>
      <c r="AA8" t="s">
        <v>0</v>
      </c>
      <c r="AB8" s="22" t="s">
        <v>5</v>
      </c>
      <c r="AC8" s="22" t="s">
        <v>63</v>
      </c>
      <c r="AD8" t="s">
        <v>40</v>
      </c>
      <c r="AE8"/>
      <c r="AF8" s="180"/>
      <c r="AG8" t="s">
        <v>0</v>
      </c>
      <c r="AH8" s="22" t="s">
        <v>5</v>
      </c>
      <c r="AI8" s="22" t="s">
        <v>63</v>
      </c>
      <c r="AJ8" t="s">
        <v>40</v>
      </c>
      <c r="AK8"/>
      <c r="AL8" s="180"/>
      <c r="AM8" t="s">
        <v>0</v>
      </c>
      <c r="AN8" s="22" t="s">
        <v>5</v>
      </c>
      <c r="AO8" s="22" t="s">
        <v>63</v>
      </c>
      <c r="AP8" t="s">
        <v>40</v>
      </c>
      <c r="AQ8"/>
      <c r="AR8" s="180"/>
      <c r="AS8" t="s">
        <v>0</v>
      </c>
      <c r="AT8" s="22" t="s">
        <v>5</v>
      </c>
      <c r="AU8" s="22" t="s">
        <v>63</v>
      </c>
      <c r="AV8" t="s">
        <v>40</v>
      </c>
      <c r="AW8"/>
      <c r="AX8" s="180"/>
      <c r="AY8" t="s">
        <v>0</v>
      </c>
      <c r="AZ8" s="22" t="s">
        <v>397</v>
      </c>
      <c r="BA8" s="22" t="s">
        <v>398</v>
      </c>
      <c r="BB8" t="s">
        <v>128</v>
      </c>
      <c r="BC8"/>
      <c r="BD8"/>
    </row>
    <row r="9" spans="1:56" ht="12.75" customHeight="1">
      <c r="A9" s="191">
        <v>1</v>
      </c>
      <c r="B9" t="s">
        <v>6</v>
      </c>
      <c r="C9" s="22">
        <v>1075</v>
      </c>
      <c r="D9" s="89">
        <v>179.2</v>
      </c>
      <c r="E9" s="22">
        <v>6</v>
      </c>
      <c r="F9">
        <v>2</v>
      </c>
      <c r="G9"/>
      <c r="H9" s="180">
        <v>1</v>
      </c>
      <c r="I9" t="s">
        <v>6</v>
      </c>
      <c r="J9" s="22">
        <v>289</v>
      </c>
      <c r="K9" s="22">
        <v>144.5</v>
      </c>
      <c r="L9">
        <v>0</v>
      </c>
      <c r="M9"/>
      <c r="N9" s="180">
        <v>1</v>
      </c>
      <c r="O9" t="s">
        <v>6</v>
      </c>
      <c r="P9" s="22">
        <v>531</v>
      </c>
      <c r="Q9" s="22">
        <v>177</v>
      </c>
      <c r="R9">
        <v>2</v>
      </c>
      <c r="S9"/>
      <c r="T9" s="180">
        <v>1</v>
      </c>
      <c r="U9" t="s">
        <v>6</v>
      </c>
      <c r="V9" s="22">
        <v>506</v>
      </c>
      <c r="W9" s="22">
        <v>168.7</v>
      </c>
      <c r="X9">
        <v>2</v>
      </c>
      <c r="Y9"/>
      <c r="Z9" s="180">
        <v>1</v>
      </c>
      <c r="AA9" t="s">
        <v>6</v>
      </c>
      <c r="AB9" s="22">
        <v>524</v>
      </c>
      <c r="AC9" s="22">
        <v>174.7</v>
      </c>
      <c r="AD9">
        <v>2</v>
      </c>
      <c r="AE9"/>
      <c r="AF9" s="180">
        <v>1</v>
      </c>
      <c r="AG9" t="s">
        <v>6</v>
      </c>
      <c r="AH9" s="22">
        <v>159</v>
      </c>
      <c r="AI9" s="22">
        <v>159</v>
      </c>
      <c r="AJ9">
        <v>2</v>
      </c>
      <c r="AK9"/>
      <c r="AL9" s="180">
        <v>1</v>
      </c>
      <c r="AM9" t="s">
        <v>6</v>
      </c>
      <c r="AN9" s="50">
        <v>517</v>
      </c>
      <c r="AO9" s="22">
        <v>172.3</v>
      </c>
      <c r="AP9">
        <v>2</v>
      </c>
      <c r="AQ9"/>
      <c r="AR9" s="180">
        <v>1</v>
      </c>
      <c r="AS9" t="s">
        <v>6</v>
      </c>
      <c r="AT9" s="22">
        <v>590</v>
      </c>
      <c r="AU9" s="22">
        <v>196.7</v>
      </c>
      <c r="AV9">
        <v>2</v>
      </c>
      <c r="AW9"/>
      <c r="AX9" s="180"/>
      <c r="AY9" t="s">
        <v>6</v>
      </c>
      <c r="AZ9" s="22">
        <f>IF(C9="",0,SUM(C9+J9+P9+V9+AB9+AH9+AN9+AT9))</f>
        <v>4191</v>
      </c>
      <c r="BA9" s="22">
        <f>IF(C9="",0,SUM(F9+L9+R9+X9+AD9+AJ9+AP9+AV9))</f>
        <v>14</v>
      </c>
      <c r="BB9">
        <v>2</v>
      </c>
      <c r="BC9" s="183"/>
      <c r="BD9"/>
    </row>
    <row r="10" spans="1:56" ht="12.75" customHeight="1">
      <c r="A10" s="191">
        <v>1</v>
      </c>
      <c r="B10" t="s">
        <v>17</v>
      </c>
      <c r="C10" s="22">
        <v>1140</v>
      </c>
      <c r="D10" s="89">
        <v>190</v>
      </c>
      <c r="E10" s="22">
        <v>6</v>
      </c>
      <c r="F10">
        <v>2</v>
      </c>
      <c r="G10"/>
      <c r="H10" s="180">
        <v>1</v>
      </c>
      <c r="I10" t="s">
        <v>17</v>
      </c>
      <c r="J10" s="22">
        <v>560</v>
      </c>
      <c r="K10" s="22">
        <v>186.7</v>
      </c>
      <c r="L10">
        <v>2</v>
      </c>
      <c r="M10"/>
      <c r="N10" s="180">
        <v>1</v>
      </c>
      <c r="O10" t="s">
        <v>17</v>
      </c>
      <c r="P10" s="22">
        <v>573</v>
      </c>
      <c r="Q10" s="22">
        <v>191</v>
      </c>
      <c r="R10">
        <v>2</v>
      </c>
      <c r="S10"/>
      <c r="T10" s="180">
        <v>1</v>
      </c>
      <c r="U10" t="s">
        <v>17</v>
      </c>
      <c r="V10" s="22">
        <v>312</v>
      </c>
      <c r="W10" s="22">
        <v>156</v>
      </c>
      <c r="X10">
        <v>2</v>
      </c>
      <c r="Y10"/>
      <c r="Z10" s="180">
        <v>1</v>
      </c>
      <c r="AA10" t="s">
        <v>17</v>
      </c>
      <c r="AB10" s="22">
        <v>534</v>
      </c>
      <c r="AC10" s="22">
        <v>178</v>
      </c>
      <c r="AD10">
        <v>2</v>
      </c>
      <c r="AE10"/>
      <c r="AF10" s="180">
        <v>1</v>
      </c>
      <c r="AG10" t="s">
        <v>17</v>
      </c>
      <c r="AH10" s="22">
        <v>360</v>
      </c>
      <c r="AI10" s="22">
        <v>180</v>
      </c>
      <c r="AJ10">
        <v>2</v>
      </c>
      <c r="AK10"/>
      <c r="AL10" s="180">
        <v>1</v>
      </c>
      <c r="AM10" t="s">
        <v>17</v>
      </c>
      <c r="AN10" s="50">
        <v>524</v>
      </c>
      <c r="AO10" s="22">
        <v>174.7</v>
      </c>
      <c r="AP10">
        <v>2</v>
      </c>
      <c r="AQ10"/>
      <c r="AR10" s="180">
        <v>1</v>
      </c>
      <c r="AS10" t="s">
        <v>17</v>
      </c>
      <c r="AT10" s="22">
        <v>588</v>
      </c>
      <c r="AU10" s="22">
        <v>196</v>
      </c>
      <c r="AV10">
        <v>2</v>
      </c>
      <c r="AW10"/>
      <c r="AX10" s="180"/>
      <c r="AY10" t="s">
        <v>17</v>
      </c>
      <c r="AZ10" s="22">
        <f t="shared" ref="AZ10:AZ19" si="0">IF(C10="",0,SUM(C10+J10+P10+V10+AB10+AH10+AN10+AT10))</f>
        <v>4591</v>
      </c>
      <c r="BA10" s="22">
        <f t="shared" ref="BA10:BA19" si="1">IF(C10="",0,SUM(F10+L10+R10+X10+AD10+AJ10+AP10+AV10))</f>
        <v>16</v>
      </c>
      <c r="BB10">
        <v>2</v>
      </c>
      <c r="BC10"/>
      <c r="BD10"/>
    </row>
    <row r="11" spans="1:56" ht="12.75" customHeight="1">
      <c r="A11" s="191">
        <v>1</v>
      </c>
      <c r="B11" t="s">
        <v>33</v>
      </c>
      <c r="C11" s="22"/>
      <c r="D11" s="89"/>
      <c r="F11"/>
      <c r="G11"/>
      <c r="H11" s="180">
        <v>1</v>
      </c>
      <c r="I11" t="s">
        <v>33</v>
      </c>
      <c r="J11" s="22"/>
      <c r="K11" s="22"/>
      <c r="L11"/>
      <c r="M11"/>
      <c r="N11" s="180">
        <v>1</v>
      </c>
      <c r="O11" t="s">
        <v>33</v>
      </c>
      <c r="Q11" s="22"/>
      <c r="S11"/>
      <c r="T11" s="180">
        <v>1</v>
      </c>
      <c r="U11" t="s">
        <v>33</v>
      </c>
      <c r="W11" s="22"/>
      <c r="Y11"/>
      <c r="Z11" s="180">
        <v>1</v>
      </c>
      <c r="AA11" t="s">
        <v>33</v>
      </c>
      <c r="AC11" s="22"/>
      <c r="AE11"/>
      <c r="AF11" s="180">
        <v>1</v>
      </c>
      <c r="AG11" t="s">
        <v>33</v>
      </c>
      <c r="AI11" s="22"/>
      <c r="AK11"/>
      <c r="AL11" s="180">
        <v>1</v>
      </c>
      <c r="AM11" t="s">
        <v>33</v>
      </c>
      <c r="AN11" s="50"/>
      <c r="AO11" s="22"/>
      <c r="AQ11"/>
      <c r="AR11" s="180">
        <v>1</v>
      </c>
      <c r="AS11" t="s">
        <v>33</v>
      </c>
      <c r="AU11" s="22"/>
      <c r="AW11"/>
      <c r="AX11" s="180"/>
      <c r="AY11" t="s">
        <v>33</v>
      </c>
      <c r="AZ11" s="22">
        <f t="shared" si="0"/>
        <v>0</v>
      </c>
      <c r="BA11" s="22">
        <f t="shared" si="1"/>
        <v>0</v>
      </c>
      <c r="BC11"/>
      <c r="BD11"/>
    </row>
    <row r="12" spans="1:56" ht="12.75" customHeight="1">
      <c r="A12" s="191">
        <v>1</v>
      </c>
      <c r="B12" t="s">
        <v>18</v>
      </c>
      <c r="C12" s="22">
        <v>1119</v>
      </c>
      <c r="D12" s="89">
        <v>186.5</v>
      </c>
      <c r="E12" s="22">
        <v>6</v>
      </c>
      <c r="F12">
        <v>2</v>
      </c>
      <c r="G12"/>
      <c r="H12" s="180">
        <v>1</v>
      </c>
      <c r="I12" t="s">
        <v>18</v>
      </c>
      <c r="J12" s="22">
        <v>563</v>
      </c>
      <c r="K12" s="22">
        <v>187.7</v>
      </c>
      <c r="L12">
        <v>2</v>
      </c>
      <c r="M12"/>
      <c r="N12" s="180">
        <v>1</v>
      </c>
      <c r="O12" t="s">
        <v>18</v>
      </c>
      <c r="P12" s="22">
        <v>0</v>
      </c>
      <c r="Q12" s="22">
        <v>0</v>
      </c>
      <c r="R12">
        <v>0</v>
      </c>
      <c r="S12"/>
      <c r="T12" s="180">
        <v>1</v>
      </c>
      <c r="U12" t="s">
        <v>18</v>
      </c>
      <c r="V12" s="22">
        <v>516</v>
      </c>
      <c r="W12" s="22">
        <v>172</v>
      </c>
      <c r="X12">
        <v>2</v>
      </c>
      <c r="Y12"/>
      <c r="Z12" s="180">
        <v>1</v>
      </c>
      <c r="AA12" t="s">
        <v>18</v>
      </c>
      <c r="AB12" s="22">
        <v>531</v>
      </c>
      <c r="AC12" s="22">
        <v>177</v>
      </c>
      <c r="AD12">
        <v>2</v>
      </c>
      <c r="AE12"/>
      <c r="AF12" s="180">
        <v>1</v>
      </c>
      <c r="AG12" t="s">
        <v>18</v>
      </c>
      <c r="AH12" s="22">
        <v>551</v>
      </c>
      <c r="AI12" s="22">
        <v>183.7</v>
      </c>
      <c r="AJ12">
        <v>2</v>
      </c>
      <c r="AK12"/>
      <c r="AL12" s="180">
        <v>1</v>
      </c>
      <c r="AM12" t="s">
        <v>18</v>
      </c>
      <c r="AN12" s="50">
        <v>535</v>
      </c>
      <c r="AO12" s="22">
        <v>178.3</v>
      </c>
      <c r="AP12">
        <v>2</v>
      </c>
      <c r="AQ12"/>
      <c r="AR12" s="180">
        <v>1</v>
      </c>
      <c r="AS12" t="s">
        <v>18</v>
      </c>
      <c r="AT12" s="22">
        <v>578</v>
      </c>
      <c r="AU12" s="22">
        <v>192.7</v>
      </c>
      <c r="AV12">
        <v>2</v>
      </c>
      <c r="AW12"/>
      <c r="AX12" s="180"/>
      <c r="AY12" t="s">
        <v>18</v>
      </c>
      <c r="AZ12" s="22">
        <f t="shared" si="0"/>
        <v>4393</v>
      </c>
      <c r="BA12" s="22">
        <f t="shared" si="1"/>
        <v>14</v>
      </c>
      <c r="BB12">
        <v>2</v>
      </c>
      <c r="BC12"/>
      <c r="BD12"/>
    </row>
    <row r="13" spans="1:56" ht="12.75" customHeight="1">
      <c r="A13" s="191">
        <v>1</v>
      </c>
      <c r="B13" t="s">
        <v>15</v>
      </c>
      <c r="C13" s="22">
        <v>1124</v>
      </c>
      <c r="D13" s="89">
        <v>187.3</v>
      </c>
      <c r="E13" s="22">
        <v>6</v>
      </c>
      <c r="F13">
        <v>2</v>
      </c>
      <c r="G13"/>
      <c r="H13" s="180">
        <v>1</v>
      </c>
      <c r="I13" t="s">
        <v>15</v>
      </c>
      <c r="J13" s="22">
        <v>555</v>
      </c>
      <c r="K13" s="22">
        <v>185</v>
      </c>
      <c r="L13">
        <v>2</v>
      </c>
      <c r="M13"/>
      <c r="N13" s="180">
        <v>1</v>
      </c>
      <c r="O13" t="s">
        <v>15</v>
      </c>
      <c r="P13" s="22">
        <v>567</v>
      </c>
      <c r="Q13" s="22">
        <v>189</v>
      </c>
      <c r="R13">
        <v>2</v>
      </c>
      <c r="S13"/>
      <c r="T13" s="180">
        <v>1</v>
      </c>
      <c r="U13" t="s">
        <v>15</v>
      </c>
      <c r="V13" s="22">
        <v>483</v>
      </c>
      <c r="W13" s="22">
        <v>161</v>
      </c>
      <c r="X13">
        <v>2</v>
      </c>
      <c r="Y13"/>
      <c r="Z13" s="180">
        <v>1</v>
      </c>
      <c r="AA13" t="s">
        <v>15</v>
      </c>
      <c r="AB13" s="22">
        <v>522</v>
      </c>
      <c r="AC13" s="22">
        <v>174</v>
      </c>
      <c r="AD13">
        <v>0</v>
      </c>
      <c r="AE13"/>
      <c r="AF13" s="180">
        <v>1</v>
      </c>
      <c r="AG13" t="s">
        <v>15</v>
      </c>
      <c r="AH13" s="22">
        <v>517</v>
      </c>
      <c r="AI13" s="22">
        <v>172.3</v>
      </c>
      <c r="AJ13">
        <v>2</v>
      </c>
      <c r="AK13"/>
      <c r="AL13" s="180">
        <v>1</v>
      </c>
      <c r="AM13" t="s">
        <v>15</v>
      </c>
      <c r="AN13" s="50">
        <v>516</v>
      </c>
      <c r="AO13" s="22">
        <v>172</v>
      </c>
      <c r="AP13">
        <v>0</v>
      </c>
      <c r="AQ13"/>
      <c r="AR13" s="180">
        <v>1</v>
      </c>
      <c r="AS13" t="s">
        <v>15</v>
      </c>
      <c r="AT13" s="22">
        <v>589</v>
      </c>
      <c r="AU13" s="22">
        <v>196.3</v>
      </c>
      <c r="AV13">
        <v>2</v>
      </c>
      <c r="AW13"/>
      <c r="AX13" s="180"/>
      <c r="AY13" t="s">
        <v>15</v>
      </c>
      <c r="AZ13" s="22">
        <f t="shared" si="0"/>
        <v>4873</v>
      </c>
      <c r="BA13" s="22">
        <f t="shared" si="1"/>
        <v>12</v>
      </c>
      <c r="BB13">
        <v>2</v>
      </c>
      <c r="BC13"/>
      <c r="BD13"/>
    </row>
    <row r="14" spans="1:56" ht="12.75" customHeight="1">
      <c r="A14" s="191">
        <v>1</v>
      </c>
      <c r="B14" t="s">
        <v>13</v>
      </c>
      <c r="C14" s="22">
        <v>1077</v>
      </c>
      <c r="D14" s="89">
        <v>179.5</v>
      </c>
      <c r="E14" s="22">
        <v>0</v>
      </c>
      <c r="F14">
        <v>0</v>
      </c>
      <c r="G14"/>
      <c r="H14" s="180">
        <v>1</v>
      </c>
      <c r="I14" t="s">
        <v>13</v>
      </c>
      <c r="J14" s="22">
        <v>519</v>
      </c>
      <c r="K14" s="22">
        <v>173</v>
      </c>
      <c r="L14">
        <v>0</v>
      </c>
      <c r="M14"/>
      <c r="N14" s="180">
        <v>1</v>
      </c>
      <c r="O14" t="s">
        <v>13</v>
      </c>
      <c r="P14" s="22">
        <v>343</v>
      </c>
      <c r="Q14" s="22">
        <v>171.5</v>
      </c>
      <c r="R14">
        <v>0</v>
      </c>
      <c r="S14"/>
      <c r="T14" s="180">
        <v>1</v>
      </c>
      <c r="U14" t="s">
        <v>13</v>
      </c>
      <c r="V14" s="22">
        <v>333</v>
      </c>
      <c r="W14" s="22">
        <v>166.5</v>
      </c>
      <c r="X14">
        <v>0</v>
      </c>
      <c r="Y14"/>
      <c r="Z14" s="180">
        <v>1</v>
      </c>
      <c r="AA14" t="s">
        <v>13</v>
      </c>
      <c r="AB14" s="22">
        <v>525</v>
      </c>
      <c r="AC14" s="22">
        <v>175</v>
      </c>
      <c r="AD14">
        <v>2</v>
      </c>
      <c r="AE14"/>
      <c r="AF14" s="180">
        <v>1</v>
      </c>
      <c r="AG14" t="s">
        <v>13</v>
      </c>
      <c r="AH14" s="22">
        <v>0</v>
      </c>
      <c r="AI14" s="22">
        <v>0</v>
      </c>
      <c r="AJ14">
        <v>0</v>
      </c>
      <c r="AK14"/>
      <c r="AL14" s="180">
        <v>1</v>
      </c>
      <c r="AM14" t="s">
        <v>13</v>
      </c>
      <c r="AN14" s="50">
        <v>526</v>
      </c>
      <c r="AO14" s="22">
        <v>175.3</v>
      </c>
      <c r="AP14">
        <v>2</v>
      </c>
      <c r="AQ14"/>
      <c r="AR14" s="180">
        <v>1</v>
      </c>
      <c r="AS14" t="s">
        <v>13</v>
      </c>
      <c r="AT14" s="22">
        <v>573</v>
      </c>
      <c r="AU14" s="22">
        <v>191</v>
      </c>
      <c r="AV14">
        <v>0</v>
      </c>
      <c r="AW14"/>
      <c r="AX14" s="180"/>
      <c r="AY14" t="s">
        <v>13</v>
      </c>
      <c r="AZ14" s="22">
        <f t="shared" si="0"/>
        <v>3896</v>
      </c>
      <c r="BA14" s="22">
        <f t="shared" si="1"/>
        <v>4</v>
      </c>
      <c r="BB14">
        <v>0</v>
      </c>
      <c r="BC14"/>
      <c r="BD14"/>
    </row>
    <row r="15" spans="1:56" ht="12.75" customHeight="1">
      <c r="A15" s="191">
        <v>1</v>
      </c>
      <c r="B15" t="s">
        <v>20</v>
      </c>
      <c r="C15" s="22">
        <v>670</v>
      </c>
      <c r="D15" s="89">
        <v>167.5</v>
      </c>
      <c r="E15" s="22">
        <v>0</v>
      </c>
      <c r="F15">
        <v>0</v>
      </c>
      <c r="G15"/>
      <c r="H15" s="180">
        <v>1</v>
      </c>
      <c r="I15" t="s">
        <v>20</v>
      </c>
      <c r="J15" s="22">
        <v>345</v>
      </c>
      <c r="K15" s="22">
        <v>172.5</v>
      </c>
      <c r="L15">
        <v>0</v>
      </c>
      <c r="M15"/>
      <c r="N15" s="180">
        <v>1</v>
      </c>
      <c r="O15" t="s">
        <v>20</v>
      </c>
      <c r="P15" s="22">
        <v>325</v>
      </c>
      <c r="Q15" s="22">
        <v>162.5</v>
      </c>
      <c r="R15">
        <v>0</v>
      </c>
      <c r="S15"/>
      <c r="T15" s="180">
        <v>1</v>
      </c>
      <c r="U15" t="s">
        <v>20</v>
      </c>
      <c r="V15" s="22">
        <v>0</v>
      </c>
      <c r="W15" s="22">
        <v>0</v>
      </c>
      <c r="X15">
        <v>0</v>
      </c>
      <c r="Y15"/>
      <c r="Z15" s="180">
        <v>1</v>
      </c>
      <c r="AA15" t="s">
        <v>20</v>
      </c>
      <c r="AB15" s="22">
        <v>0</v>
      </c>
      <c r="AC15" s="22">
        <v>0</v>
      </c>
      <c r="AD15">
        <v>0</v>
      </c>
      <c r="AE15"/>
      <c r="AF15" s="180">
        <v>1</v>
      </c>
      <c r="AG15" t="s">
        <v>20</v>
      </c>
      <c r="AH15" s="22">
        <v>0</v>
      </c>
      <c r="AI15" s="22">
        <v>0</v>
      </c>
      <c r="AJ15">
        <v>0</v>
      </c>
      <c r="AK15"/>
      <c r="AL15" s="180">
        <v>1</v>
      </c>
      <c r="AM15" t="s">
        <v>20</v>
      </c>
      <c r="AN15" s="50">
        <v>342</v>
      </c>
      <c r="AO15" s="22">
        <v>171</v>
      </c>
      <c r="AP15">
        <v>0</v>
      </c>
      <c r="AQ15"/>
      <c r="AR15" s="180">
        <v>1</v>
      </c>
      <c r="AS15" t="s">
        <v>20</v>
      </c>
      <c r="AT15" s="22">
        <v>555</v>
      </c>
      <c r="AU15" s="22">
        <v>185</v>
      </c>
      <c r="AV15">
        <v>0</v>
      </c>
      <c r="AW15"/>
      <c r="AX15" s="180"/>
      <c r="AY15" t="s">
        <v>20</v>
      </c>
      <c r="AZ15" s="22">
        <f t="shared" si="0"/>
        <v>2237</v>
      </c>
      <c r="BA15" s="22">
        <f t="shared" si="1"/>
        <v>0</v>
      </c>
      <c r="BB15">
        <v>0</v>
      </c>
      <c r="BC15"/>
      <c r="BD15"/>
    </row>
    <row r="16" spans="1:56" ht="12.75" customHeight="1">
      <c r="A16" s="191">
        <v>1</v>
      </c>
      <c r="B16" t="s">
        <v>26</v>
      </c>
      <c r="C16" s="22">
        <v>1132</v>
      </c>
      <c r="D16" s="89">
        <v>188.7</v>
      </c>
      <c r="E16" s="22">
        <v>6</v>
      </c>
      <c r="F16">
        <v>2</v>
      </c>
      <c r="G16"/>
      <c r="H16" s="180">
        <v>1</v>
      </c>
      <c r="I16" t="s">
        <v>26</v>
      </c>
      <c r="J16" s="22">
        <v>549</v>
      </c>
      <c r="K16" s="22">
        <v>183</v>
      </c>
      <c r="L16">
        <v>0</v>
      </c>
      <c r="M16"/>
      <c r="N16" s="180">
        <v>1</v>
      </c>
      <c r="O16" t="s">
        <v>26</v>
      </c>
      <c r="P16" s="22">
        <v>571</v>
      </c>
      <c r="Q16" s="22">
        <v>190.3</v>
      </c>
      <c r="R16">
        <v>2</v>
      </c>
      <c r="S16"/>
      <c r="T16" s="180">
        <v>1</v>
      </c>
      <c r="U16" t="s">
        <v>26</v>
      </c>
      <c r="V16" s="22">
        <v>440</v>
      </c>
      <c r="W16" s="22">
        <v>146.69999999999999</v>
      </c>
      <c r="X16">
        <v>0</v>
      </c>
      <c r="Y16"/>
      <c r="Z16" s="180">
        <v>1</v>
      </c>
      <c r="AA16" t="s">
        <v>26</v>
      </c>
      <c r="AB16" s="22">
        <v>479</v>
      </c>
      <c r="AC16" s="22">
        <v>159.69999999999999</v>
      </c>
      <c r="AD16">
        <v>0</v>
      </c>
      <c r="AE16"/>
      <c r="AF16" s="180">
        <v>1</v>
      </c>
      <c r="AG16" t="s">
        <v>26</v>
      </c>
      <c r="AH16" s="22">
        <v>320</v>
      </c>
      <c r="AI16" s="22">
        <v>160</v>
      </c>
      <c r="AJ16">
        <v>0</v>
      </c>
      <c r="AK16"/>
      <c r="AL16" s="180">
        <v>1</v>
      </c>
      <c r="AM16" t="s">
        <v>26</v>
      </c>
      <c r="AN16" s="50">
        <v>539</v>
      </c>
      <c r="AO16" s="22">
        <v>179.7</v>
      </c>
      <c r="AP16">
        <v>2</v>
      </c>
      <c r="AQ16"/>
      <c r="AR16" s="180">
        <v>1</v>
      </c>
      <c r="AS16" t="s">
        <v>26</v>
      </c>
      <c r="AT16" s="22">
        <v>597</v>
      </c>
      <c r="AU16" s="22">
        <v>199</v>
      </c>
      <c r="AV16">
        <v>2</v>
      </c>
      <c r="AW16"/>
      <c r="AX16" s="180"/>
      <c r="AY16" t="s">
        <v>26</v>
      </c>
      <c r="AZ16" s="22">
        <f t="shared" si="0"/>
        <v>4627</v>
      </c>
      <c r="BA16" s="22">
        <f t="shared" si="1"/>
        <v>8</v>
      </c>
      <c r="BB16">
        <v>1</v>
      </c>
      <c r="BC16"/>
      <c r="BD16"/>
    </row>
    <row r="17" spans="1:57" ht="12.75" customHeight="1">
      <c r="A17" s="191">
        <v>1</v>
      </c>
      <c r="B17" t="s">
        <v>28</v>
      </c>
      <c r="C17" s="22">
        <v>1064</v>
      </c>
      <c r="D17" s="89">
        <v>177.3</v>
      </c>
      <c r="E17" s="22">
        <v>0</v>
      </c>
      <c r="F17">
        <v>0</v>
      </c>
      <c r="G17"/>
      <c r="H17" s="180">
        <v>1</v>
      </c>
      <c r="I17" t="s">
        <v>28</v>
      </c>
      <c r="J17" s="22">
        <v>538</v>
      </c>
      <c r="K17" s="22">
        <v>179.3</v>
      </c>
      <c r="L17">
        <v>0</v>
      </c>
      <c r="M17"/>
      <c r="N17" s="180">
        <v>1</v>
      </c>
      <c r="O17" t="s">
        <v>28</v>
      </c>
      <c r="P17" s="22">
        <v>349</v>
      </c>
      <c r="Q17" s="22">
        <v>174.5</v>
      </c>
      <c r="R17">
        <v>2</v>
      </c>
      <c r="S17"/>
      <c r="T17" s="180">
        <v>1</v>
      </c>
      <c r="U17" t="s">
        <v>28</v>
      </c>
      <c r="V17" s="22">
        <v>445</v>
      </c>
      <c r="W17" s="22">
        <v>148.30000000000001</v>
      </c>
      <c r="X17">
        <v>0</v>
      </c>
      <c r="Y17"/>
      <c r="Z17" s="180">
        <v>1</v>
      </c>
      <c r="AA17" t="s">
        <v>28</v>
      </c>
      <c r="AB17" s="22">
        <v>0</v>
      </c>
      <c r="AC17" s="22">
        <v>0</v>
      </c>
      <c r="AD17">
        <v>0</v>
      </c>
      <c r="AE17"/>
      <c r="AF17" s="180">
        <v>1</v>
      </c>
      <c r="AG17" t="s">
        <v>28</v>
      </c>
      <c r="AH17" s="22">
        <v>0</v>
      </c>
      <c r="AI17" s="22">
        <v>0</v>
      </c>
      <c r="AJ17">
        <v>0</v>
      </c>
      <c r="AK17"/>
      <c r="AL17" s="180">
        <v>1</v>
      </c>
      <c r="AM17" t="s">
        <v>28</v>
      </c>
      <c r="AN17" s="50">
        <v>495</v>
      </c>
      <c r="AO17" s="22">
        <v>165</v>
      </c>
      <c r="AP17">
        <v>0</v>
      </c>
      <c r="AQ17"/>
      <c r="AR17" s="180">
        <v>1</v>
      </c>
      <c r="AS17" t="s">
        <v>28</v>
      </c>
      <c r="AT17" s="22">
        <v>566</v>
      </c>
      <c r="AU17" s="22">
        <v>188.7</v>
      </c>
      <c r="AV17">
        <v>0</v>
      </c>
      <c r="AW17"/>
      <c r="AX17" s="180"/>
      <c r="AY17" t="s">
        <v>28</v>
      </c>
      <c r="AZ17" s="22">
        <f t="shared" si="0"/>
        <v>3457</v>
      </c>
      <c r="BA17" s="22">
        <f t="shared" si="1"/>
        <v>2</v>
      </c>
      <c r="BB17">
        <v>0</v>
      </c>
      <c r="BC17"/>
      <c r="BD17"/>
    </row>
    <row r="18" spans="1:57" ht="12.75" customHeight="1">
      <c r="A18" s="191">
        <v>1</v>
      </c>
      <c r="B18" t="s">
        <v>21</v>
      </c>
      <c r="C18" s="22">
        <v>1119</v>
      </c>
      <c r="D18" s="89">
        <v>186.5</v>
      </c>
      <c r="E18" s="22">
        <v>1</v>
      </c>
      <c r="F18">
        <v>0</v>
      </c>
      <c r="G18"/>
      <c r="H18" s="180">
        <v>1</v>
      </c>
      <c r="I18" t="s">
        <v>21</v>
      </c>
      <c r="J18" s="22">
        <v>558</v>
      </c>
      <c r="K18" s="22">
        <v>186</v>
      </c>
      <c r="L18">
        <v>2</v>
      </c>
      <c r="M18"/>
      <c r="N18" s="180">
        <v>1</v>
      </c>
      <c r="O18" t="s">
        <v>21</v>
      </c>
      <c r="P18" s="22">
        <v>501</v>
      </c>
      <c r="Q18" s="22">
        <v>167</v>
      </c>
      <c r="R18">
        <v>0</v>
      </c>
      <c r="S18"/>
      <c r="T18" s="180">
        <v>1</v>
      </c>
      <c r="U18" t="s">
        <v>21</v>
      </c>
      <c r="V18" s="22">
        <v>536</v>
      </c>
      <c r="W18" s="22">
        <v>178.7</v>
      </c>
      <c r="X18">
        <v>2</v>
      </c>
      <c r="Y18"/>
      <c r="Z18" s="180">
        <v>1</v>
      </c>
      <c r="AA18" t="s">
        <v>21</v>
      </c>
      <c r="AB18" s="22">
        <v>544</v>
      </c>
      <c r="AC18" s="22">
        <v>181.3</v>
      </c>
      <c r="AD18">
        <v>2</v>
      </c>
      <c r="AE18"/>
      <c r="AF18" s="180">
        <v>1</v>
      </c>
      <c r="AG18" t="s">
        <v>21</v>
      </c>
      <c r="AH18" s="22">
        <v>339</v>
      </c>
      <c r="AI18" s="22">
        <v>169.5</v>
      </c>
      <c r="AJ18">
        <v>2</v>
      </c>
      <c r="AK18"/>
      <c r="AL18" s="180">
        <v>1</v>
      </c>
      <c r="AM18" t="s">
        <v>21</v>
      </c>
      <c r="AN18" s="50">
        <v>533</v>
      </c>
      <c r="AO18" s="22">
        <v>177.7</v>
      </c>
      <c r="AP18">
        <v>0</v>
      </c>
      <c r="AQ18"/>
      <c r="AR18" s="180">
        <v>1</v>
      </c>
      <c r="AS18" t="s">
        <v>21</v>
      </c>
      <c r="AT18" s="22">
        <v>594</v>
      </c>
      <c r="AU18" s="22">
        <v>198</v>
      </c>
      <c r="AV18">
        <v>0</v>
      </c>
      <c r="AW18"/>
      <c r="AX18" s="180"/>
      <c r="AY18" t="s">
        <v>21</v>
      </c>
      <c r="AZ18" s="22">
        <f t="shared" si="0"/>
        <v>4724</v>
      </c>
      <c r="BA18" s="22">
        <f t="shared" si="1"/>
        <v>8</v>
      </c>
      <c r="BB18">
        <v>1</v>
      </c>
      <c r="BC18"/>
      <c r="BD18"/>
    </row>
    <row r="19" spans="1:57" ht="12.75" customHeight="1">
      <c r="A19" s="191">
        <v>1</v>
      </c>
      <c r="B19" t="s">
        <v>29</v>
      </c>
      <c r="C19" s="22">
        <v>980</v>
      </c>
      <c r="D19" s="89">
        <v>163.30000000000001</v>
      </c>
      <c r="E19" s="22">
        <v>0</v>
      </c>
      <c r="F19">
        <v>0</v>
      </c>
      <c r="G19"/>
      <c r="H19" s="180">
        <v>1</v>
      </c>
      <c r="I19" t="s">
        <v>29</v>
      </c>
      <c r="J19" s="22">
        <v>433</v>
      </c>
      <c r="K19" s="22">
        <v>144.30000000000001</v>
      </c>
      <c r="L19">
        <v>2</v>
      </c>
      <c r="M19"/>
      <c r="N19" s="180">
        <v>1</v>
      </c>
      <c r="O19" t="s">
        <v>29</v>
      </c>
      <c r="P19" s="22">
        <v>473</v>
      </c>
      <c r="Q19" s="22">
        <v>157.69999999999999</v>
      </c>
      <c r="R19">
        <v>0</v>
      </c>
      <c r="S19"/>
      <c r="T19" s="180">
        <v>1</v>
      </c>
      <c r="U19" t="s">
        <v>29</v>
      </c>
      <c r="V19" s="22">
        <v>483</v>
      </c>
      <c r="W19" s="22">
        <v>161</v>
      </c>
      <c r="X19">
        <v>0</v>
      </c>
      <c r="Y19"/>
      <c r="Z19" s="180">
        <v>1</v>
      </c>
      <c r="AA19" t="s">
        <v>29</v>
      </c>
      <c r="AB19" s="22">
        <v>0</v>
      </c>
      <c r="AC19" s="22">
        <v>0</v>
      </c>
      <c r="AD19">
        <v>0</v>
      </c>
      <c r="AE19"/>
      <c r="AF19" s="180">
        <v>1</v>
      </c>
      <c r="AG19" t="s">
        <v>29</v>
      </c>
      <c r="AH19" s="22">
        <v>85</v>
      </c>
      <c r="AI19" s="22">
        <v>85</v>
      </c>
      <c r="AJ19">
        <v>0</v>
      </c>
      <c r="AK19"/>
      <c r="AL19" s="180">
        <v>1</v>
      </c>
      <c r="AM19" t="s">
        <v>29</v>
      </c>
      <c r="AN19" s="50">
        <v>491</v>
      </c>
      <c r="AO19" s="22">
        <v>163.69999999999999</v>
      </c>
      <c r="AP19">
        <v>0</v>
      </c>
      <c r="AQ19"/>
      <c r="AR19" s="180">
        <v>1</v>
      </c>
      <c r="AS19" t="s">
        <v>29</v>
      </c>
      <c r="AT19" s="22">
        <v>548</v>
      </c>
      <c r="AU19" s="22">
        <v>182.7</v>
      </c>
      <c r="AV19">
        <v>0</v>
      </c>
      <c r="AW19"/>
      <c r="AX19" s="180">
        <v>1</v>
      </c>
      <c r="AY19" t="s">
        <v>29</v>
      </c>
      <c r="AZ19" s="22">
        <f t="shared" si="0"/>
        <v>3493</v>
      </c>
      <c r="BA19" s="22">
        <f t="shared" si="1"/>
        <v>2</v>
      </c>
      <c r="BB19">
        <v>0</v>
      </c>
      <c r="BC19"/>
      <c r="BD19"/>
    </row>
    <row r="20" spans="1:57" ht="13.15" customHeight="1">
      <c r="J20" s="22"/>
      <c r="K20" s="177"/>
      <c r="L20"/>
      <c r="Q20" s="22"/>
      <c r="R20" s="177"/>
      <c r="S20"/>
      <c r="W20" s="22"/>
      <c r="X20" s="177"/>
      <c r="Y20"/>
      <c r="AC20" s="22"/>
      <c r="AD20" s="177"/>
      <c r="AE20"/>
      <c r="AI20" s="22"/>
      <c r="AJ20" s="177"/>
      <c r="AK20"/>
      <c r="AO20" s="22"/>
      <c r="AP20" s="177"/>
      <c r="AQ20"/>
      <c r="AU20" s="22"/>
      <c r="AV20" s="177"/>
      <c r="AW20"/>
      <c r="AY20" s="217"/>
      <c r="BA20" s="22"/>
      <c r="BB20" s="177"/>
      <c r="BC20"/>
      <c r="BE20" s="22"/>
    </row>
    <row r="21" spans="1:57">
      <c r="C21" s="346" t="s">
        <v>396</v>
      </c>
      <c r="D21" s="346"/>
      <c r="E21" s="346"/>
      <c r="F21" s="346"/>
      <c r="G21"/>
      <c r="H21"/>
      <c r="I21"/>
      <c r="K21" s="346" t="s">
        <v>45</v>
      </c>
      <c r="L21" s="346"/>
      <c r="M21" s="346"/>
      <c r="N21" s="346"/>
      <c r="O21"/>
      <c r="P21"/>
      <c r="R21" t="s">
        <v>83</v>
      </c>
      <c r="S21"/>
      <c r="T21"/>
      <c r="U21"/>
      <c r="V21"/>
      <c r="X21" s="346" t="s">
        <v>52</v>
      </c>
      <c r="Y21" s="346"/>
      <c r="Z21" s="346"/>
      <c r="AA21"/>
      <c r="AB21"/>
      <c r="AD21" t="s">
        <v>22</v>
      </c>
      <c r="AE21"/>
      <c r="AF21"/>
      <c r="AG21"/>
      <c r="AH21"/>
      <c r="AJ21" s="346" t="s">
        <v>53</v>
      </c>
      <c r="AK21" s="346"/>
      <c r="AL21" s="346"/>
      <c r="AM21"/>
      <c r="AN21"/>
      <c r="AP21" s="346" t="s">
        <v>43</v>
      </c>
      <c r="AQ21" s="346"/>
      <c r="AR21" s="346"/>
      <c r="AS21"/>
      <c r="AT21"/>
      <c r="AV21" s="346" t="s">
        <v>86</v>
      </c>
      <c r="AW21" s="346"/>
      <c r="AX21" s="346"/>
      <c r="AY21" s="346" t="s">
        <v>399</v>
      </c>
      <c r="AZ21" s="346"/>
      <c r="BA21" s="346"/>
    </row>
    <row r="22" spans="1:57" ht="12.75" customHeight="1">
      <c r="B22" t="s">
        <v>0</v>
      </c>
      <c r="C22" s="22" t="s">
        <v>5</v>
      </c>
      <c r="D22" s="22" t="s">
        <v>63</v>
      </c>
      <c r="E22" s="22" t="s">
        <v>51</v>
      </c>
      <c r="F22" t="s">
        <v>40</v>
      </c>
      <c r="G22"/>
      <c r="H22" s="180"/>
      <c r="I22" t="s">
        <v>0</v>
      </c>
      <c r="J22" s="22" t="s">
        <v>5</v>
      </c>
      <c r="K22" s="22" t="s">
        <v>63</v>
      </c>
      <c r="L22" t="s">
        <v>40</v>
      </c>
      <c r="M22"/>
      <c r="N22" s="180"/>
      <c r="O22" t="s">
        <v>0</v>
      </c>
      <c r="P22" s="22" t="s">
        <v>5</v>
      </c>
      <c r="Q22" s="22" t="s">
        <v>63</v>
      </c>
      <c r="R22" t="s">
        <v>40</v>
      </c>
      <c r="S22"/>
      <c r="T22" s="180"/>
      <c r="U22" t="s">
        <v>0</v>
      </c>
      <c r="V22" s="22" t="s">
        <v>5</v>
      </c>
      <c r="W22" s="22" t="s">
        <v>63</v>
      </c>
      <c r="X22" t="s">
        <v>40</v>
      </c>
      <c r="Y22"/>
      <c r="Z22" s="180"/>
      <c r="AA22" t="s">
        <v>0</v>
      </c>
      <c r="AB22" s="22" t="s">
        <v>5</v>
      </c>
      <c r="AC22" s="22" t="s">
        <v>63</v>
      </c>
      <c r="AD22" t="s">
        <v>40</v>
      </c>
      <c r="AE22"/>
      <c r="AF22" s="180"/>
      <c r="AG22" t="s">
        <v>0</v>
      </c>
      <c r="AH22" s="22" t="s">
        <v>5</v>
      </c>
      <c r="AI22" s="22" t="s">
        <v>63</v>
      </c>
      <c r="AJ22" t="s">
        <v>40</v>
      </c>
      <c r="AK22"/>
      <c r="AL22" s="180"/>
      <c r="AM22" t="s">
        <v>0</v>
      </c>
      <c r="AN22" s="22" t="s">
        <v>5</v>
      </c>
      <c r="AO22" s="22" t="s">
        <v>63</v>
      </c>
      <c r="AP22" t="s">
        <v>40</v>
      </c>
      <c r="AQ22"/>
      <c r="AR22" s="180"/>
      <c r="AS22" t="s">
        <v>0</v>
      </c>
      <c r="AT22" s="22" t="s">
        <v>5</v>
      </c>
      <c r="AU22" s="22" t="s">
        <v>63</v>
      </c>
      <c r="AV22" t="s">
        <v>40</v>
      </c>
      <c r="AW22"/>
      <c r="AX22" s="180"/>
      <c r="AY22" t="s">
        <v>0</v>
      </c>
      <c r="AZ22" s="22" t="s">
        <v>397</v>
      </c>
      <c r="BA22" s="22" t="s">
        <v>398</v>
      </c>
      <c r="BB22" t="s">
        <v>128</v>
      </c>
      <c r="BC22"/>
      <c r="BD22"/>
    </row>
    <row r="23" spans="1:57" ht="12.75" customHeight="1">
      <c r="A23" s="191">
        <v>2</v>
      </c>
      <c r="B23" t="s">
        <v>6</v>
      </c>
      <c r="C23" s="22">
        <v>1074</v>
      </c>
      <c r="D23" s="22">
        <v>179</v>
      </c>
      <c r="E23" s="22">
        <v>6</v>
      </c>
      <c r="F23">
        <v>2</v>
      </c>
      <c r="G23"/>
      <c r="H23" s="180">
        <v>2</v>
      </c>
      <c r="I23" t="s">
        <v>6</v>
      </c>
      <c r="J23" s="22">
        <v>495</v>
      </c>
      <c r="K23" s="22">
        <v>165</v>
      </c>
      <c r="L23">
        <v>2</v>
      </c>
      <c r="M23"/>
      <c r="N23" s="180">
        <v>2</v>
      </c>
      <c r="O23" t="s">
        <v>6</v>
      </c>
      <c r="P23" s="22">
        <v>504</v>
      </c>
      <c r="Q23" s="22">
        <v>168</v>
      </c>
      <c r="R23">
        <v>2</v>
      </c>
      <c r="S23"/>
      <c r="T23" s="180">
        <v>2</v>
      </c>
      <c r="U23" t="s">
        <v>6</v>
      </c>
      <c r="V23" s="22">
        <v>530</v>
      </c>
      <c r="W23" s="22">
        <v>176.7</v>
      </c>
      <c r="X23">
        <v>2</v>
      </c>
      <c r="Y23"/>
      <c r="Z23" s="180">
        <v>2</v>
      </c>
      <c r="AA23" t="s">
        <v>6</v>
      </c>
      <c r="AB23" s="22">
        <v>525</v>
      </c>
      <c r="AC23" s="22">
        <v>175</v>
      </c>
      <c r="AD23">
        <v>2</v>
      </c>
      <c r="AE23"/>
      <c r="AF23" s="180">
        <v>2</v>
      </c>
      <c r="AG23" t="s">
        <v>6</v>
      </c>
      <c r="AH23" s="22">
        <v>161</v>
      </c>
      <c r="AI23" s="22">
        <v>161</v>
      </c>
      <c r="AJ23">
        <v>0</v>
      </c>
      <c r="AK23"/>
      <c r="AL23" s="180">
        <v>2</v>
      </c>
      <c r="AM23" t="s">
        <v>6</v>
      </c>
      <c r="AN23" s="22">
        <v>520</v>
      </c>
      <c r="AO23" s="22">
        <v>173.3</v>
      </c>
      <c r="AP23">
        <v>2</v>
      </c>
      <c r="AQ23"/>
      <c r="AR23" s="180">
        <v>2</v>
      </c>
      <c r="AS23" t="s">
        <v>6</v>
      </c>
      <c r="AT23" s="22">
        <v>597</v>
      </c>
      <c r="AU23" s="22">
        <v>199</v>
      </c>
      <c r="AV23">
        <v>2</v>
      </c>
      <c r="AW23"/>
      <c r="AX23" s="180">
        <v>2</v>
      </c>
      <c r="AY23" s="169" t="s">
        <v>6</v>
      </c>
      <c r="AZ23" s="22">
        <f>IF(C23="",0,SUM(C23+J23+P23+V23+AB23+AH23+AN23+AT23))</f>
        <v>4406</v>
      </c>
      <c r="BA23" s="22">
        <f>IF(C23="",0,SUM(F23+L23+R23+X23+AD23+AJ23+AP23+AV23))</f>
        <v>14</v>
      </c>
      <c r="BB23">
        <v>2</v>
      </c>
      <c r="BC23"/>
      <c r="BD23"/>
    </row>
    <row r="24" spans="1:57" ht="12.75" customHeight="1">
      <c r="A24" s="191">
        <v>2</v>
      </c>
      <c r="B24" t="s">
        <v>17</v>
      </c>
      <c r="C24" s="22">
        <v>1128</v>
      </c>
      <c r="D24" s="22">
        <v>188</v>
      </c>
      <c r="E24" s="22">
        <v>1</v>
      </c>
      <c r="F24">
        <v>0</v>
      </c>
      <c r="G24"/>
      <c r="H24" s="180">
        <v>2</v>
      </c>
      <c r="I24" t="s">
        <v>17</v>
      </c>
      <c r="J24" s="22">
        <v>564</v>
      </c>
      <c r="K24" s="22">
        <v>188</v>
      </c>
      <c r="L24">
        <v>0</v>
      </c>
      <c r="M24"/>
      <c r="N24" s="180">
        <v>2</v>
      </c>
      <c r="O24" t="s">
        <v>17</v>
      </c>
      <c r="P24" s="22">
        <v>558</v>
      </c>
      <c r="Q24" s="22">
        <v>186</v>
      </c>
      <c r="R24">
        <v>2</v>
      </c>
      <c r="S24"/>
      <c r="T24" s="180">
        <v>2</v>
      </c>
      <c r="U24" t="s">
        <v>17</v>
      </c>
      <c r="V24" s="22">
        <v>337</v>
      </c>
      <c r="W24" s="22">
        <v>168.5</v>
      </c>
      <c r="X24">
        <v>0</v>
      </c>
      <c r="Y24"/>
      <c r="Z24" s="180">
        <v>2</v>
      </c>
      <c r="AA24" t="s">
        <v>17</v>
      </c>
      <c r="AB24" s="22">
        <v>523</v>
      </c>
      <c r="AC24" s="22">
        <v>174.3</v>
      </c>
      <c r="AD24">
        <v>0</v>
      </c>
      <c r="AE24"/>
      <c r="AF24" s="180">
        <v>2</v>
      </c>
      <c r="AG24" t="s">
        <v>17</v>
      </c>
      <c r="AH24" s="22">
        <v>540</v>
      </c>
      <c r="AI24" s="22">
        <v>180</v>
      </c>
      <c r="AJ24">
        <v>0</v>
      </c>
      <c r="AK24"/>
      <c r="AL24" s="180">
        <v>2</v>
      </c>
      <c r="AM24" t="s">
        <v>17</v>
      </c>
      <c r="AN24" s="22">
        <v>526</v>
      </c>
      <c r="AO24" s="22">
        <v>175.3</v>
      </c>
      <c r="AP24">
        <v>0</v>
      </c>
      <c r="AQ24"/>
      <c r="AR24" s="180">
        <v>2</v>
      </c>
      <c r="AS24" t="s">
        <v>17</v>
      </c>
      <c r="AT24" s="22">
        <v>586</v>
      </c>
      <c r="AU24" s="22">
        <v>195.3</v>
      </c>
      <c r="AV24">
        <v>2</v>
      </c>
      <c r="AW24"/>
      <c r="AX24" s="180">
        <v>2</v>
      </c>
      <c r="AY24" s="169" t="s">
        <v>17</v>
      </c>
      <c r="AZ24" s="22">
        <f t="shared" ref="AZ24:AZ33" si="2">IF(C24="",0,SUM(C24+J24+P24+V24+AB24+AH24+AN24+AT24))</f>
        <v>4762</v>
      </c>
      <c r="BA24" s="22">
        <f t="shared" ref="BA24:BA33" si="3">IF(C24="",0,SUM(F24+L24+R24+X24+AD24+AJ24+AP24+AV24))</f>
        <v>4</v>
      </c>
      <c r="BB24">
        <v>0</v>
      </c>
      <c r="BC24"/>
      <c r="BD24"/>
    </row>
    <row r="25" spans="1:57" ht="12.75" customHeight="1">
      <c r="A25" s="191">
        <v>2</v>
      </c>
      <c r="B25" t="s">
        <v>33</v>
      </c>
      <c r="C25" s="22">
        <v>1032</v>
      </c>
      <c r="D25" s="22">
        <v>172</v>
      </c>
      <c r="E25" s="22">
        <v>0</v>
      </c>
      <c r="F25">
        <v>0</v>
      </c>
      <c r="G25"/>
      <c r="H25" s="180">
        <v>2</v>
      </c>
      <c r="I25" t="s">
        <v>33</v>
      </c>
      <c r="J25" s="22">
        <v>485</v>
      </c>
      <c r="K25" s="22">
        <v>161.69999999999999</v>
      </c>
      <c r="L25">
        <v>0</v>
      </c>
      <c r="M25"/>
      <c r="N25" s="180">
        <v>2</v>
      </c>
      <c r="O25" t="s">
        <v>33</v>
      </c>
      <c r="P25" s="22">
        <v>443</v>
      </c>
      <c r="Q25" s="22">
        <v>147.69999999999999</v>
      </c>
      <c r="R25">
        <v>0</v>
      </c>
      <c r="S25"/>
      <c r="T25" s="180">
        <v>2</v>
      </c>
      <c r="U25" t="s">
        <v>33</v>
      </c>
      <c r="V25" s="22">
        <v>528</v>
      </c>
      <c r="W25" s="22">
        <v>176</v>
      </c>
      <c r="X25">
        <v>0</v>
      </c>
      <c r="Y25"/>
      <c r="Z25" s="180">
        <v>2</v>
      </c>
      <c r="AA25" t="s">
        <v>33</v>
      </c>
      <c r="AB25" s="22">
        <v>128</v>
      </c>
      <c r="AC25" s="22">
        <v>128</v>
      </c>
      <c r="AD25">
        <v>0</v>
      </c>
      <c r="AE25"/>
      <c r="AF25" s="180">
        <v>2</v>
      </c>
      <c r="AG25" t="s">
        <v>33</v>
      </c>
      <c r="AH25" s="22">
        <v>162</v>
      </c>
      <c r="AI25" s="22">
        <v>162</v>
      </c>
      <c r="AJ25">
        <v>2</v>
      </c>
      <c r="AK25"/>
      <c r="AL25" s="180">
        <v>2</v>
      </c>
      <c r="AM25" t="s">
        <v>33</v>
      </c>
      <c r="AN25" s="22">
        <v>480</v>
      </c>
      <c r="AO25" s="22">
        <v>160</v>
      </c>
      <c r="AP25">
        <v>0</v>
      </c>
      <c r="AQ25"/>
      <c r="AR25" s="180">
        <v>2</v>
      </c>
      <c r="AS25" t="s">
        <v>33</v>
      </c>
      <c r="AT25" s="22">
        <v>582</v>
      </c>
      <c r="AU25" s="22">
        <v>194</v>
      </c>
      <c r="AV25">
        <v>0</v>
      </c>
      <c r="AW25"/>
      <c r="AX25" s="180">
        <v>2</v>
      </c>
      <c r="AY25" s="169" t="s">
        <v>33</v>
      </c>
      <c r="AZ25" s="22">
        <f t="shared" si="2"/>
        <v>3840</v>
      </c>
      <c r="BA25" s="22">
        <f t="shared" si="3"/>
        <v>2</v>
      </c>
      <c r="BB25">
        <v>0</v>
      </c>
      <c r="BC25"/>
      <c r="BD25"/>
    </row>
    <row r="26" spans="1:57" ht="12.75" customHeight="1">
      <c r="A26" s="191">
        <v>2</v>
      </c>
      <c r="B26" t="s">
        <v>18</v>
      </c>
      <c r="C26" s="22">
        <v>1137</v>
      </c>
      <c r="D26" s="22">
        <v>189.5</v>
      </c>
      <c r="E26" s="22">
        <v>6</v>
      </c>
      <c r="F26">
        <v>2</v>
      </c>
      <c r="G26"/>
      <c r="H26" s="180">
        <v>2</v>
      </c>
      <c r="I26" t="s">
        <v>18</v>
      </c>
      <c r="J26" s="22">
        <v>566</v>
      </c>
      <c r="K26" s="22">
        <v>188.7</v>
      </c>
      <c r="L26">
        <v>2</v>
      </c>
      <c r="M26"/>
      <c r="N26" s="180">
        <v>2</v>
      </c>
      <c r="O26" t="s">
        <v>18</v>
      </c>
      <c r="P26" s="22">
        <v>0</v>
      </c>
      <c r="Q26" s="22">
        <v>0</v>
      </c>
      <c r="R26">
        <v>0</v>
      </c>
      <c r="S26"/>
      <c r="T26" s="180">
        <v>2</v>
      </c>
      <c r="U26" t="s">
        <v>18</v>
      </c>
      <c r="V26" s="22">
        <v>521</v>
      </c>
      <c r="W26" s="22">
        <v>173.7</v>
      </c>
      <c r="X26">
        <v>2</v>
      </c>
      <c r="Y26"/>
      <c r="Z26" s="180">
        <v>2</v>
      </c>
      <c r="AA26" t="s">
        <v>18</v>
      </c>
      <c r="AB26" s="22">
        <v>539</v>
      </c>
      <c r="AC26" s="22">
        <v>179.7</v>
      </c>
      <c r="AD26">
        <v>2</v>
      </c>
      <c r="AE26"/>
      <c r="AF26" s="180">
        <v>2</v>
      </c>
      <c r="AG26" t="s">
        <v>18</v>
      </c>
      <c r="AH26" s="22">
        <v>557</v>
      </c>
      <c r="AI26" s="22">
        <v>185.7</v>
      </c>
      <c r="AJ26">
        <v>2</v>
      </c>
      <c r="AK26"/>
      <c r="AL26" s="180">
        <v>2</v>
      </c>
      <c r="AM26" t="s">
        <v>18</v>
      </c>
      <c r="AN26" s="22">
        <v>540</v>
      </c>
      <c r="AO26" s="22">
        <v>180</v>
      </c>
      <c r="AP26">
        <v>2</v>
      </c>
      <c r="AQ26"/>
      <c r="AR26" s="180">
        <v>2</v>
      </c>
      <c r="AS26" t="s">
        <v>18</v>
      </c>
      <c r="AT26" s="22">
        <v>576</v>
      </c>
      <c r="AU26" s="22">
        <v>192</v>
      </c>
      <c r="AV26">
        <v>0</v>
      </c>
      <c r="AW26"/>
      <c r="AX26" s="180">
        <v>2</v>
      </c>
      <c r="AY26" s="169" t="s">
        <v>18</v>
      </c>
      <c r="AZ26" s="22">
        <f t="shared" si="2"/>
        <v>4436</v>
      </c>
      <c r="BA26" s="22">
        <f t="shared" si="3"/>
        <v>12</v>
      </c>
      <c r="BB26">
        <v>2</v>
      </c>
      <c r="BC26"/>
      <c r="BD26"/>
    </row>
    <row r="27" spans="1:57" ht="12.75" customHeight="1">
      <c r="A27" s="191">
        <v>2</v>
      </c>
      <c r="B27" t="s">
        <v>15</v>
      </c>
      <c r="C27" s="22">
        <v>1136</v>
      </c>
      <c r="D27" s="22">
        <v>189.3</v>
      </c>
      <c r="E27" s="22">
        <v>6</v>
      </c>
      <c r="F27">
        <v>2</v>
      </c>
      <c r="G27"/>
      <c r="H27" s="180">
        <v>2</v>
      </c>
      <c r="I27" t="s">
        <v>15</v>
      </c>
      <c r="J27" s="22">
        <v>568</v>
      </c>
      <c r="K27" s="22">
        <v>189.3</v>
      </c>
      <c r="L27">
        <v>2</v>
      </c>
      <c r="M27"/>
      <c r="N27" s="180">
        <v>2</v>
      </c>
      <c r="O27" t="s">
        <v>15</v>
      </c>
      <c r="P27" s="22">
        <v>567</v>
      </c>
      <c r="Q27" s="22">
        <v>189</v>
      </c>
      <c r="R27">
        <v>2</v>
      </c>
      <c r="S27"/>
      <c r="T27" s="180">
        <v>2</v>
      </c>
      <c r="U27" t="s">
        <v>15</v>
      </c>
      <c r="V27" s="22">
        <v>435</v>
      </c>
      <c r="W27" s="22">
        <v>145</v>
      </c>
      <c r="X27">
        <v>2</v>
      </c>
      <c r="Y27"/>
      <c r="Z27" s="180">
        <v>2</v>
      </c>
      <c r="AA27" t="s">
        <v>15</v>
      </c>
      <c r="AB27" s="22">
        <v>514</v>
      </c>
      <c r="AC27" s="22">
        <v>171.3</v>
      </c>
      <c r="AD27">
        <v>2</v>
      </c>
      <c r="AE27"/>
      <c r="AF27" s="180">
        <v>2</v>
      </c>
      <c r="AG27" t="s">
        <v>15</v>
      </c>
      <c r="AH27" s="22">
        <v>487</v>
      </c>
      <c r="AI27" s="22">
        <v>162.30000000000001</v>
      </c>
      <c r="AJ27">
        <v>2</v>
      </c>
      <c r="AK27"/>
      <c r="AL27" s="180">
        <v>2</v>
      </c>
      <c r="AM27" t="s">
        <v>15</v>
      </c>
      <c r="AN27" s="22">
        <v>527</v>
      </c>
      <c r="AO27" s="22">
        <v>175.7</v>
      </c>
      <c r="AP27">
        <v>2</v>
      </c>
      <c r="AQ27"/>
      <c r="AR27" s="180">
        <v>2</v>
      </c>
      <c r="AS27" t="s">
        <v>15</v>
      </c>
      <c r="AT27" s="22">
        <v>587</v>
      </c>
      <c r="AU27" s="22">
        <v>195.7</v>
      </c>
      <c r="AV27">
        <v>2</v>
      </c>
      <c r="AW27"/>
      <c r="AX27" s="180">
        <v>2</v>
      </c>
      <c r="AY27" s="169" t="s">
        <v>15</v>
      </c>
      <c r="AZ27" s="22">
        <f t="shared" si="2"/>
        <v>4821</v>
      </c>
      <c r="BA27" s="22">
        <f t="shared" si="3"/>
        <v>16</v>
      </c>
      <c r="BB27">
        <v>2</v>
      </c>
      <c r="BC27"/>
      <c r="BD27"/>
    </row>
    <row r="28" spans="1:57" ht="12.75" customHeight="1">
      <c r="A28" s="191">
        <v>2</v>
      </c>
      <c r="B28" t="s">
        <v>13</v>
      </c>
      <c r="C28" s="22">
        <v>1109</v>
      </c>
      <c r="D28" s="22">
        <v>184.8</v>
      </c>
      <c r="E28" s="22">
        <v>6</v>
      </c>
      <c r="F28">
        <v>2</v>
      </c>
      <c r="G28"/>
      <c r="H28" s="180">
        <v>2</v>
      </c>
      <c r="I28" t="s">
        <v>13</v>
      </c>
      <c r="J28" s="22">
        <v>549</v>
      </c>
      <c r="K28" s="22">
        <v>183</v>
      </c>
      <c r="L28">
        <v>2</v>
      </c>
      <c r="M28"/>
      <c r="N28" s="180">
        <v>2</v>
      </c>
      <c r="O28" t="s">
        <v>13</v>
      </c>
      <c r="P28" s="22">
        <v>353</v>
      </c>
      <c r="Q28" s="22">
        <v>176.5</v>
      </c>
      <c r="R28">
        <v>0</v>
      </c>
      <c r="S28"/>
      <c r="T28" s="180">
        <v>2</v>
      </c>
      <c r="U28" t="s">
        <v>13</v>
      </c>
      <c r="V28" s="22">
        <v>346</v>
      </c>
      <c r="W28" s="22">
        <v>173</v>
      </c>
      <c r="X28">
        <v>2</v>
      </c>
      <c r="Y28"/>
      <c r="Z28" s="180">
        <v>2</v>
      </c>
      <c r="AA28" t="s">
        <v>13</v>
      </c>
      <c r="AB28" s="22">
        <v>518</v>
      </c>
      <c r="AC28" s="22">
        <v>172.7</v>
      </c>
      <c r="AD28">
        <v>2</v>
      </c>
      <c r="AE28"/>
      <c r="AF28" s="180">
        <v>2</v>
      </c>
      <c r="AG28" t="s">
        <v>13</v>
      </c>
      <c r="AH28" s="22">
        <v>192</v>
      </c>
      <c r="AI28" s="22">
        <v>192</v>
      </c>
      <c r="AJ28">
        <v>2</v>
      </c>
      <c r="AK28"/>
      <c r="AL28" s="180">
        <v>2</v>
      </c>
      <c r="AM28" t="s">
        <v>13</v>
      </c>
      <c r="AN28" s="22">
        <v>530</v>
      </c>
      <c r="AO28" s="22">
        <v>176.7</v>
      </c>
      <c r="AP28">
        <v>2</v>
      </c>
      <c r="AQ28"/>
      <c r="AR28" s="180">
        <v>2</v>
      </c>
      <c r="AS28" t="s">
        <v>13</v>
      </c>
      <c r="AT28" s="22">
        <v>575</v>
      </c>
      <c r="AU28" s="22">
        <v>191.7</v>
      </c>
      <c r="AV28">
        <v>2</v>
      </c>
      <c r="AW28"/>
      <c r="AX28" s="180">
        <v>2</v>
      </c>
      <c r="AY28" s="169" t="s">
        <v>13</v>
      </c>
      <c r="AZ28" s="22">
        <f t="shared" si="2"/>
        <v>4172</v>
      </c>
      <c r="BA28" s="22">
        <f t="shared" si="3"/>
        <v>14</v>
      </c>
      <c r="BB28">
        <v>2</v>
      </c>
      <c r="BC28"/>
      <c r="BD28"/>
    </row>
    <row r="29" spans="1:57" ht="12.75" customHeight="1">
      <c r="A29" s="191">
        <v>2</v>
      </c>
      <c r="B29" t="s">
        <v>20</v>
      </c>
      <c r="C29" s="22">
        <v>1023</v>
      </c>
      <c r="D29" s="22">
        <v>170.5</v>
      </c>
      <c r="E29" s="22">
        <v>0</v>
      </c>
      <c r="F29">
        <v>0</v>
      </c>
      <c r="G29"/>
      <c r="H29" s="180">
        <v>2</v>
      </c>
      <c r="I29" t="s">
        <v>20</v>
      </c>
      <c r="J29" s="22">
        <v>534</v>
      </c>
      <c r="K29" s="22">
        <v>178</v>
      </c>
      <c r="L29">
        <v>0</v>
      </c>
      <c r="M29"/>
      <c r="N29" s="180">
        <v>2</v>
      </c>
      <c r="O29" t="s">
        <v>20</v>
      </c>
      <c r="P29" s="22">
        <v>489</v>
      </c>
      <c r="Q29" s="22">
        <v>163</v>
      </c>
      <c r="R29">
        <v>0</v>
      </c>
      <c r="S29"/>
      <c r="T29" s="180">
        <v>2</v>
      </c>
      <c r="U29" t="s">
        <v>20</v>
      </c>
      <c r="V29" s="22">
        <v>127</v>
      </c>
      <c r="W29" s="22">
        <v>127</v>
      </c>
      <c r="X29">
        <v>0</v>
      </c>
      <c r="Y29"/>
      <c r="Z29" s="180">
        <v>2</v>
      </c>
      <c r="AA29" t="s">
        <v>20</v>
      </c>
      <c r="AB29" s="22">
        <v>77</v>
      </c>
      <c r="AC29" s="22">
        <v>77</v>
      </c>
      <c r="AD29">
        <v>0</v>
      </c>
      <c r="AE29"/>
      <c r="AF29" s="180">
        <v>2</v>
      </c>
      <c r="AG29" t="s">
        <v>20</v>
      </c>
      <c r="AH29" s="22">
        <v>0</v>
      </c>
      <c r="AI29" s="22">
        <v>0</v>
      </c>
      <c r="AJ29">
        <v>0</v>
      </c>
      <c r="AK29"/>
      <c r="AL29" s="180">
        <v>2</v>
      </c>
      <c r="AM29" t="s">
        <v>20</v>
      </c>
      <c r="AN29" s="22">
        <v>523</v>
      </c>
      <c r="AO29" s="22">
        <v>174.3</v>
      </c>
      <c r="AP29">
        <v>0</v>
      </c>
      <c r="AQ29"/>
      <c r="AR29" s="180">
        <v>2</v>
      </c>
      <c r="AS29" t="s">
        <v>20</v>
      </c>
      <c r="AT29" s="22">
        <v>557</v>
      </c>
      <c r="AU29" s="22">
        <v>185.7</v>
      </c>
      <c r="AV29">
        <v>0</v>
      </c>
      <c r="AW29"/>
      <c r="AX29" s="180">
        <v>2</v>
      </c>
      <c r="AY29" s="169" t="s">
        <v>20</v>
      </c>
      <c r="AZ29" s="22">
        <f t="shared" si="2"/>
        <v>3330</v>
      </c>
      <c r="BA29" s="22">
        <f t="shared" si="3"/>
        <v>0</v>
      </c>
      <c r="BB29">
        <v>0</v>
      </c>
      <c r="BC29"/>
      <c r="BD29"/>
    </row>
    <row r="30" spans="1:57" ht="12.75" customHeight="1">
      <c r="A30" s="191">
        <v>2</v>
      </c>
      <c r="B30" t="s">
        <v>26</v>
      </c>
      <c r="C30" s="22"/>
      <c r="F30"/>
      <c r="G30"/>
      <c r="H30" s="180">
        <v>2</v>
      </c>
      <c r="I30" t="s">
        <v>26</v>
      </c>
      <c r="J30" s="22"/>
      <c r="K30" s="22"/>
      <c r="L30"/>
      <c r="M30"/>
      <c r="N30" s="180">
        <v>2</v>
      </c>
      <c r="O30" t="s">
        <v>26</v>
      </c>
      <c r="Q30" s="22"/>
      <c r="S30"/>
      <c r="T30" s="180">
        <v>2</v>
      </c>
      <c r="U30" t="s">
        <v>26</v>
      </c>
      <c r="W30" s="22"/>
      <c r="Y30"/>
      <c r="Z30" s="180">
        <v>2</v>
      </c>
      <c r="AA30" t="s">
        <v>26</v>
      </c>
      <c r="AC30" s="22"/>
      <c r="AE30"/>
      <c r="AF30" s="180">
        <v>2</v>
      </c>
      <c r="AG30" t="s">
        <v>26</v>
      </c>
      <c r="AI30" s="22"/>
      <c r="AK30"/>
      <c r="AL30" s="180">
        <v>2</v>
      </c>
      <c r="AM30" t="s">
        <v>26</v>
      </c>
      <c r="AO30" s="22"/>
      <c r="AQ30"/>
      <c r="AR30" s="180">
        <v>2</v>
      </c>
      <c r="AS30" t="s">
        <v>26</v>
      </c>
      <c r="AU30" s="22"/>
      <c r="AW30"/>
      <c r="AX30" s="180">
        <v>2</v>
      </c>
      <c r="AY30" s="169" t="s">
        <v>26</v>
      </c>
      <c r="AZ30" s="22">
        <f t="shared" si="2"/>
        <v>0</v>
      </c>
      <c r="BA30" s="22">
        <f t="shared" si="3"/>
        <v>0</v>
      </c>
      <c r="BC30"/>
      <c r="BD30"/>
    </row>
    <row r="31" spans="1:57" ht="12.75" customHeight="1">
      <c r="A31" s="191">
        <v>2</v>
      </c>
      <c r="B31" t="s">
        <v>28</v>
      </c>
      <c r="C31" s="22">
        <v>1032</v>
      </c>
      <c r="D31" s="22">
        <v>172</v>
      </c>
      <c r="E31" s="22">
        <v>0</v>
      </c>
      <c r="F31">
        <v>0</v>
      </c>
      <c r="G31"/>
      <c r="H31" s="180">
        <v>2</v>
      </c>
      <c r="I31" t="s">
        <v>28</v>
      </c>
      <c r="J31" s="22">
        <v>510</v>
      </c>
      <c r="K31" s="22">
        <v>170</v>
      </c>
      <c r="L31">
        <v>0</v>
      </c>
      <c r="M31"/>
      <c r="N31" s="180">
        <v>2</v>
      </c>
      <c r="O31" t="s">
        <v>28</v>
      </c>
      <c r="P31" s="22">
        <v>509</v>
      </c>
      <c r="Q31" s="22">
        <v>169.7</v>
      </c>
      <c r="R31">
        <v>2</v>
      </c>
      <c r="S31"/>
      <c r="T31" s="180">
        <v>2</v>
      </c>
      <c r="U31" t="s">
        <v>28</v>
      </c>
      <c r="V31" s="22">
        <v>313</v>
      </c>
      <c r="W31" s="22">
        <v>156.5</v>
      </c>
      <c r="X31">
        <v>0</v>
      </c>
      <c r="Y31"/>
      <c r="Z31" s="180">
        <v>2</v>
      </c>
      <c r="AA31" t="s">
        <v>28</v>
      </c>
      <c r="AB31" s="22">
        <v>0</v>
      </c>
      <c r="AC31" s="22">
        <v>0</v>
      </c>
      <c r="AD31">
        <v>0</v>
      </c>
      <c r="AE31"/>
      <c r="AF31" s="180">
        <v>2</v>
      </c>
      <c r="AG31" t="s">
        <v>28</v>
      </c>
      <c r="AH31" s="22">
        <v>0</v>
      </c>
      <c r="AI31" s="22">
        <v>0</v>
      </c>
      <c r="AJ31">
        <v>0</v>
      </c>
      <c r="AK31"/>
      <c r="AL31" s="180">
        <v>2</v>
      </c>
      <c r="AM31" t="s">
        <v>28</v>
      </c>
      <c r="AN31" s="22">
        <v>447</v>
      </c>
      <c r="AO31" s="22">
        <v>149</v>
      </c>
      <c r="AP31">
        <v>0</v>
      </c>
      <c r="AQ31"/>
      <c r="AR31" s="180">
        <v>2</v>
      </c>
      <c r="AS31" t="s">
        <v>28</v>
      </c>
      <c r="AT31" s="22">
        <v>569</v>
      </c>
      <c r="AU31" s="22">
        <v>189.7</v>
      </c>
      <c r="AV31">
        <v>0</v>
      </c>
      <c r="AW31"/>
      <c r="AX31" s="180">
        <v>2</v>
      </c>
      <c r="AY31" s="169" t="s">
        <v>28</v>
      </c>
      <c r="AZ31" s="22">
        <f t="shared" si="2"/>
        <v>3380</v>
      </c>
      <c r="BA31" s="22">
        <f t="shared" si="3"/>
        <v>2</v>
      </c>
      <c r="BB31">
        <v>0</v>
      </c>
      <c r="BC31"/>
      <c r="BD31"/>
    </row>
    <row r="32" spans="1:57" ht="12.75" customHeight="1">
      <c r="A32" s="191">
        <v>2</v>
      </c>
      <c r="B32" t="s">
        <v>21</v>
      </c>
      <c r="C32" s="22">
        <v>1120</v>
      </c>
      <c r="D32" s="22">
        <v>186.7</v>
      </c>
      <c r="E32" s="22">
        <v>6</v>
      </c>
      <c r="F32">
        <v>2</v>
      </c>
      <c r="G32"/>
      <c r="H32" s="180">
        <v>2</v>
      </c>
      <c r="I32" t="s">
        <v>21</v>
      </c>
      <c r="J32" s="22">
        <v>563</v>
      </c>
      <c r="K32" s="22">
        <v>187.7</v>
      </c>
      <c r="L32">
        <v>2</v>
      </c>
      <c r="M32"/>
      <c r="N32" s="180">
        <v>2</v>
      </c>
      <c r="O32" t="s">
        <v>21</v>
      </c>
      <c r="P32" s="22">
        <v>500</v>
      </c>
      <c r="Q32" s="22">
        <v>166.7</v>
      </c>
      <c r="R32">
        <v>2</v>
      </c>
      <c r="S32"/>
      <c r="T32" s="180">
        <v>2</v>
      </c>
      <c r="U32" t="s">
        <v>21</v>
      </c>
      <c r="V32" s="22">
        <v>536</v>
      </c>
      <c r="W32" s="22">
        <v>178.7</v>
      </c>
      <c r="X32">
        <v>2</v>
      </c>
      <c r="Y32"/>
      <c r="Z32" s="180">
        <v>2</v>
      </c>
      <c r="AA32" t="s">
        <v>21</v>
      </c>
      <c r="AB32" s="22">
        <v>545</v>
      </c>
      <c r="AC32" s="22">
        <v>181.7</v>
      </c>
      <c r="AD32">
        <v>2</v>
      </c>
      <c r="AE32"/>
      <c r="AF32" s="180">
        <v>2</v>
      </c>
      <c r="AG32" t="s">
        <v>21</v>
      </c>
      <c r="AH32" s="22">
        <v>188</v>
      </c>
      <c r="AI32" s="22">
        <v>188</v>
      </c>
      <c r="AJ32">
        <v>2</v>
      </c>
      <c r="AK32"/>
      <c r="AL32" s="180">
        <v>2</v>
      </c>
      <c r="AM32" t="s">
        <v>21</v>
      </c>
      <c r="AN32" s="22">
        <v>536</v>
      </c>
      <c r="AO32" s="22">
        <v>178.7</v>
      </c>
      <c r="AP32">
        <v>2</v>
      </c>
      <c r="AQ32"/>
      <c r="AR32" s="180">
        <v>2</v>
      </c>
      <c r="AS32" t="s">
        <v>21</v>
      </c>
      <c r="AT32" s="22">
        <v>596</v>
      </c>
      <c r="AU32" s="22">
        <v>198.7</v>
      </c>
      <c r="AV32">
        <v>2</v>
      </c>
      <c r="AW32"/>
      <c r="AX32" s="180">
        <v>2</v>
      </c>
      <c r="AY32" s="169" t="s">
        <v>21</v>
      </c>
      <c r="AZ32" s="22">
        <f t="shared" si="2"/>
        <v>4584</v>
      </c>
      <c r="BA32" s="22">
        <f t="shared" si="3"/>
        <v>16</v>
      </c>
      <c r="BB32">
        <v>2</v>
      </c>
      <c r="BC32"/>
      <c r="BD32"/>
    </row>
    <row r="33" spans="1:56" ht="12.75" customHeight="1">
      <c r="A33" s="191">
        <v>2</v>
      </c>
      <c r="B33" t="s">
        <v>29</v>
      </c>
      <c r="C33" s="22">
        <v>1001</v>
      </c>
      <c r="D33" s="22">
        <v>166.8</v>
      </c>
      <c r="E33" s="22">
        <v>0</v>
      </c>
      <c r="F33">
        <v>0</v>
      </c>
      <c r="G33"/>
      <c r="H33" s="180">
        <v>2</v>
      </c>
      <c r="I33" t="s">
        <v>29</v>
      </c>
      <c r="J33" s="22">
        <v>475</v>
      </c>
      <c r="K33" s="22">
        <v>158.30000000000001</v>
      </c>
      <c r="L33">
        <v>0</v>
      </c>
      <c r="M33"/>
      <c r="N33" s="180">
        <v>2</v>
      </c>
      <c r="O33" t="s">
        <v>29</v>
      </c>
      <c r="P33" s="22">
        <v>472</v>
      </c>
      <c r="Q33" s="22">
        <v>157.30000000000001</v>
      </c>
      <c r="R33">
        <v>0</v>
      </c>
      <c r="S33"/>
      <c r="T33" s="180">
        <v>2</v>
      </c>
      <c r="U33" t="s">
        <v>29</v>
      </c>
      <c r="V33" s="22">
        <v>499</v>
      </c>
      <c r="W33" s="22">
        <v>166.3</v>
      </c>
      <c r="X33">
        <v>0</v>
      </c>
      <c r="Y33"/>
      <c r="Z33" s="180">
        <v>2</v>
      </c>
      <c r="AA33" t="s">
        <v>29</v>
      </c>
      <c r="AB33" s="22">
        <v>0</v>
      </c>
      <c r="AC33" s="22">
        <v>0</v>
      </c>
      <c r="AD33">
        <v>0</v>
      </c>
      <c r="AE33"/>
      <c r="AF33" s="180">
        <v>2</v>
      </c>
      <c r="AG33" t="s">
        <v>29</v>
      </c>
      <c r="AH33" s="22">
        <v>139</v>
      </c>
      <c r="AI33" s="22">
        <v>139</v>
      </c>
      <c r="AJ33">
        <v>0</v>
      </c>
      <c r="AK33"/>
      <c r="AL33" s="180">
        <v>2</v>
      </c>
      <c r="AM33" t="s">
        <v>29</v>
      </c>
      <c r="AN33" s="22">
        <v>485</v>
      </c>
      <c r="AO33" s="22">
        <v>161.69999999999999</v>
      </c>
      <c r="AP33">
        <v>0</v>
      </c>
      <c r="AQ33"/>
      <c r="AR33" s="180">
        <v>2</v>
      </c>
      <c r="AS33" t="s">
        <v>29</v>
      </c>
      <c r="AT33" s="22">
        <v>542</v>
      </c>
      <c r="AU33" s="22">
        <v>180.7</v>
      </c>
      <c r="AV33">
        <v>0</v>
      </c>
      <c r="AW33"/>
      <c r="AX33" s="180">
        <v>2</v>
      </c>
      <c r="AY33" s="169" t="s">
        <v>29</v>
      </c>
      <c r="AZ33" s="22">
        <f t="shared" si="2"/>
        <v>3613</v>
      </c>
      <c r="BA33" s="22">
        <f t="shared" si="3"/>
        <v>0</v>
      </c>
      <c r="BB33">
        <v>0</v>
      </c>
      <c r="BC33"/>
      <c r="BD33"/>
    </row>
    <row r="34" spans="1:56" ht="13.15" customHeight="1">
      <c r="J34" s="177"/>
      <c r="Q34" s="177"/>
      <c r="W34" s="177"/>
      <c r="AC34" s="177"/>
      <c r="AI34" s="177"/>
      <c r="AO34" s="177"/>
      <c r="AU34" s="177"/>
      <c r="BA34" s="177"/>
    </row>
    <row r="35" spans="1:56">
      <c r="C35" s="346" t="s">
        <v>396</v>
      </c>
      <c r="D35" s="346"/>
      <c r="E35" s="346"/>
      <c r="F35" s="346"/>
      <c r="G35"/>
      <c r="H35"/>
      <c r="I35"/>
      <c r="K35" s="346" t="s">
        <v>45</v>
      </c>
      <c r="L35" s="346"/>
      <c r="M35" s="346"/>
      <c r="N35" s="346"/>
      <c r="O35"/>
      <c r="P35"/>
      <c r="R35" t="s">
        <v>83</v>
      </c>
      <c r="S35"/>
      <c r="T35"/>
      <c r="U35"/>
      <c r="V35"/>
      <c r="X35" s="346" t="s">
        <v>52</v>
      </c>
      <c r="Y35" s="346"/>
      <c r="Z35" s="346"/>
      <c r="AA35"/>
      <c r="AB35"/>
      <c r="AD35" t="s">
        <v>22</v>
      </c>
      <c r="AE35"/>
      <c r="AF35"/>
      <c r="AG35"/>
      <c r="AH35"/>
      <c r="AJ35" s="346" t="s">
        <v>53</v>
      </c>
      <c r="AK35" s="346"/>
      <c r="AL35" s="346"/>
      <c r="AM35"/>
      <c r="AN35"/>
      <c r="AP35" s="346" t="s">
        <v>43</v>
      </c>
      <c r="AQ35" s="346"/>
      <c r="AR35" s="346"/>
      <c r="AS35"/>
      <c r="AT35"/>
      <c r="AV35" s="346" t="s">
        <v>86</v>
      </c>
      <c r="AW35" s="346"/>
      <c r="AX35" s="346"/>
      <c r="AY35" s="346" t="s">
        <v>400</v>
      </c>
      <c r="AZ35" s="346"/>
      <c r="BA35" s="346"/>
    </row>
    <row r="36" spans="1:56" ht="12.75" customHeight="1">
      <c r="B36" t="s">
        <v>0</v>
      </c>
      <c r="C36" s="22" t="s">
        <v>5</v>
      </c>
      <c r="D36" s="22" t="s">
        <v>63</v>
      </c>
      <c r="E36" s="22" t="s">
        <v>51</v>
      </c>
      <c r="F36" t="s">
        <v>40</v>
      </c>
      <c r="G36"/>
      <c r="H36" s="180"/>
      <c r="I36" t="s">
        <v>0</v>
      </c>
      <c r="J36" s="22" t="s">
        <v>5</v>
      </c>
      <c r="K36" s="22" t="s">
        <v>63</v>
      </c>
      <c r="L36" t="s">
        <v>40</v>
      </c>
      <c r="M36"/>
      <c r="N36" s="180"/>
      <c r="O36" t="s">
        <v>0</v>
      </c>
      <c r="P36" s="22" t="s">
        <v>5</v>
      </c>
      <c r="Q36" s="22" t="s">
        <v>63</v>
      </c>
      <c r="R36" t="s">
        <v>40</v>
      </c>
      <c r="S36"/>
      <c r="T36" s="180"/>
      <c r="U36" t="s">
        <v>0</v>
      </c>
      <c r="V36" s="22" t="s">
        <v>5</v>
      </c>
      <c r="W36" s="22" t="s">
        <v>63</v>
      </c>
      <c r="X36" t="s">
        <v>40</v>
      </c>
      <c r="Y36"/>
      <c r="Z36" s="180"/>
      <c r="AA36" t="s">
        <v>0</v>
      </c>
      <c r="AB36" s="22" t="s">
        <v>5</v>
      </c>
      <c r="AC36" s="22" t="s">
        <v>63</v>
      </c>
      <c r="AD36" t="s">
        <v>40</v>
      </c>
      <c r="AE36"/>
      <c r="AF36" s="180"/>
      <c r="AG36" t="s">
        <v>0</v>
      </c>
      <c r="AH36" s="22" t="s">
        <v>5</v>
      </c>
      <c r="AI36" s="22" t="s">
        <v>63</v>
      </c>
      <c r="AJ36" t="s">
        <v>40</v>
      </c>
      <c r="AK36"/>
      <c r="AL36" s="180"/>
      <c r="AM36" t="s">
        <v>0</v>
      </c>
      <c r="AN36" s="22" t="s">
        <v>5</v>
      </c>
      <c r="AO36" s="22" t="s">
        <v>63</v>
      </c>
      <c r="AP36" t="s">
        <v>40</v>
      </c>
      <c r="AQ36"/>
      <c r="AR36" s="180"/>
      <c r="AS36" t="s">
        <v>0</v>
      </c>
      <c r="AT36" s="22" t="s">
        <v>5</v>
      </c>
      <c r="AU36" s="22" t="s">
        <v>63</v>
      </c>
      <c r="AV36" t="s">
        <v>40</v>
      </c>
      <c r="AW36"/>
      <c r="AX36" s="180"/>
      <c r="AY36" t="s">
        <v>0</v>
      </c>
      <c r="AZ36" s="22" t="s">
        <v>397</v>
      </c>
      <c r="BA36" s="22" t="s">
        <v>398</v>
      </c>
      <c r="BB36" t="s">
        <v>128</v>
      </c>
      <c r="BC36"/>
      <c r="BD36"/>
    </row>
    <row r="37" spans="1:56" ht="12.75" customHeight="1">
      <c r="A37" s="191">
        <v>3</v>
      </c>
      <c r="B37" t="s">
        <v>6</v>
      </c>
      <c r="C37" s="22"/>
      <c r="F37"/>
      <c r="G37"/>
      <c r="H37" s="180">
        <v>3</v>
      </c>
      <c r="I37" t="s">
        <v>6</v>
      </c>
      <c r="J37" s="22"/>
      <c r="K37" s="22"/>
      <c r="L37"/>
      <c r="M37"/>
      <c r="N37" s="180">
        <v>3</v>
      </c>
      <c r="O37" t="s">
        <v>6</v>
      </c>
      <c r="Q37" s="22"/>
      <c r="S37"/>
      <c r="T37" s="180">
        <v>3</v>
      </c>
      <c r="U37" t="s">
        <v>6</v>
      </c>
      <c r="W37" s="22"/>
      <c r="Y37"/>
      <c r="Z37" s="180">
        <v>3</v>
      </c>
      <c r="AA37" t="s">
        <v>6</v>
      </c>
      <c r="AC37" s="22"/>
      <c r="AE37"/>
      <c r="AF37" s="180">
        <v>3</v>
      </c>
      <c r="AG37" t="s">
        <v>6</v>
      </c>
      <c r="AI37" s="22"/>
      <c r="AK37"/>
      <c r="AL37" s="180">
        <v>3</v>
      </c>
      <c r="AM37" t="s">
        <v>6</v>
      </c>
      <c r="AO37" s="22"/>
      <c r="AQ37"/>
      <c r="AR37" s="180">
        <v>3</v>
      </c>
      <c r="AS37" t="s">
        <v>6</v>
      </c>
      <c r="AU37" s="22"/>
      <c r="AW37"/>
      <c r="AX37" s="180">
        <v>3</v>
      </c>
      <c r="AY37" s="169" t="s">
        <v>6</v>
      </c>
      <c r="AZ37" s="22">
        <f>IF(C37="",0,SUM(C37+J37+P37+V37+AB37+AH37+AN37+AT37))</f>
        <v>0</v>
      </c>
      <c r="BA37" s="22">
        <f>IF(C37="",0,SUM(F37+L37+R37+X37+AD37+AJ37+AP37+AV37))</f>
        <v>0</v>
      </c>
      <c r="BC37"/>
      <c r="BD37"/>
    </row>
    <row r="38" spans="1:56" ht="12.75" customHeight="1">
      <c r="A38" s="191">
        <v>3</v>
      </c>
      <c r="B38" t="s">
        <v>17</v>
      </c>
      <c r="C38" s="22">
        <v>1119</v>
      </c>
      <c r="D38" s="22">
        <v>186.5</v>
      </c>
      <c r="E38" s="22">
        <v>2</v>
      </c>
      <c r="F38">
        <v>0</v>
      </c>
      <c r="G38"/>
      <c r="H38" s="180">
        <v>3</v>
      </c>
      <c r="I38" t="s">
        <v>17</v>
      </c>
      <c r="J38" s="22">
        <v>562</v>
      </c>
      <c r="K38" s="22">
        <v>187.3</v>
      </c>
      <c r="L38">
        <v>2</v>
      </c>
      <c r="M38"/>
      <c r="N38" s="180">
        <v>3</v>
      </c>
      <c r="O38" t="s">
        <v>17</v>
      </c>
      <c r="P38" s="22">
        <v>545</v>
      </c>
      <c r="Q38" s="22">
        <v>181.7</v>
      </c>
      <c r="R38">
        <v>2</v>
      </c>
      <c r="S38"/>
      <c r="T38" s="180">
        <v>3</v>
      </c>
      <c r="U38" t="s">
        <v>17</v>
      </c>
      <c r="V38" s="22">
        <v>330</v>
      </c>
      <c r="W38" s="22">
        <v>165</v>
      </c>
      <c r="X38">
        <v>0</v>
      </c>
      <c r="Y38"/>
      <c r="Z38" s="180">
        <v>3</v>
      </c>
      <c r="AA38" t="s">
        <v>17</v>
      </c>
      <c r="AB38" s="22">
        <v>521</v>
      </c>
      <c r="AC38" s="22">
        <v>173.7</v>
      </c>
      <c r="AD38">
        <v>0</v>
      </c>
      <c r="AE38"/>
      <c r="AF38" s="180">
        <v>3</v>
      </c>
      <c r="AG38" t="s">
        <v>17</v>
      </c>
      <c r="AH38" s="22">
        <v>360</v>
      </c>
      <c r="AI38" s="22">
        <v>180</v>
      </c>
      <c r="AJ38">
        <v>2</v>
      </c>
      <c r="AK38"/>
      <c r="AL38" s="180">
        <v>3</v>
      </c>
      <c r="AM38" t="s">
        <v>17</v>
      </c>
      <c r="AN38" s="22">
        <v>532</v>
      </c>
      <c r="AO38" s="22">
        <v>177.3</v>
      </c>
      <c r="AP38">
        <v>2</v>
      </c>
      <c r="AQ38"/>
      <c r="AR38" s="180">
        <v>3</v>
      </c>
      <c r="AS38" t="s">
        <v>17</v>
      </c>
      <c r="AT38" s="22">
        <v>581</v>
      </c>
      <c r="AU38" s="22">
        <v>193.7</v>
      </c>
      <c r="AV38">
        <v>2</v>
      </c>
      <c r="AW38"/>
      <c r="AX38" s="180">
        <v>3</v>
      </c>
      <c r="AY38" s="169" t="s">
        <v>17</v>
      </c>
      <c r="AZ38" s="22">
        <f t="shared" ref="AZ38:AZ47" si="4">IF(C38="",0,SUM(C38+J38+P38+V38+AB38+AH38+AN38+AT38))</f>
        <v>4550</v>
      </c>
      <c r="BA38" s="22">
        <f t="shared" ref="BA38:BA47" si="5">IF(C38="",0,SUM(F38+L38+R38+X38+AD38+AJ38+AP38+AV38))</f>
        <v>10</v>
      </c>
      <c r="BB38">
        <v>2</v>
      </c>
      <c r="BC38"/>
      <c r="BD38"/>
    </row>
    <row r="39" spans="1:56" ht="12.75" customHeight="1">
      <c r="A39" s="191">
        <v>3</v>
      </c>
      <c r="B39" t="s">
        <v>33</v>
      </c>
      <c r="C39" s="22">
        <v>1056</v>
      </c>
      <c r="D39" s="22">
        <v>176</v>
      </c>
      <c r="E39" s="22">
        <v>0</v>
      </c>
      <c r="F39">
        <v>0</v>
      </c>
      <c r="G39"/>
      <c r="H39" s="180">
        <v>3</v>
      </c>
      <c r="I39" t="s">
        <v>33</v>
      </c>
      <c r="J39" s="22">
        <v>496</v>
      </c>
      <c r="K39" s="22">
        <v>165.3</v>
      </c>
      <c r="L39">
        <v>0</v>
      </c>
      <c r="M39"/>
      <c r="N39" s="180">
        <v>3</v>
      </c>
      <c r="O39" t="s">
        <v>33</v>
      </c>
      <c r="P39" s="22">
        <v>441</v>
      </c>
      <c r="Q39" s="22">
        <v>147</v>
      </c>
      <c r="R39">
        <v>0</v>
      </c>
      <c r="S39"/>
      <c r="T39" s="180">
        <v>3</v>
      </c>
      <c r="U39" t="s">
        <v>33</v>
      </c>
      <c r="V39" s="22">
        <v>552</v>
      </c>
      <c r="W39" s="22">
        <v>184</v>
      </c>
      <c r="X39">
        <v>2</v>
      </c>
      <c r="Y39"/>
      <c r="Z39" s="180">
        <v>3</v>
      </c>
      <c r="AA39" t="s">
        <v>33</v>
      </c>
      <c r="AB39" s="22">
        <v>114</v>
      </c>
      <c r="AC39" s="22">
        <v>114</v>
      </c>
      <c r="AD39">
        <v>0</v>
      </c>
      <c r="AE39"/>
      <c r="AF39" s="180">
        <v>3</v>
      </c>
      <c r="AG39" t="s">
        <v>33</v>
      </c>
      <c r="AH39" s="22">
        <v>153</v>
      </c>
      <c r="AI39" s="22">
        <v>153</v>
      </c>
      <c r="AJ39">
        <v>0</v>
      </c>
      <c r="AK39"/>
      <c r="AL39" s="180">
        <v>3</v>
      </c>
      <c r="AM39" t="s">
        <v>33</v>
      </c>
      <c r="AN39" s="22">
        <v>493</v>
      </c>
      <c r="AO39" s="22">
        <v>164.3</v>
      </c>
      <c r="AP39">
        <v>0</v>
      </c>
      <c r="AQ39"/>
      <c r="AR39" s="180">
        <v>3</v>
      </c>
      <c r="AS39" t="s">
        <v>33</v>
      </c>
      <c r="AT39" s="22">
        <v>583</v>
      </c>
      <c r="AU39" s="22">
        <v>194.3</v>
      </c>
      <c r="AV39">
        <v>0</v>
      </c>
      <c r="AW39"/>
      <c r="AX39" s="180">
        <v>3</v>
      </c>
      <c r="AY39" s="169" t="s">
        <v>33</v>
      </c>
      <c r="AZ39" s="22">
        <f t="shared" si="4"/>
        <v>3888</v>
      </c>
      <c r="BA39" s="22">
        <f t="shared" si="5"/>
        <v>2</v>
      </c>
      <c r="BB39">
        <v>0</v>
      </c>
      <c r="BC39"/>
      <c r="BD39"/>
    </row>
    <row r="40" spans="1:56" ht="12.75" customHeight="1">
      <c r="A40" s="191">
        <v>3</v>
      </c>
      <c r="B40" t="s">
        <v>18</v>
      </c>
      <c r="C40" s="22">
        <v>1139</v>
      </c>
      <c r="D40" s="22">
        <v>189.8</v>
      </c>
      <c r="E40" s="22">
        <v>6</v>
      </c>
      <c r="F40">
        <v>2</v>
      </c>
      <c r="G40"/>
      <c r="H40" s="180">
        <v>3</v>
      </c>
      <c r="I40" t="s">
        <v>18</v>
      </c>
      <c r="J40" s="22">
        <v>582</v>
      </c>
      <c r="K40" s="22">
        <v>194</v>
      </c>
      <c r="L40">
        <v>2</v>
      </c>
      <c r="M40"/>
      <c r="N40" s="180">
        <v>3</v>
      </c>
      <c r="O40" t="s">
        <v>18</v>
      </c>
      <c r="P40" s="22">
        <v>0</v>
      </c>
      <c r="Q40" s="22">
        <v>0</v>
      </c>
      <c r="R40">
        <v>0</v>
      </c>
      <c r="S40"/>
      <c r="T40" s="180">
        <v>3</v>
      </c>
      <c r="U40" t="s">
        <v>18</v>
      </c>
      <c r="V40" s="22">
        <v>188</v>
      </c>
      <c r="W40" s="22">
        <v>188</v>
      </c>
      <c r="X40">
        <v>2</v>
      </c>
      <c r="Y40"/>
      <c r="Z40" s="180">
        <v>3</v>
      </c>
      <c r="AA40" t="s">
        <v>18</v>
      </c>
      <c r="AB40" s="22">
        <v>530</v>
      </c>
      <c r="AC40" s="22">
        <v>176.7</v>
      </c>
      <c r="AD40">
        <v>2</v>
      </c>
      <c r="AE40"/>
      <c r="AF40" s="180">
        <v>3</v>
      </c>
      <c r="AG40" t="s">
        <v>18</v>
      </c>
      <c r="AH40" s="22">
        <v>538</v>
      </c>
      <c r="AI40" s="22">
        <v>179.3</v>
      </c>
      <c r="AJ40">
        <v>2</v>
      </c>
      <c r="AK40"/>
      <c r="AL40" s="180">
        <v>3</v>
      </c>
      <c r="AM40" t="s">
        <v>18</v>
      </c>
      <c r="AN40" s="22">
        <v>537</v>
      </c>
      <c r="AO40" s="22">
        <v>179</v>
      </c>
      <c r="AP40">
        <v>2</v>
      </c>
      <c r="AQ40"/>
      <c r="AR40" s="180">
        <v>3</v>
      </c>
      <c r="AS40" t="s">
        <v>18</v>
      </c>
      <c r="AT40" s="22">
        <v>586</v>
      </c>
      <c r="AU40" s="22">
        <v>195.3</v>
      </c>
      <c r="AV40">
        <v>2</v>
      </c>
      <c r="AW40"/>
      <c r="AX40" s="180">
        <v>3</v>
      </c>
      <c r="AY40" s="169" t="s">
        <v>18</v>
      </c>
      <c r="AZ40" s="22">
        <f t="shared" si="4"/>
        <v>4100</v>
      </c>
      <c r="BA40" s="22">
        <f t="shared" si="5"/>
        <v>14</v>
      </c>
      <c r="BB40">
        <v>2</v>
      </c>
      <c r="BC40"/>
      <c r="BD40"/>
    </row>
    <row r="41" spans="1:56" ht="12.75" customHeight="1">
      <c r="A41" s="191">
        <v>3</v>
      </c>
      <c r="B41" t="s">
        <v>15</v>
      </c>
      <c r="C41" s="22">
        <v>1142</v>
      </c>
      <c r="D41" s="22">
        <v>190.3</v>
      </c>
      <c r="E41" s="22">
        <v>6</v>
      </c>
      <c r="F41">
        <v>2</v>
      </c>
      <c r="G41"/>
      <c r="H41" s="180">
        <v>3</v>
      </c>
      <c r="I41" t="s">
        <v>15</v>
      </c>
      <c r="J41" s="22">
        <v>572</v>
      </c>
      <c r="K41" s="22">
        <v>190.7</v>
      </c>
      <c r="L41">
        <v>2</v>
      </c>
      <c r="M41"/>
      <c r="N41" s="180">
        <v>3</v>
      </c>
      <c r="O41" t="s">
        <v>15</v>
      </c>
      <c r="P41" s="22">
        <v>570</v>
      </c>
      <c r="Q41" s="22">
        <v>190</v>
      </c>
      <c r="R41">
        <v>2</v>
      </c>
      <c r="S41"/>
      <c r="T41" s="180">
        <v>3</v>
      </c>
      <c r="U41" t="s">
        <v>15</v>
      </c>
      <c r="V41" s="22">
        <v>489</v>
      </c>
      <c r="W41" s="22">
        <v>163</v>
      </c>
      <c r="X41">
        <v>2</v>
      </c>
      <c r="Y41"/>
      <c r="Z41" s="180">
        <v>3</v>
      </c>
      <c r="AA41" t="s">
        <v>15</v>
      </c>
      <c r="AB41" s="22">
        <v>514</v>
      </c>
      <c r="AC41" s="22">
        <v>171.3</v>
      </c>
      <c r="AD41">
        <v>2</v>
      </c>
      <c r="AE41"/>
      <c r="AF41" s="180">
        <v>3</v>
      </c>
      <c r="AG41" t="s">
        <v>15</v>
      </c>
      <c r="AH41" s="22">
        <v>541</v>
      </c>
      <c r="AI41" s="22">
        <v>180.3</v>
      </c>
      <c r="AJ41">
        <v>2</v>
      </c>
      <c r="AK41"/>
      <c r="AL41" s="180">
        <v>3</v>
      </c>
      <c r="AM41" t="s">
        <v>15</v>
      </c>
      <c r="AN41" s="22">
        <v>533</v>
      </c>
      <c r="AO41" s="22">
        <v>177.7</v>
      </c>
      <c r="AP41">
        <v>2</v>
      </c>
      <c r="AQ41"/>
      <c r="AR41" s="180">
        <v>3</v>
      </c>
      <c r="AS41" t="s">
        <v>15</v>
      </c>
      <c r="AT41" s="22">
        <v>580</v>
      </c>
      <c r="AU41" s="22">
        <v>193.3</v>
      </c>
      <c r="AV41">
        <v>2</v>
      </c>
      <c r="AW41"/>
      <c r="AX41" s="180">
        <v>3</v>
      </c>
      <c r="AY41" s="169" t="s">
        <v>15</v>
      </c>
      <c r="AZ41" s="22">
        <f t="shared" si="4"/>
        <v>4941</v>
      </c>
      <c r="BA41" s="22">
        <f t="shared" si="5"/>
        <v>16</v>
      </c>
      <c r="BB41">
        <v>2</v>
      </c>
      <c r="BC41"/>
      <c r="BD41"/>
    </row>
    <row r="42" spans="1:56" ht="12.75" customHeight="1">
      <c r="A42" s="191">
        <v>3</v>
      </c>
      <c r="B42" t="s">
        <v>13</v>
      </c>
      <c r="C42" s="22">
        <v>1125</v>
      </c>
      <c r="D42" s="22">
        <v>187.5</v>
      </c>
      <c r="E42" s="22">
        <v>5</v>
      </c>
      <c r="F42">
        <v>2</v>
      </c>
      <c r="G42"/>
      <c r="H42" s="180">
        <v>3</v>
      </c>
      <c r="I42" t="s">
        <v>13</v>
      </c>
      <c r="J42" s="22">
        <v>526</v>
      </c>
      <c r="K42" s="22">
        <v>175.3</v>
      </c>
      <c r="L42">
        <v>0</v>
      </c>
      <c r="M42"/>
      <c r="N42" s="180">
        <v>3</v>
      </c>
      <c r="O42" t="s">
        <v>13</v>
      </c>
      <c r="P42" s="22">
        <v>535</v>
      </c>
      <c r="Q42" s="22">
        <v>178.3</v>
      </c>
      <c r="R42">
        <v>0</v>
      </c>
      <c r="S42"/>
      <c r="T42" s="180">
        <v>3</v>
      </c>
      <c r="U42" t="s">
        <v>13</v>
      </c>
      <c r="V42" s="22">
        <v>332</v>
      </c>
      <c r="W42" s="22">
        <v>166</v>
      </c>
      <c r="X42">
        <v>2</v>
      </c>
      <c r="Y42"/>
      <c r="Z42" s="180">
        <v>3</v>
      </c>
      <c r="AA42" t="s">
        <v>13</v>
      </c>
      <c r="AB42" s="22">
        <v>527</v>
      </c>
      <c r="AC42" s="22">
        <v>175.7</v>
      </c>
      <c r="AD42">
        <v>2</v>
      </c>
      <c r="AE42"/>
      <c r="AF42" s="180">
        <v>3</v>
      </c>
      <c r="AG42" t="s">
        <v>13</v>
      </c>
      <c r="AH42" s="22">
        <v>196</v>
      </c>
      <c r="AI42" s="22">
        <v>196</v>
      </c>
      <c r="AJ42">
        <v>0</v>
      </c>
      <c r="AK42"/>
      <c r="AL42" s="180">
        <v>3</v>
      </c>
      <c r="AM42" t="s">
        <v>13</v>
      </c>
      <c r="AN42" s="22">
        <v>521</v>
      </c>
      <c r="AO42" s="22">
        <v>173.7</v>
      </c>
      <c r="AP42">
        <v>0</v>
      </c>
      <c r="AQ42"/>
      <c r="AR42" s="180">
        <v>3</v>
      </c>
      <c r="AS42" t="s">
        <v>13</v>
      </c>
      <c r="AT42" s="22">
        <v>575</v>
      </c>
      <c r="AU42" s="22">
        <v>191.7</v>
      </c>
      <c r="AV42">
        <v>0</v>
      </c>
      <c r="AW42"/>
      <c r="AX42" s="180">
        <v>3</v>
      </c>
      <c r="AY42" s="169" t="s">
        <v>13</v>
      </c>
      <c r="AZ42" s="22">
        <f t="shared" si="4"/>
        <v>4337</v>
      </c>
      <c r="BA42" s="22">
        <f t="shared" si="5"/>
        <v>6</v>
      </c>
      <c r="BB42">
        <v>0</v>
      </c>
      <c r="BC42"/>
      <c r="BD42"/>
    </row>
    <row r="43" spans="1:56" ht="12.75" customHeight="1">
      <c r="A43" s="191">
        <v>3</v>
      </c>
      <c r="B43" t="s">
        <v>20</v>
      </c>
      <c r="C43" s="22">
        <v>979</v>
      </c>
      <c r="D43" s="22">
        <v>163.19999999999999</v>
      </c>
      <c r="E43" s="22">
        <v>0</v>
      </c>
      <c r="F43">
        <v>0</v>
      </c>
      <c r="G43"/>
      <c r="H43" s="180">
        <v>3</v>
      </c>
      <c r="I43" t="s">
        <v>20</v>
      </c>
      <c r="J43" s="22">
        <v>523</v>
      </c>
      <c r="K43" s="22">
        <v>174.3</v>
      </c>
      <c r="L43">
        <v>0</v>
      </c>
      <c r="M43"/>
      <c r="N43" s="180">
        <v>3</v>
      </c>
      <c r="O43" t="s">
        <v>20</v>
      </c>
      <c r="P43" s="22">
        <v>296</v>
      </c>
      <c r="Q43" s="22">
        <v>148</v>
      </c>
      <c r="R43">
        <v>2</v>
      </c>
      <c r="S43"/>
      <c r="T43" s="180">
        <v>3</v>
      </c>
      <c r="U43" t="s">
        <v>20</v>
      </c>
      <c r="V43" s="22">
        <v>160</v>
      </c>
      <c r="W43" s="22">
        <v>160</v>
      </c>
      <c r="X43">
        <v>0</v>
      </c>
      <c r="Y43"/>
      <c r="Z43" s="180">
        <v>3</v>
      </c>
      <c r="AA43" t="s">
        <v>20</v>
      </c>
      <c r="AB43" s="22">
        <v>0</v>
      </c>
      <c r="AC43" s="22">
        <v>0</v>
      </c>
      <c r="AD43">
        <v>0</v>
      </c>
      <c r="AE43"/>
      <c r="AF43" s="180">
        <v>3</v>
      </c>
      <c r="AG43" t="s">
        <v>20</v>
      </c>
      <c r="AH43" s="22">
        <v>0</v>
      </c>
      <c r="AI43" s="22">
        <v>0</v>
      </c>
      <c r="AJ43">
        <v>0</v>
      </c>
      <c r="AK43"/>
      <c r="AL43" s="180">
        <v>3</v>
      </c>
      <c r="AM43" t="s">
        <v>20</v>
      </c>
      <c r="AN43" s="22">
        <v>524</v>
      </c>
      <c r="AO43" s="22">
        <v>174.7</v>
      </c>
      <c r="AP43">
        <v>0</v>
      </c>
      <c r="AQ43"/>
      <c r="AR43" s="180">
        <v>3</v>
      </c>
      <c r="AS43" t="s">
        <v>20</v>
      </c>
      <c r="AT43" s="22">
        <v>555</v>
      </c>
      <c r="AU43" s="22">
        <v>185</v>
      </c>
      <c r="AV43">
        <v>0</v>
      </c>
      <c r="AW43"/>
      <c r="AX43" s="180">
        <v>3</v>
      </c>
      <c r="AY43" s="169" t="s">
        <v>20</v>
      </c>
      <c r="AZ43" s="22">
        <f t="shared" si="4"/>
        <v>3037</v>
      </c>
      <c r="BA43" s="22">
        <f t="shared" si="5"/>
        <v>2</v>
      </c>
      <c r="BB43">
        <v>0</v>
      </c>
      <c r="BC43"/>
      <c r="BD43"/>
    </row>
    <row r="44" spans="1:56" ht="12.75" customHeight="1">
      <c r="A44" s="191">
        <v>3</v>
      </c>
      <c r="B44" t="s">
        <v>26</v>
      </c>
      <c r="C44" s="22">
        <v>1145</v>
      </c>
      <c r="D44" s="22">
        <v>190.8</v>
      </c>
      <c r="E44" s="22">
        <v>6</v>
      </c>
      <c r="F44">
        <v>2</v>
      </c>
      <c r="G44"/>
      <c r="H44" s="180">
        <v>3</v>
      </c>
      <c r="I44" t="s">
        <v>26</v>
      </c>
      <c r="J44" s="22">
        <v>547</v>
      </c>
      <c r="K44" s="22">
        <v>182.3</v>
      </c>
      <c r="L44">
        <v>2</v>
      </c>
      <c r="M44"/>
      <c r="N44" s="180">
        <v>3</v>
      </c>
      <c r="O44" t="s">
        <v>26</v>
      </c>
      <c r="P44" s="22">
        <v>582</v>
      </c>
      <c r="Q44" s="22">
        <v>194</v>
      </c>
      <c r="R44">
        <v>2</v>
      </c>
      <c r="S44"/>
      <c r="T44" s="180">
        <v>3</v>
      </c>
      <c r="U44" t="s">
        <v>26</v>
      </c>
      <c r="V44" s="22">
        <v>427</v>
      </c>
      <c r="W44" s="22">
        <v>142.30000000000001</v>
      </c>
      <c r="X44">
        <v>0</v>
      </c>
      <c r="Y44"/>
      <c r="Z44" s="180">
        <v>3</v>
      </c>
      <c r="AA44" t="s">
        <v>26</v>
      </c>
      <c r="AB44" s="22">
        <v>154</v>
      </c>
      <c r="AC44" s="22">
        <v>154</v>
      </c>
      <c r="AD44">
        <v>2</v>
      </c>
      <c r="AE44"/>
      <c r="AF44" s="180">
        <v>3</v>
      </c>
      <c r="AG44" t="s">
        <v>26</v>
      </c>
      <c r="AH44" s="22">
        <v>330</v>
      </c>
      <c r="AI44" s="22">
        <v>165</v>
      </c>
      <c r="AJ44">
        <v>2</v>
      </c>
      <c r="AK44"/>
      <c r="AL44" s="180">
        <v>3</v>
      </c>
      <c r="AM44" t="s">
        <v>26</v>
      </c>
      <c r="AN44" s="22">
        <v>543</v>
      </c>
      <c r="AO44" s="22">
        <v>181</v>
      </c>
      <c r="AP44">
        <v>2</v>
      </c>
      <c r="AQ44"/>
      <c r="AR44" s="180">
        <v>3</v>
      </c>
      <c r="AS44" t="s">
        <v>26</v>
      </c>
      <c r="AT44" s="22">
        <v>591</v>
      </c>
      <c r="AU44" s="22">
        <v>197</v>
      </c>
      <c r="AV44">
        <v>2</v>
      </c>
      <c r="AW44"/>
      <c r="AX44" s="180">
        <v>3</v>
      </c>
      <c r="AY44" s="169" t="s">
        <v>26</v>
      </c>
      <c r="AZ44" s="22">
        <f t="shared" si="4"/>
        <v>4319</v>
      </c>
      <c r="BA44" s="22">
        <f t="shared" si="5"/>
        <v>14</v>
      </c>
      <c r="BB44">
        <v>2</v>
      </c>
      <c r="BC44"/>
      <c r="BD44"/>
    </row>
    <row r="45" spans="1:56" ht="12.75" customHeight="1">
      <c r="A45" s="191">
        <v>3</v>
      </c>
      <c r="B45" t="s">
        <v>28</v>
      </c>
      <c r="C45" s="22">
        <v>1065</v>
      </c>
      <c r="D45" s="22">
        <v>177.5</v>
      </c>
      <c r="E45" s="22">
        <v>0</v>
      </c>
      <c r="F45">
        <v>0</v>
      </c>
      <c r="G45"/>
      <c r="H45" s="180">
        <v>3</v>
      </c>
      <c r="I45" t="s">
        <v>28</v>
      </c>
      <c r="J45" s="22">
        <v>538</v>
      </c>
      <c r="K45" s="22">
        <v>179.3</v>
      </c>
      <c r="L45">
        <v>0</v>
      </c>
      <c r="M45"/>
      <c r="N45" s="180">
        <v>3</v>
      </c>
      <c r="O45" t="s">
        <v>28</v>
      </c>
      <c r="P45" s="22">
        <v>527</v>
      </c>
      <c r="Q45" s="22">
        <v>175.7</v>
      </c>
      <c r="R45">
        <v>0</v>
      </c>
      <c r="S45"/>
      <c r="T45" s="180">
        <v>3</v>
      </c>
      <c r="U45" t="s">
        <v>28</v>
      </c>
      <c r="V45" s="22">
        <v>481</v>
      </c>
      <c r="W45" s="22">
        <v>160.30000000000001</v>
      </c>
      <c r="X45">
        <v>0</v>
      </c>
      <c r="Y45"/>
      <c r="Z45" s="180">
        <v>3</v>
      </c>
      <c r="AA45" t="s">
        <v>28</v>
      </c>
      <c r="AB45" s="22">
        <v>0</v>
      </c>
      <c r="AC45" s="22">
        <v>0</v>
      </c>
      <c r="AD45">
        <v>0</v>
      </c>
      <c r="AE45"/>
      <c r="AF45" s="180">
        <v>3</v>
      </c>
      <c r="AG45" t="s">
        <v>28</v>
      </c>
      <c r="AH45" s="22">
        <v>0</v>
      </c>
      <c r="AI45" s="22">
        <v>0</v>
      </c>
      <c r="AJ45">
        <v>0</v>
      </c>
      <c r="AK45"/>
      <c r="AL45" s="180">
        <v>3</v>
      </c>
      <c r="AM45" t="s">
        <v>28</v>
      </c>
      <c r="AN45" s="22">
        <v>421</v>
      </c>
      <c r="AO45" s="22">
        <v>140.30000000000001</v>
      </c>
      <c r="AP45">
        <v>0</v>
      </c>
      <c r="AQ45"/>
      <c r="AR45" s="180">
        <v>3</v>
      </c>
      <c r="AS45" t="s">
        <v>28</v>
      </c>
      <c r="AT45" s="22">
        <v>553</v>
      </c>
      <c r="AU45" s="22">
        <v>184.3</v>
      </c>
      <c r="AV45">
        <v>0</v>
      </c>
      <c r="AW45"/>
      <c r="AX45" s="180">
        <v>3</v>
      </c>
      <c r="AY45" s="169" t="s">
        <v>28</v>
      </c>
      <c r="AZ45" s="22">
        <f t="shared" si="4"/>
        <v>3585</v>
      </c>
      <c r="BA45" s="22">
        <f t="shared" si="5"/>
        <v>0</v>
      </c>
      <c r="BB45">
        <v>0</v>
      </c>
      <c r="BC45"/>
      <c r="BD45"/>
    </row>
    <row r="46" spans="1:56" ht="12.75" customHeight="1">
      <c r="A46" s="191">
        <v>3</v>
      </c>
      <c r="B46" t="s">
        <v>21</v>
      </c>
      <c r="C46" s="22">
        <v>1120</v>
      </c>
      <c r="D46" s="22">
        <v>186.7</v>
      </c>
      <c r="E46" s="22">
        <v>6</v>
      </c>
      <c r="F46">
        <v>2</v>
      </c>
      <c r="G46"/>
      <c r="H46" s="180">
        <v>3</v>
      </c>
      <c r="I46" t="s">
        <v>21</v>
      </c>
      <c r="J46" s="22">
        <v>571</v>
      </c>
      <c r="K46" s="22">
        <v>190.3</v>
      </c>
      <c r="L46">
        <v>2</v>
      </c>
      <c r="M46"/>
      <c r="N46" s="180">
        <v>3</v>
      </c>
      <c r="O46" t="s">
        <v>21</v>
      </c>
      <c r="P46" s="22">
        <v>486</v>
      </c>
      <c r="Q46" s="22">
        <v>162</v>
      </c>
      <c r="R46">
        <v>2</v>
      </c>
      <c r="S46"/>
      <c r="T46" s="180">
        <v>3</v>
      </c>
      <c r="U46" t="s">
        <v>21</v>
      </c>
      <c r="V46" s="22">
        <v>541</v>
      </c>
      <c r="W46" s="22">
        <v>180.3</v>
      </c>
      <c r="X46">
        <v>0</v>
      </c>
      <c r="Y46"/>
      <c r="Z46" s="180">
        <v>3</v>
      </c>
      <c r="AA46" t="s">
        <v>21</v>
      </c>
      <c r="AB46" s="22">
        <v>523</v>
      </c>
      <c r="AC46" s="22">
        <v>174.3</v>
      </c>
      <c r="AD46">
        <v>2</v>
      </c>
      <c r="AE46"/>
      <c r="AF46" s="180">
        <v>3</v>
      </c>
      <c r="AG46" t="s">
        <v>21</v>
      </c>
      <c r="AH46" s="22">
        <v>337</v>
      </c>
      <c r="AI46" s="22">
        <v>168.5</v>
      </c>
      <c r="AJ46">
        <v>2</v>
      </c>
      <c r="AK46"/>
      <c r="AL46" s="180">
        <v>3</v>
      </c>
      <c r="AM46" t="s">
        <v>21</v>
      </c>
      <c r="AN46" s="22">
        <v>540</v>
      </c>
      <c r="AO46" s="22">
        <v>180</v>
      </c>
      <c r="AP46">
        <v>2</v>
      </c>
      <c r="AQ46"/>
      <c r="AR46" s="180">
        <v>3</v>
      </c>
      <c r="AS46" t="s">
        <v>21</v>
      </c>
      <c r="AT46" s="22">
        <v>598</v>
      </c>
      <c r="AU46" s="22">
        <v>199.3</v>
      </c>
      <c r="AV46">
        <v>2</v>
      </c>
      <c r="AW46"/>
      <c r="AX46" s="180">
        <v>3</v>
      </c>
      <c r="AY46" s="169" t="s">
        <v>21</v>
      </c>
      <c r="AZ46" s="22">
        <f t="shared" si="4"/>
        <v>4716</v>
      </c>
      <c r="BA46" s="22">
        <f t="shared" si="5"/>
        <v>14</v>
      </c>
      <c r="BB46">
        <v>2</v>
      </c>
      <c r="BC46"/>
      <c r="BD46"/>
    </row>
    <row r="47" spans="1:56" ht="12.75" customHeight="1">
      <c r="A47" s="191">
        <v>3</v>
      </c>
      <c r="B47" t="s">
        <v>29</v>
      </c>
      <c r="C47" s="22">
        <v>1004</v>
      </c>
      <c r="D47" s="22">
        <v>167.3</v>
      </c>
      <c r="E47" s="22">
        <v>0</v>
      </c>
      <c r="F47">
        <v>0</v>
      </c>
      <c r="G47"/>
      <c r="H47" s="180">
        <v>3</v>
      </c>
      <c r="I47" t="s">
        <v>29</v>
      </c>
      <c r="J47" s="22">
        <v>430</v>
      </c>
      <c r="K47" s="22">
        <v>143.30000000000001</v>
      </c>
      <c r="L47">
        <v>0</v>
      </c>
      <c r="M47"/>
      <c r="N47" s="180">
        <v>3</v>
      </c>
      <c r="O47" t="s">
        <v>29</v>
      </c>
      <c r="P47" s="22">
        <v>478</v>
      </c>
      <c r="Q47" s="22">
        <v>159.30000000000001</v>
      </c>
      <c r="R47">
        <v>0</v>
      </c>
      <c r="S47"/>
      <c r="T47" s="180">
        <v>3</v>
      </c>
      <c r="U47" t="s">
        <v>29</v>
      </c>
      <c r="V47" s="22">
        <v>517</v>
      </c>
      <c r="W47" s="22">
        <v>172.3</v>
      </c>
      <c r="X47">
        <v>2</v>
      </c>
      <c r="Y47"/>
      <c r="Z47" s="180">
        <v>3</v>
      </c>
      <c r="AA47" t="s">
        <v>29</v>
      </c>
      <c r="AB47" s="22">
        <v>0</v>
      </c>
      <c r="AC47" s="22">
        <v>0</v>
      </c>
      <c r="AD47">
        <v>0</v>
      </c>
      <c r="AE47"/>
      <c r="AF47" s="180">
        <v>3</v>
      </c>
      <c r="AG47" t="s">
        <v>29</v>
      </c>
      <c r="AH47" s="22">
        <v>129</v>
      </c>
      <c r="AI47" s="22">
        <v>129</v>
      </c>
      <c r="AJ47">
        <v>0</v>
      </c>
      <c r="AK47"/>
      <c r="AL47" s="180">
        <v>3</v>
      </c>
      <c r="AM47" t="s">
        <v>29</v>
      </c>
      <c r="AN47" s="22">
        <v>458</v>
      </c>
      <c r="AO47" s="22">
        <v>152.69999999999999</v>
      </c>
      <c r="AP47">
        <v>0</v>
      </c>
      <c r="AQ47"/>
      <c r="AR47" s="180">
        <v>3</v>
      </c>
      <c r="AS47" t="s">
        <v>29</v>
      </c>
      <c r="AT47" s="22">
        <v>556</v>
      </c>
      <c r="AU47" s="22">
        <v>185.3</v>
      </c>
      <c r="AV47">
        <v>0</v>
      </c>
      <c r="AW47"/>
      <c r="AX47" s="180">
        <v>3</v>
      </c>
      <c r="AY47" s="169" t="s">
        <v>29</v>
      </c>
      <c r="AZ47" s="22">
        <f t="shared" si="4"/>
        <v>3572</v>
      </c>
      <c r="BA47" s="22">
        <f t="shared" si="5"/>
        <v>2</v>
      </c>
      <c r="BB47">
        <v>0</v>
      </c>
      <c r="BC47"/>
      <c r="BD47"/>
    </row>
    <row r="48" spans="1:56" ht="13.15" customHeight="1">
      <c r="J48" s="177"/>
      <c r="P48" s="177"/>
      <c r="R48" s="22"/>
      <c r="V48" s="177"/>
      <c r="X48" s="22"/>
      <c r="AB48" s="177"/>
      <c r="AD48" s="22"/>
      <c r="AH48" s="177"/>
      <c r="AJ48" s="22"/>
      <c r="AN48" s="177"/>
      <c r="AP48" s="22"/>
      <c r="AT48" s="177"/>
      <c r="AV48" s="22"/>
      <c r="AZ48" s="177"/>
      <c r="BB48" s="22"/>
      <c r="BD48"/>
    </row>
    <row r="49" spans="1:56">
      <c r="C49" s="346" t="s">
        <v>396</v>
      </c>
      <c r="D49" s="346"/>
      <c r="E49" s="346"/>
      <c r="F49" s="346"/>
      <c r="G49"/>
      <c r="H49"/>
      <c r="I49"/>
      <c r="K49" s="346" t="s">
        <v>45</v>
      </c>
      <c r="L49" s="346"/>
      <c r="M49" s="346"/>
      <c r="N49" s="346"/>
      <c r="O49"/>
      <c r="P49"/>
      <c r="Q49" s="346" t="s">
        <v>83</v>
      </c>
      <c r="R49" s="346"/>
      <c r="S49" s="346"/>
      <c r="T49"/>
      <c r="U49"/>
      <c r="V49"/>
      <c r="W49" s="346" t="s">
        <v>52</v>
      </c>
      <c r="X49" s="346"/>
      <c r="Y49" s="346"/>
      <c r="Z49"/>
      <c r="AA49"/>
      <c r="AB49"/>
      <c r="AC49" t="s">
        <v>22</v>
      </c>
      <c r="AE49"/>
      <c r="AF49"/>
      <c r="AG49"/>
      <c r="AH49"/>
      <c r="AI49" s="346" t="s">
        <v>53</v>
      </c>
      <c r="AJ49" s="346"/>
      <c r="AK49" s="346"/>
      <c r="AL49"/>
      <c r="AM49"/>
      <c r="AN49"/>
      <c r="AO49" s="346" t="s">
        <v>43</v>
      </c>
      <c r="AP49" s="346"/>
      <c r="AQ49" s="346"/>
      <c r="AR49"/>
      <c r="AS49"/>
      <c r="AT49"/>
      <c r="AU49" s="346" t="s">
        <v>86</v>
      </c>
      <c r="AV49" s="346"/>
      <c r="AW49" s="346"/>
      <c r="AX49"/>
      <c r="AY49" s="346" t="s">
        <v>401</v>
      </c>
      <c r="AZ49" s="346"/>
      <c r="BA49" s="346"/>
      <c r="BC49"/>
      <c r="BD49"/>
    </row>
    <row r="50" spans="1:56" ht="12.75" customHeight="1">
      <c r="B50" t="s">
        <v>0</v>
      </c>
      <c r="C50" s="22" t="s">
        <v>5</v>
      </c>
      <c r="D50" s="22" t="s">
        <v>63</v>
      </c>
      <c r="E50" s="22" t="s">
        <v>51</v>
      </c>
      <c r="F50" t="s">
        <v>40</v>
      </c>
      <c r="G50"/>
      <c r="H50" s="177"/>
      <c r="I50" t="s">
        <v>0</v>
      </c>
      <c r="J50" s="22" t="s">
        <v>5</v>
      </c>
      <c r="K50" s="22" t="s">
        <v>63</v>
      </c>
      <c r="L50" t="s">
        <v>40</v>
      </c>
      <c r="M50"/>
      <c r="N50" s="177"/>
      <c r="O50" t="s">
        <v>0</v>
      </c>
      <c r="P50" s="22" t="s">
        <v>5</v>
      </c>
      <c r="Q50" s="22" t="s">
        <v>63</v>
      </c>
      <c r="R50" t="s">
        <v>40</v>
      </c>
      <c r="S50"/>
      <c r="T50" s="177"/>
      <c r="U50" t="s">
        <v>0</v>
      </c>
      <c r="V50" s="22" t="s">
        <v>5</v>
      </c>
      <c r="W50" s="22" t="s">
        <v>63</v>
      </c>
      <c r="X50" t="s">
        <v>40</v>
      </c>
      <c r="Y50"/>
      <c r="Z50" s="177"/>
      <c r="AA50" t="s">
        <v>0</v>
      </c>
      <c r="AB50" s="22" t="s">
        <v>5</v>
      </c>
      <c r="AC50" s="22" t="s">
        <v>63</v>
      </c>
      <c r="AD50" t="s">
        <v>40</v>
      </c>
      <c r="AE50"/>
      <c r="AF50" s="177"/>
      <c r="AG50" t="s">
        <v>0</v>
      </c>
      <c r="AH50" s="22" t="s">
        <v>5</v>
      </c>
      <c r="AI50" s="22" t="s">
        <v>63</v>
      </c>
      <c r="AJ50" t="s">
        <v>40</v>
      </c>
      <c r="AK50"/>
      <c r="AL50" s="177"/>
      <c r="AM50" t="s">
        <v>0</v>
      </c>
      <c r="AN50" s="22" t="s">
        <v>5</v>
      </c>
      <c r="AO50" s="22" t="s">
        <v>63</v>
      </c>
      <c r="AP50" t="s">
        <v>40</v>
      </c>
      <c r="AQ50"/>
      <c r="AR50" s="177"/>
      <c r="AS50" t="s">
        <v>0</v>
      </c>
      <c r="AT50" s="22" t="s">
        <v>5</v>
      </c>
      <c r="AU50" s="22" t="s">
        <v>63</v>
      </c>
      <c r="AV50" t="s">
        <v>40</v>
      </c>
      <c r="AW50"/>
      <c r="AX50" s="177"/>
      <c r="AY50" t="s">
        <v>0</v>
      </c>
      <c r="AZ50" s="22" t="s">
        <v>397</v>
      </c>
      <c r="BA50" s="22" t="s">
        <v>398</v>
      </c>
      <c r="BB50" t="s">
        <v>128</v>
      </c>
      <c r="BC50"/>
      <c r="BD50"/>
    </row>
    <row r="51" spans="1:56" ht="12.75" customHeight="1">
      <c r="A51" s="191">
        <v>4</v>
      </c>
      <c r="B51" t="s">
        <v>6</v>
      </c>
      <c r="C51" s="22">
        <v>1075</v>
      </c>
      <c r="D51" s="22">
        <v>179.2</v>
      </c>
      <c r="E51" s="22">
        <v>0</v>
      </c>
      <c r="F51">
        <v>0</v>
      </c>
      <c r="G51"/>
      <c r="H51" s="180">
        <v>4</v>
      </c>
      <c r="I51" t="s">
        <v>6</v>
      </c>
      <c r="J51" s="22">
        <v>485</v>
      </c>
      <c r="K51" s="22">
        <v>161.69999999999999</v>
      </c>
      <c r="L51">
        <v>0</v>
      </c>
      <c r="M51"/>
      <c r="N51" s="180">
        <v>4</v>
      </c>
      <c r="O51" t="s">
        <v>6</v>
      </c>
      <c r="P51" s="22">
        <v>529</v>
      </c>
      <c r="Q51" s="22">
        <v>176.3</v>
      </c>
      <c r="R51">
        <v>0</v>
      </c>
      <c r="S51"/>
      <c r="T51" s="180">
        <v>4</v>
      </c>
      <c r="U51" t="s">
        <v>6</v>
      </c>
      <c r="V51" s="22">
        <v>538</v>
      </c>
      <c r="W51" s="22">
        <v>179.3</v>
      </c>
      <c r="X51">
        <v>2</v>
      </c>
      <c r="Y51"/>
      <c r="Z51" s="180">
        <v>4</v>
      </c>
      <c r="AA51" t="s">
        <v>6</v>
      </c>
      <c r="AB51" s="22">
        <v>514</v>
      </c>
      <c r="AC51" s="22">
        <v>171.3</v>
      </c>
      <c r="AD51">
        <v>2</v>
      </c>
      <c r="AE51"/>
      <c r="AF51" s="180">
        <v>4</v>
      </c>
      <c r="AG51" t="s">
        <v>6</v>
      </c>
      <c r="AH51" s="22">
        <v>469</v>
      </c>
      <c r="AI51" s="22">
        <v>156.30000000000001</v>
      </c>
      <c r="AJ51">
        <v>0</v>
      </c>
      <c r="AK51"/>
      <c r="AL51" s="180">
        <v>4</v>
      </c>
      <c r="AM51" t="s">
        <v>6</v>
      </c>
      <c r="AN51" s="22">
        <v>517</v>
      </c>
      <c r="AO51" s="22">
        <v>172.3</v>
      </c>
      <c r="AP51">
        <v>0</v>
      </c>
      <c r="AQ51"/>
      <c r="AR51" s="180">
        <v>4</v>
      </c>
      <c r="AS51" t="s">
        <v>6</v>
      </c>
      <c r="AT51" s="22">
        <v>590</v>
      </c>
      <c r="AU51" s="22">
        <v>196.7</v>
      </c>
      <c r="AV51">
        <v>1</v>
      </c>
      <c r="AW51"/>
      <c r="AX51" s="180">
        <v>4</v>
      </c>
      <c r="AY51" s="169" t="s">
        <v>6</v>
      </c>
      <c r="AZ51" s="22">
        <f>IF(C51="",0,SUM(C51+J51+P51+V51+AB51+AH51+AN51+AT51))</f>
        <v>4717</v>
      </c>
      <c r="BA51" s="22">
        <f>IF(C51="",0,SUM(F51+L51+R51+X51+AD51+AJ51+AP51+AV51))</f>
        <v>5</v>
      </c>
      <c r="BB51">
        <v>0</v>
      </c>
      <c r="BC51"/>
      <c r="BD51"/>
    </row>
    <row r="52" spans="1:56" ht="12.75" customHeight="1">
      <c r="A52" s="191">
        <v>4</v>
      </c>
      <c r="B52" t="s">
        <v>17</v>
      </c>
      <c r="C52" s="22">
        <v>1139</v>
      </c>
      <c r="D52" s="22">
        <v>189.8</v>
      </c>
      <c r="E52" s="22">
        <v>6</v>
      </c>
      <c r="F52">
        <v>2</v>
      </c>
      <c r="G52"/>
      <c r="H52" s="180">
        <v>4</v>
      </c>
      <c r="I52" t="s">
        <v>17</v>
      </c>
      <c r="J52" s="22">
        <v>563</v>
      </c>
      <c r="K52" s="22">
        <v>187.7</v>
      </c>
      <c r="L52">
        <v>2</v>
      </c>
      <c r="M52"/>
      <c r="N52" s="180">
        <v>4</v>
      </c>
      <c r="O52" t="s">
        <v>17</v>
      </c>
      <c r="P52" s="22">
        <v>562</v>
      </c>
      <c r="Q52" s="22">
        <v>187.3</v>
      </c>
      <c r="R52">
        <v>2</v>
      </c>
      <c r="S52"/>
      <c r="T52" s="180">
        <v>4</v>
      </c>
      <c r="U52" t="s">
        <v>17</v>
      </c>
      <c r="V52" s="22">
        <v>429</v>
      </c>
      <c r="W52" s="22">
        <v>143</v>
      </c>
      <c r="X52">
        <v>0</v>
      </c>
      <c r="Y52"/>
      <c r="Z52" s="180">
        <v>4</v>
      </c>
      <c r="AA52" t="s">
        <v>17</v>
      </c>
      <c r="AB52" s="22">
        <v>549</v>
      </c>
      <c r="AC52" s="22">
        <v>183</v>
      </c>
      <c r="AD52">
        <v>2</v>
      </c>
      <c r="AE52"/>
      <c r="AF52" s="180">
        <v>4</v>
      </c>
      <c r="AG52" t="s">
        <v>17</v>
      </c>
      <c r="AH52" s="22">
        <v>376</v>
      </c>
      <c r="AI52" s="22">
        <v>188</v>
      </c>
      <c r="AJ52">
        <v>2</v>
      </c>
      <c r="AK52"/>
      <c r="AL52" s="180">
        <v>4</v>
      </c>
      <c r="AM52" t="s">
        <v>17</v>
      </c>
      <c r="AN52" s="22">
        <v>535</v>
      </c>
      <c r="AO52" s="22">
        <v>178.3</v>
      </c>
      <c r="AP52">
        <v>2</v>
      </c>
      <c r="AQ52"/>
      <c r="AR52" s="180">
        <v>4</v>
      </c>
      <c r="AS52" t="s">
        <v>17</v>
      </c>
      <c r="AT52" s="22">
        <v>582</v>
      </c>
      <c r="AU52" s="22">
        <v>194</v>
      </c>
      <c r="AV52">
        <v>2</v>
      </c>
      <c r="AW52"/>
      <c r="AX52" s="180">
        <v>4</v>
      </c>
      <c r="AY52" s="169" t="s">
        <v>17</v>
      </c>
      <c r="AZ52" s="22">
        <f t="shared" ref="AZ52:AZ61" si="6">IF(C52="",0,SUM(C52+J52+P52+V52+AB52+AH52+AN52+AT52))</f>
        <v>4735</v>
      </c>
      <c r="BA52" s="22">
        <f t="shared" ref="BA52:BA61" si="7">IF(C52="",0,SUM(F52+L52+R52+X52+AD52+AJ52+AP52+AV52))</f>
        <v>14</v>
      </c>
      <c r="BB52">
        <v>2</v>
      </c>
      <c r="BC52"/>
      <c r="BD52"/>
    </row>
    <row r="53" spans="1:56" ht="12.75" customHeight="1">
      <c r="A53" s="191">
        <v>4</v>
      </c>
      <c r="B53" t="s">
        <v>33</v>
      </c>
      <c r="C53" s="22">
        <v>1045</v>
      </c>
      <c r="D53" s="22">
        <v>174.2</v>
      </c>
      <c r="E53" s="22">
        <v>5</v>
      </c>
      <c r="F53">
        <v>2</v>
      </c>
      <c r="G53"/>
      <c r="H53" s="180">
        <v>4</v>
      </c>
      <c r="I53" t="s">
        <v>33</v>
      </c>
      <c r="J53" s="22">
        <v>505</v>
      </c>
      <c r="K53" s="22">
        <v>168.3</v>
      </c>
      <c r="L53">
        <v>2</v>
      </c>
      <c r="M53"/>
      <c r="N53" s="180">
        <v>4</v>
      </c>
      <c r="O53" t="s">
        <v>33</v>
      </c>
      <c r="P53" s="22">
        <v>463</v>
      </c>
      <c r="Q53" s="22">
        <v>154.30000000000001</v>
      </c>
      <c r="R53">
        <v>2</v>
      </c>
      <c r="S53"/>
      <c r="T53" s="180">
        <v>4</v>
      </c>
      <c r="U53" t="s">
        <v>33</v>
      </c>
      <c r="V53" s="22">
        <v>534</v>
      </c>
      <c r="W53" s="22">
        <v>178</v>
      </c>
      <c r="X53">
        <v>2</v>
      </c>
      <c r="Y53"/>
      <c r="Z53" s="180">
        <v>4</v>
      </c>
      <c r="AA53" t="s">
        <v>33</v>
      </c>
      <c r="AB53" s="22">
        <v>225</v>
      </c>
      <c r="AC53" s="22">
        <v>112.5</v>
      </c>
      <c r="AD53">
        <v>2</v>
      </c>
      <c r="AE53"/>
      <c r="AF53" s="180">
        <v>4</v>
      </c>
      <c r="AG53" t="s">
        <v>33</v>
      </c>
      <c r="AH53" s="22">
        <v>151</v>
      </c>
      <c r="AI53" s="22">
        <v>151</v>
      </c>
      <c r="AJ53">
        <v>2</v>
      </c>
      <c r="AK53"/>
      <c r="AL53" s="180">
        <v>4</v>
      </c>
      <c r="AM53" t="s">
        <v>33</v>
      </c>
      <c r="AN53" s="22">
        <v>477</v>
      </c>
      <c r="AO53" s="22">
        <v>159</v>
      </c>
      <c r="AP53">
        <v>0</v>
      </c>
      <c r="AQ53"/>
      <c r="AR53" s="180">
        <v>4</v>
      </c>
      <c r="AS53" t="s">
        <v>33</v>
      </c>
      <c r="AT53" s="22">
        <v>587</v>
      </c>
      <c r="AU53" s="22">
        <v>195.7</v>
      </c>
      <c r="AV53">
        <v>2</v>
      </c>
      <c r="AW53"/>
      <c r="AX53" s="180">
        <v>4</v>
      </c>
      <c r="AY53" s="169" t="s">
        <v>33</v>
      </c>
      <c r="AZ53" s="22">
        <f t="shared" si="6"/>
        <v>3987</v>
      </c>
      <c r="BA53" s="22">
        <f t="shared" si="7"/>
        <v>14</v>
      </c>
      <c r="BB53">
        <v>2</v>
      </c>
      <c r="BC53"/>
      <c r="BD53"/>
    </row>
    <row r="54" spans="1:56" ht="12.75" customHeight="1">
      <c r="A54" s="191">
        <v>4</v>
      </c>
      <c r="B54" t="s">
        <v>18</v>
      </c>
      <c r="C54" s="22">
        <v>1137</v>
      </c>
      <c r="D54" s="22">
        <v>189.5</v>
      </c>
      <c r="E54" s="22">
        <v>2</v>
      </c>
      <c r="F54">
        <v>0</v>
      </c>
      <c r="G54"/>
      <c r="H54" s="180">
        <v>4</v>
      </c>
      <c r="I54" t="s">
        <v>18</v>
      </c>
      <c r="J54" s="22">
        <v>557</v>
      </c>
      <c r="K54" s="22">
        <v>185.7</v>
      </c>
      <c r="L54">
        <v>0</v>
      </c>
      <c r="M54"/>
      <c r="N54" s="180">
        <v>4</v>
      </c>
      <c r="O54" t="s">
        <v>18</v>
      </c>
      <c r="P54" s="22">
        <v>0</v>
      </c>
      <c r="Q54" s="22">
        <v>0</v>
      </c>
      <c r="R54">
        <v>0</v>
      </c>
      <c r="S54"/>
      <c r="T54" s="180">
        <v>4</v>
      </c>
      <c r="U54" t="s">
        <v>18</v>
      </c>
      <c r="V54" s="22">
        <v>526</v>
      </c>
      <c r="W54" s="22">
        <v>175.3</v>
      </c>
      <c r="X54">
        <v>2</v>
      </c>
      <c r="Y54"/>
      <c r="Z54" s="180">
        <v>4</v>
      </c>
      <c r="AA54" t="s">
        <v>18</v>
      </c>
      <c r="AB54" s="22">
        <v>535</v>
      </c>
      <c r="AC54" s="22">
        <v>178.3</v>
      </c>
      <c r="AD54">
        <v>2</v>
      </c>
      <c r="AE54"/>
      <c r="AF54" s="180">
        <v>4</v>
      </c>
      <c r="AG54" t="s">
        <v>18</v>
      </c>
      <c r="AH54" s="22">
        <v>550</v>
      </c>
      <c r="AI54" s="22">
        <v>183.3</v>
      </c>
      <c r="AJ54">
        <v>2</v>
      </c>
      <c r="AK54"/>
      <c r="AL54" s="180">
        <v>4</v>
      </c>
      <c r="AM54" t="s">
        <v>18</v>
      </c>
      <c r="AN54" s="22">
        <v>527</v>
      </c>
      <c r="AO54" s="22">
        <v>175.7</v>
      </c>
      <c r="AP54">
        <v>0</v>
      </c>
      <c r="AQ54"/>
      <c r="AR54" s="180">
        <v>4</v>
      </c>
      <c r="AS54" t="s">
        <v>18</v>
      </c>
      <c r="AT54" s="22">
        <v>582</v>
      </c>
      <c r="AU54" s="22">
        <v>194</v>
      </c>
      <c r="AV54">
        <v>2</v>
      </c>
      <c r="AW54"/>
      <c r="AX54" s="180">
        <v>4</v>
      </c>
      <c r="AY54" s="169" t="s">
        <v>18</v>
      </c>
      <c r="AZ54" s="22">
        <f t="shared" si="6"/>
        <v>4414</v>
      </c>
      <c r="BA54" s="22">
        <f t="shared" si="7"/>
        <v>8</v>
      </c>
      <c r="BB54">
        <v>1</v>
      </c>
      <c r="BC54"/>
      <c r="BD54"/>
    </row>
    <row r="55" spans="1:56" ht="12.75" customHeight="1">
      <c r="A55" s="191">
        <v>4</v>
      </c>
      <c r="B55" t="s">
        <v>15</v>
      </c>
      <c r="C55" s="22">
        <v>1143</v>
      </c>
      <c r="D55" s="22">
        <v>190.5</v>
      </c>
      <c r="E55" s="22">
        <v>5</v>
      </c>
      <c r="F55">
        <v>2</v>
      </c>
      <c r="G55"/>
      <c r="H55" s="180">
        <v>4</v>
      </c>
      <c r="I55" t="s">
        <v>15</v>
      </c>
      <c r="J55" s="22">
        <v>572</v>
      </c>
      <c r="K55" s="22">
        <v>190.7</v>
      </c>
      <c r="L55">
        <v>2</v>
      </c>
      <c r="M55"/>
      <c r="N55" s="180">
        <v>4</v>
      </c>
      <c r="O55" t="s">
        <v>15</v>
      </c>
      <c r="P55" s="22">
        <v>568</v>
      </c>
      <c r="Q55" s="22">
        <v>189.3</v>
      </c>
      <c r="R55">
        <v>2</v>
      </c>
      <c r="S55"/>
      <c r="T55" s="180">
        <v>4</v>
      </c>
      <c r="U55" t="s">
        <v>15</v>
      </c>
      <c r="V55" s="22">
        <v>490</v>
      </c>
      <c r="W55" s="22">
        <v>163.30000000000001</v>
      </c>
      <c r="X55">
        <v>0</v>
      </c>
      <c r="Y55"/>
      <c r="Z55" s="180">
        <v>4</v>
      </c>
      <c r="AA55" t="s">
        <v>15</v>
      </c>
      <c r="AB55" s="22">
        <v>526</v>
      </c>
      <c r="AC55" s="22">
        <v>175.3</v>
      </c>
      <c r="AD55">
        <v>0</v>
      </c>
      <c r="AE55"/>
      <c r="AF55" s="180">
        <v>4</v>
      </c>
      <c r="AG55" t="s">
        <v>15</v>
      </c>
      <c r="AH55" s="22">
        <v>516</v>
      </c>
      <c r="AI55" s="22">
        <v>172</v>
      </c>
      <c r="AJ55">
        <v>0</v>
      </c>
      <c r="AK55"/>
      <c r="AL55" s="180">
        <v>4</v>
      </c>
      <c r="AM55" t="s">
        <v>15</v>
      </c>
      <c r="AN55" s="22">
        <v>537</v>
      </c>
      <c r="AO55" s="22">
        <v>179</v>
      </c>
      <c r="AP55">
        <v>2</v>
      </c>
      <c r="AQ55"/>
      <c r="AR55" s="180">
        <v>4</v>
      </c>
      <c r="AS55" t="s">
        <v>15</v>
      </c>
      <c r="AT55" s="22">
        <v>578</v>
      </c>
      <c r="AU55" s="22">
        <v>192.7</v>
      </c>
      <c r="AV55">
        <v>0</v>
      </c>
      <c r="AW55"/>
      <c r="AX55" s="180">
        <v>4</v>
      </c>
      <c r="AY55" s="169" t="s">
        <v>15</v>
      </c>
      <c r="AZ55" s="22">
        <f t="shared" si="6"/>
        <v>4930</v>
      </c>
      <c r="BA55" s="22">
        <f t="shared" si="7"/>
        <v>8</v>
      </c>
      <c r="BB55">
        <v>1</v>
      </c>
      <c r="BC55"/>
      <c r="BD55"/>
    </row>
    <row r="56" spans="1:56" ht="12.75" customHeight="1">
      <c r="A56" s="191">
        <v>4</v>
      </c>
      <c r="B56" t="s">
        <v>13</v>
      </c>
      <c r="C56" s="22">
        <v>1129</v>
      </c>
      <c r="D56" s="22">
        <v>188.2</v>
      </c>
      <c r="E56" s="22">
        <v>6</v>
      </c>
      <c r="F56">
        <v>2</v>
      </c>
      <c r="G56"/>
      <c r="H56" s="180">
        <v>4</v>
      </c>
      <c r="I56" t="s">
        <v>13</v>
      </c>
      <c r="J56" s="22">
        <v>538</v>
      </c>
      <c r="K56" s="22">
        <v>179.3</v>
      </c>
      <c r="L56">
        <v>2</v>
      </c>
      <c r="M56"/>
      <c r="N56" s="180">
        <v>4</v>
      </c>
      <c r="O56" t="s">
        <v>13</v>
      </c>
      <c r="P56" s="22">
        <v>545</v>
      </c>
      <c r="Q56" s="22">
        <v>181.7</v>
      </c>
      <c r="R56">
        <v>2</v>
      </c>
      <c r="S56"/>
      <c r="T56" s="180">
        <v>4</v>
      </c>
      <c r="U56" t="s">
        <v>13</v>
      </c>
      <c r="V56" s="22">
        <v>488</v>
      </c>
      <c r="W56" s="22">
        <v>162.69999999999999</v>
      </c>
      <c r="X56">
        <v>2</v>
      </c>
      <c r="Y56"/>
      <c r="Z56" s="180">
        <v>4</v>
      </c>
      <c r="AA56" t="s">
        <v>13</v>
      </c>
      <c r="AB56" s="22">
        <v>531</v>
      </c>
      <c r="AC56" s="22">
        <v>177</v>
      </c>
      <c r="AD56">
        <v>2</v>
      </c>
      <c r="AE56"/>
      <c r="AF56" s="180">
        <v>4</v>
      </c>
      <c r="AG56" t="s">
        <v>13</v>
      </c>
      <c r="AH56" s="22">
        <v>191</v>
      </c>
      <c r="AI56" s="22">
        <v>191</v>
      </c>
      <c r="AJ56">
        <v>2</v>
      </c>
      <c r="AK56"/>
      <c r="AL56" s="180">
        <v>4</v>
      </c>
      <c r="AM56" t="s">
        <v>13</v>
      </c>
      <c r="AN56" s="22">
        <v>506</v>
      </c>
      <c r="AO56" s="22">
        <v>168.7</v>
      </c>
      <c r="AP56">
        <v>0</v>
      </c>
      <c r="AQ56"/>
      <c r="AR56" s="180">
        <v>4</v>
      </c>
      <c r="AS56" t="s">
        <v>13</v>
      </c>
      <c r="AT56" s="22">
        <v>573</v>
      </c>
      <c r="AU56" s="22">
        <v>191</v>
      </c>
      <c r="AV56">
        <v>2</v>
      </c>
      <c r="AW56"/>
      <c r="AX56" s="180">
        <v>4</v>
      </c>
      <c r="AY56" s="169" t="s">
        <v>13</v>
      </c>
      <c r="AZ56" s="22">
        <f t="shared" si="6"/>
        <v>4501</v>
      </c>
      <c r="BA56" s="22">
        <f t="shared" si="7"/>
        <v>14</v>
      </c>
      <c r="BB56">
        <v>2</v>
      </c>
      <c r="BC56"/>
      <c r="BD56"/>
    </row>
    <row r="57" spans="1:56" ht="12.75" customHeight="1">
      <c r="A57" s="191">
        <v>4</v>
      </c>
      <c r="B57" t="s">
        <v>20</v>
      </c>
      <c r="C57" s="22">
        <v>1004</v>
      </c>
      <c r="D57" s="22">
        <v>167.3</v>
      </c>
      <c r="E57" s="22">
        <v>1</v>
      </c>
      <c r="F57">
        <v>0</v>
      </c>
      <c r="G57"/>
      <c r="H57" s="180">
        <v>4</v>
      </c>
      <c r="I57" t="s">
        <v>20</v>
      </c>
      <c r="J57" s="22">
        <v>522</v>
      </c>
      <c r="K57" s="22">
        <v>174</v>
      </c>
      <c r="L57">
        <v>0</v>
      </c>
      <c r="M57"/>
      <c r="N57" s="180">
        <v>4</v>
      </c>
      <c r="O57" t="s">
        <v>20</v>
      </c>
      <c r="P57" s="22">
        <v>315</v>
      </c>
      <c r="Q57" s="22">
        <v>157.5</v>
      </c>
      <c r="R57">
        <v>0</v>
      </c>
      <c r="S57"/>
      <c r="T57" s="180">
        <v>4</v>
      </c>
      <c r="U57" t="s">
        <v>20</v>
      </c>
      <c r="V57" s="22">
        <v>167</v>
      </c>
      <c r="W57" s="22">
        <v>167</v>
      </c>
      <c r="X57">
        <v>0</v>
      </c>
      <c r="Y57"/>
      <c r="Z57" s="180">
        <v>4</v>
      </c>
      <c r="AA57" t="s">
        <v>20</v>
      </c>
      <c r="AB57" s="22">
        <v>0</v>
      </c>
      <c r="AC57" s="22">
        <v>0</v>
      </c>
      <c r="AD57">
        <v>0</v>
      </c>
      <c r="AE57"/>
      <c r="AF57" s="180">
        <v>4</v>
      </c>
      <c r="AG57" t="s">
        <v>20</v>
      </c>
      <c r="AH57" s="22">
        <v>0</v>
      </c>
      <c r="AI57" s="22">
        <v>0</v>
      </c>
      <c r="AJ57">
        <v>0</v>
      </c>
      <c r="AK57"/>
      <c r="AL57" s="180">
        <v>4</v>
      </c>
      <c r="AM57" t="s">
        <v>20</v>
      </c>
      <c r="AN57" s="22">
        <v>513</v>
      </c>
      <c r="AO57" s="22">
        <v>171</v>
      </c>
      <c r="AP57">
        <v>2</v>
      </c>
      <c r="AQ57"/>
      <c r="AR57" s="180">
        <v>4</v>
      </c>
      <c r="AS57" t="s">
        <v>20</v>
      </c>
      <c r="AT57" s="22">
        <v>559</v>
      </c>
      <c r="AU57" s="22">
        <v>186.3</v>
      </c>
      <c r="AV57">
        <v>0</v>
      </c>
      <c r="AW57"/>
      <c r="AX57" s="180">
        <v>4</v>
      </c>
      <c r="AY57" s="169" t="s">
        <v>20</v>
      </c>
      <c r="AZ57" s="22">
        <f t="shared" si="6"/>
        <v>3080</v>
      </c>
      <c r="BA57" s="22">
        <f t="shared" si="7"/>
        <v>2</v>
      </c>
      <c r="BB57">
        <v>0</v>
      </c>
      <c r="BC57"/>
      <c r="BD57"/>
    </row>
    <row r="58" spans="1:56" ht="12.75" customHeight="1">
      <c r="A58" s="191">
        <v>4</v>
      </c>
      <c r="B58" t="s">
        <v>26</v>
      </c>
      <c r="C58" s="22">
        <v>1117</v>
      </c>
      <c r="D58" s="22">
        <v>186.2</v>
      </c>
      <c r="E58" s="22">
        <v>6</v>
      </c>
      <c r="F58">
        <v>2</v>
      </c>
      <c r="G58"/>
      <c r="H58" s="180">
        <v>4</v>
      </c>
      <c r="I58" t="s">
        <v>26</v>
      </c>
      <c r="J58" s="22">
        <v>542</v>
      </c>
      <c r="K58" s="22">
        <v>180.7</v>
      </c>
      <c r="L58">
        <v>2</v>
      </c>
      <c r="M58"/>
      <c r="N58" s="180">
        <v>4</v>
      </c>
      <c r="O58" t="s">
        <v>26</v>
      </c>
      <c r="P58" s="22">
        <v>571</v>
      </c>
      <c r="Q58" s="22">
        <v>190.3</v>
      </c>
      <c r="R58">
        <v>2</v>
      </c>
      <c r="S58"/>
      <c r="T58" s="180">
        <v>4</v>
      </c>
      <c r="U58" t="s">
        <v>26</v>
      </c>
      <c r="V58" s="22">
        <v>414</v>
      </c>
      <c r="W58" s="22">
        <v>138</v>
      </c>
      <c r="X58">
        <v>0</v>
      </c>
      <c r="Y58"/>
      <c r="Z58" s="180">
        <v>4</v>
      </c>
      <c r="AA58" t="s">
        <v>26</v>
      </c>
      <c r="AB58" s="22">
        <v>465</v>
      </c>
      <c r="AC58" s="22">
        <v>155</v>
      </c>
      <c r="AD58">
        <v>0</v>
      </c>
      <c r="AE58"/>
      <c r="AF58" s="180">
        <v>4</v>
      </c>
      <c r="AG58" t="s">
        <v>26</v>
      </c>
      <c r="AH58" s="22">
        <v>491</v>
      </c>
      <c r="AI58" s="22">
        <v>163.69999999999999</v>
      </c>
      <c r="AJ58">
        <v>2</v>
      </c>
      <c r="AK58"/>
      <c r="AL58" s="180">
        <v>4</v>
      </c>
      <c r="AM58" t="s">
        <v>26</v>
      </c>
      <c r="AN58" s="22">
        <v>541</v>
      </c>
      <c r="AO58" s="22">
        <v>180.3</v>
      </c>
      <c r="AP58">
        <v>2</v>
      </c>
      <c r="AQ58"/>
      <c r="AR58" s="180">
        <v>4</v>
      </c>
      <c r="AS58" t="s">
        <v>26</v>
      </c>
      <c r="AT58" s="22">
        <v>590</v>
      </c>
      <c r="AU58" s="22">
        <v>196.7</v>
      </c>
      <c r="AV58">
        <v>1</v>
      </c>
      <c r="AW58"/>
      <c r="AX58" s="180">
        <v>4</v>
      </c>
      <c r="AY58" s="169" t="s">
        <v>26</v>
      </c>
      <c r="AZ58" s="22">
        <f t="shared" si="6"/>
        <v>4731</v>
      </c>
      <c r="BA58" s="22">
        <f t="shared" si="7"/>
        <v>11</v>
      </c>
      <c r="BB58">
        <v>2</v>
      </c>
      <c r="BC58"/>
      <c r="BD58"/>
    </row>
    <row r="59" spans="1:56" ht="12.75" customHeight="1">
      <c r="A59" s="191">
        <v>4</v>
      </c>
      <c r="B59" t="s">
        <v>28</v>
      </c>
      <c r="C59" s="22">
        <v>1073</v>
      </c>
      <c r="D59" s="22">
        <v>178.8</v>
      </c>
      <c r="E59" s="22">
        <v>0</v>
      </c>
      <c r="F59">
        <v>0</v>
      </c>
      <c r="G59"/>
      <c r="H59" s="180">
        <v>4</v>
      </c>
      <c r="I59" t="s">
        <v>28</v>
      </c>
      <c r="J59" s="22">
        <v>538</v>
      </c>
      <c r="K59" s="22">
        <v>179.3</v>
      </c>
      <c r="L59">
        <v>0</v>
      </c>
      <c r="M59"/>
      <c r="N59" s="180">
        <v>4</v>
      </c>
      <c r="O59" t="s">
        <v>28</v>
      </c>
      <c r="P59" s="22">
        <v>514</v>
      </c>
      <c r="Q59" s="22">
        <v>171.3</v>
      </c>
      <c r="R59">
        <v>0</v>
      </c>
      <c r="S59"/>
      <c r="T59" s="180">
        <v>4</v>
      </c>
      <c r="U59" t="s">
        <v>28</v>
      </c>
      <c r="V59" s="22">
        <v>438</v>
      </c>
      <c r="W59" s="22">
        <v>146</v>
      </c>
      <c r="X59">
        <v>2</v>
      </c>
      <c r="Y59"/>
      <c r="Z59" s="180">
        <v>4</v>
      </c>
      <c r="AA59" t="s">
        <v>28</v>
      </c>
      <c r="AB59" s="22">
        <v>0</v>
      </c>
      <c r="AC59" s="22">
        <v>0</v>
      </c>
      <c r="AD59">
        <v>0</v>
      </c>
      <c r="AE59"/>
      <c r="AF59" s="180">
        <v>4</v>
      </c>
      <c r="AG59" t="s">
        <v>28</v>
      </c>
      <c r="AH59" s="22">
        <v>0</v>
      </c>
      <c r="AI59" s="22">
        <v>0</v>
      </c>
      <c r="AJ59">
        <v>0</v>
      </c>
      <c r="AK59"/>
      <c r="AL59" s="180">
        <v>4</v>
      </c>
      <c r="AM59" t="s">
        <v>28</v>
      </c>
      <c r="AN59" s="22">
        <v>482</v>
      </c>
      <c r="AO59" s="22">
        <v>160.69999999999999</v>
      </c>
      <c r="AP59">
        <v>0</v>
      </c>
      <c r="AQ59"/>
      <c r="AR59" s="180">
        <v>4</v>
      </c>
      <c r="AS59" t="s">
        <v>28</v>
      </c>
      <c r="AT59" s="22">
        <v>565</v>
      </c>
      <c r="AU59" s="22">
        <v>188.3</v>
      </c>
      <c r="AV59">
        <v>0</v>
      </c>
      <c r="AW59"/>
      <c r="AX59" s="180">
        <v>4</v>
      </c>
      <c r="AY59" s="169" t="s">
        <v>28</v>
      </c>
      <c r="AZ59" s="22">
        <f t="shared" si="6"/>
        <v>3610</v>
      </c>
      <c r="BA59" s="22">
        <f t="shared" si="7"/>
        <v>2</v>
      </c>
      <c r="BB59">
        <v>0</v>
      </c>
      <c r="BC59"/>
      <c r="BD59"/>
    </row>
    <row r="60" spans="1:56" ht="12.75" customHeight="1">
      <c r="A60" s="191">
        <v>4</v>
      </c>
      <c r="B60" t="s">
        <v>21</v>
      </c>
      <c r="C60" s="22"/>
      <c r="F60"/>
      <c r="G60"/>
      <c r="H60" s="180">
        <v>4</v>
      </c>
      <c r="I60" t="s">
        <v>21</v>
      </c>
      <c r="J60" s="22"/>
      <c r="K60" s="22"/>
      <c r="L60"/>
      <c r="M60"/>
      <c r="N60" s="180">
        <v>4</v>
      </c>
      <c r="O60" t="s">
        <v>21</v>
      </c>
      <c r="Q60" s="22"/>
      <c r="S60"/>
      <c r="T60" s="180">
        <v>4</v>
      </c>
      <c r="U60" t="s">
        <v>21</v>
      </c>
      <c r="W60" s="22"/>
      <c r="Y60"/>
      <c r="Z60" s="180">
        <v>4</v>
      </c>
      <c r="AA60" t="s">
        <v>21</v>
      </c>
      <c r="AC60" s="22"/>
      <c r="AE60"/>
      <c r="AF60" s="180">
        <v>4</v>
      </c>
      <c r="AG60" t="s">
        <v>21</v>
      </c>
      <c r="AI60" s="22"/>
      <c r="AK60"/>
      <c r="AL60" s="180">
        <v>4</v>
      </c>
      <c r="AM60" t="s">
        <v>21</v>
      </c>
      <c r="AO60" s="22"/>
      <c r="AQ60"/>
      <c r="AR60" s="180">
        <v>4</v>
      </c>
      <c r="AS60" t="s">
        <v>21</v>
      </c>
      <c r="AU60" s="22"/>
      <c r="AW60"/>
      <c r="AX60" s="180">
        <v>4</v>
      </c>
      <c r="AY60" s="169" t="s">
        <v>21</v>
      </c>
      <c r="AZ60" s="22">
        <f t="shared" si="6"/>
        <v>0</v>
      </c>
      <c r="BA60" s="22">
        <f t="shared" si="7"/>
        <v>0</v>
      </c>
      <c r="BC60"/>
      <c r="BD60"/>
    </row>
    <row r="61" spans="1:56" ht="12.75" customHeight="1">
      <c r="A61" s="191">
        <v>4</v>
      </c>
      <c r="B61" t="s">
        <v>29</v>
      </c>
      <c r="C61" s="22">
        <v>1025</v>
      </c>
      <c r="D61" s="22">
        <v>170.8</v>
      </c>
      <c r="E61" s="22">
        <v>1</v>
      </c>
      <c r="F61">
        <v>0</v>
      </c>
      <c r="G61"/>
      <c r="H61" s="180">
        <v>4</v>
      </c>
      <c r="I61" t="s">
        <v>29</v>
      </c>
      <c r="J61" s="22">
        <v>310</v>
      </c>
      <c r="K61" s="22">
        <v>155</v>
      </c>
      <c r="L61">
        <v>0</v>
      </c>
      <c r="M61"/>
      <c r="N61" s="180">
        <v>4</v>
      </c>
      <c r="O61" t="s">
        <v>29</v>
      </c>
      <c r="P61" s="22">
        <v>323</v>
      </c>
      <c r="Q61" s="22">
        <v>161.5</v>
      </c>
      <c r="R61">
        <v>0</v>
      </c>
      <c r="S61"/>
      <c r="T61" s="180">
        <v>4</v>
      </c>
      <c r="U61" t="s">
        <v>29</v>
      </c>
      <c r="V61" s="22">
        <v>520</v>
      </c>
      <c r="W61" s="22">
        <v>173.3</v>
      </c>
      <c r="X61">
        <v>0</v>
      </c>
      <c r="Y61"/>
      <c r="Z61" s="180">
        <v>4</v>
      </c>
      <c r="AA61" t="s">
        <v>29</v>
      </c>
      <c r="AB61" s="22">
        <v>0</v>
      </c>
      <c r="AC61" s="22">
        <v>0</v>
      </c>
      <c r="AD61">
        <v>0</v>
      </c>
      <c r="AE61"/>
      <c r="AF61" s="180">
        <v>4</v>
      </c>
      <c r="AG61" t="s">
        <v>29</v>
      </c>
      <c r="AH61" s="22">
        <v>0</v>
      </c>
      <c r="AI61" s="22">
        <v>0</v>
      </c>
      <c r="AJ61">
        <v>0</v>
      </c>
      <c r="AK61"/>
      <c r="AL61" s="180">
        <v>4</v>
      </c>
      <c r="AM61" t="s">
        <v>29</v>
      </c>
      <c r="AN61" s="22">
        <v>498</v>
      </c>
      <c r="AO61" s="22">
        <v>166</v>
      </c>
      <c r="AP61">
        <v>2</v>
      </c>
      <c r="AQ61"/>
      <c r="AR61" s="180">
        <v>4</v>
      </c>
      <c r="AS61" t="s">
        <v>29</v>
      </c>
      <c r="AT61" s="22">
        <v>552</v>
      </c>
      <c r="AU61" s="22">
        <v>184</v>
      </c>
      <c r="AV61">
        <v>0</v>
      </c>
      <c r="AW61"/>
      <c r="AX61" s="180">
        <v>4</v>
      </c>
      <c r="AY61" s="169" t="s">
        <v>29</v>
      </c>
      <c r="AZ61" s="22">
        <f t="shared" si="6"/>
        <v>3228</v>
      </c>
      <c r="BA61" s="22">
        <f t="shared" si="7"/>
        <v>2</v>
      </c>
      <c r="BB61">
        <v>0</v>
      </c>
      <c r="BC61"/>
      <c r="BD61"/>
    </row>
    <row r="62" spans="1:56" ht="13.15" customHeight="1">
      <c r="J62" s="177"/>
      <c r="P62" s="177"/>
      <c r="R62" s="22"/>
      <c r="V62" s="177"/>
      <c r="X62" s="22"/>
      <c r="AB62" s="177"/>
      <c r="AD62" s="22"/>
      <c r="AH62" s="177"/>
      <c r="AJ62" s="22"/>
      <c r="AN62" s="177"/>
      <c r="AP62" s="22"/>
      <c r="AT62" s="177"/>
      <c r="AV62" s="22"/>
      <c r="AZ62" s="177"/>
      <c r="BB62" s="22"/>
      <c r="BD62"/>
    </row>
    <row r="63" spans="1:56">
      <c r="C63" s="346" t="s">
        <v>396</v>
      </c>
      <c r="D63" s="346"/>
      <c r="E63" s="346"/>
      <c r="F63" s="346"/>
      <c r="G63"/>
      <c r="H63"/>
      <c r="I63"/>
      <c r="K63" s="346" t="s">
        <v>45</v>
      </c>
      <c r="L63" s="346"/>
      <c r="M63" s="346"/>
      <c r="N63" s="346"/>
      <c r="O63"/>
      <c r="P63"/>
      <c r="Q63" s="346" t="s">
        <v>83</v>
      </c>
      <c r="R63" s="346"/>
      <c r="S63" s="346"/>
      <c r="T63"/>
      <c r="U63"/>
      <c r="V63"/>
      <c r="W63" s="346" t="s">
        <v>52</v>
      </c>
      <c r="X63" s="346"/>
      <c r="Y63" s="346"/>
      <c r="Z63"/>
      <c r="AA63"/>
      <c r="AB63"/>
      <c r="AC63" t="s">
        <v>22</v>
      </c>
      <c r="AE63"/>
      <c r="AF63"/>
      <c r="AG63"/>
      <c r="AH63"/>
      <c r="AI63" s="346" t="s">
        <v>53</v>
      </c>
      <c r="AJ63" s="346"/>
      <c r="AK63" s="346"/>
      <c r="AL63"/>
      <c r="AM63"/>
      <c r="AN63"/>
      <c r="AO63" s="346" t="s">
        <v>43</v>
      </c>
      <c r="AP63" s="346"/>
      <c r="AQ63" s="346"/>
      <c r="AR63"/>
      <c r="AS63"/>
      <c r="AT63"/>
      <c r="AU63" s="346" t="s">
        <v>86</v>
      </c>
      <c r="AV63" s="346"/>
      <c r="AW63" s="346"/>
      <c r="AX63"/>
      <c r="AY63" s="341" t="s">
        <v>402</v>
      </c>
      <c r="AZ63" s="341"/>
      <c r="BA63" s="341"/>
      <c r="BC63"/>
      <c r="BD63"/>
    </row>
    <row r="64" spans="1:56" ht="12.75" customHeight="1">
      <c r="B64" t="s">
        <v>0</v>
      </c>
      <c r="C64" s="22" t="s">
        <v>5</v>
      </c>
      <c r="D64" s="22" t="s">
        <v>63</v>
      </c>
      <c r="E64" s="22" t="s">
        <v>51</v>
      </c>
      <c r="F64" t="s">
        <v>40</v>
      </c>
      <c r="G64"/>
      <c r="H64" s="177"/>
      <c r="I64" t="s">
        <v>0</v>
      </c>
      <c r="J64" s="22" t="s">
        <v>5</v>
      </c>
      <c r="K64" s="22" t="s">
        <v>63</v>
      </c>
      <c r="L64" t="s">
        <v>40</v>
      </c>
      <c r="M64"/>
      <c r="N64" s="177"/>
      <c r="O64" t="s">
        <v>0</v>
      </c>
      <c r="P64" s="22" t="s">
        <v>5</v>
      </c>
      <c r="Q64" s="22" t="s">
        <v>63</v>
      </c>
      <c r="R64" t="s">
        <v>40</v>
      </c>
      <c r="S64"/>
      <c r="T64" s="177"/>
      <c r="U64" t="s">
        <v>0</v>
      </c>
      <c r="V64" s="22" t="s">
        <v>5</v>
      </c>
      <c r="W64" s="22" t="s">
        <v>63</v>
      </c>
      <c r="X64" t="s">
        <v>40</v>
      </c>
      <c r="Y64"/>
      <c r="Z64" s="177"/>
      <c r="AA64" t="s">
        <v>0</v>
      </c>
      <c r="AB64" s="22" t="s">
        <v>5</v>
      </c>
      <c r="AC64" s="22" t="s">
        <v>63</v>
      </c>
      <c r="AD64" t="s">
        <v>40</v>
      </c>
      <c r="AE64"/>
      <c r="AF64" s="177"/>
      <c r="AG64" t="s">
        <v>0</v>
      </c>
      <c r="AH64" s="22" t="s">
        <v>5</v>
      </c>
      <c r="AI64" s="22" t="s">
        <v>63</v>
      </c>
      <c r="AJ64" t="s">
        <v>40</v>
      </c>
      <c r="AK64"/>
      <c r="AL64" s="177"/>
      <c r="AM64" t="s">
        <v>0</v>
      </c>
      <c r="AN64" s="22" t="s">
        <v>5</v>
      </c>
      <c r="AO64" s="22" t="s">
        <v>63</v>
      </c>
      <c r="AP64" t="s">
        <v>40</v>
      </c>
      <c r="AQ64"/>
      <c r="AR64" s="177"/>
      <c r="AS64" t="s">
        <v>0</v>
      </c>
      <c r="AT64" s="22" t="s">
        <v>5</v>
      </c>
      <c r="AU64" s="22" t="s">
        <v>63</v>
      </c>
      <c r="AV64" t="s">
        <v>40</v>
      </c>
      <c r="AW64"/>
      <c r="AX64" s="177"/>
      <c r="AY64" t="s">
        <v>0</v>
      </c>
      <c r="AZ64" s="22" t="s">
        <v>397</v>
      </c>
      <c r="BA64" s="22" t="s">
        <v>398</v>
      </c>
      <c r="BB64" t="s">
        <v>128</v>
      </c>
      <c r="BC64"/>
      <c r="BD64"/>
    </row>
    <row r="65" spans="1:56" ht="12.75" customHeight="1">
      <c r="A65" s="191">
        <v>5</v>
      </c>
      <c r="B65" t="s">
        <v>6</v>
      </c>
      <c r="C65" s="22">
        <v>1061</v>
      </c>
      <c r="D65" s="22">
        <v>176.8</v>
      </c>
      <c r="E65" s="22">
        <v>0</v>
      </c>
      <c r="F65">
        <v>0</v>
      </c>
      <c r="G65"/>
      <c r="H65" s="180">
        <v>5</v>
      </c>
      <c r="I65" t="s">
        <v>6</v>
      </c>
      <c r="J65" s="22">
        <v>295</v>
      </c>
      <c r="K65" s="22">
        <v>147.5</v>
      </c>
      <c r="L65">
        <v>0</v>
      </c>
      <c r="M65"/>
      <c r="N65" s="180">
        <v>5</v>
      </c>
      <c r="O65" t="s">
        <v>6</v>
      </c>
      <c r="P65" s="22">
        <v>521</v>
      </c>
      <c r="Q65" s="22">
        <v>173.7</v>
      </c>
      <c r="R65">
        <v>0</v>
      </c>
      <c r="S65"/>
      <c r="T65" s="180">
        <v>5</v>
      </c>
      <c r="U65" t="s">
        <v>6</v>
      </c>
      <c r="V65" s="22">
        <v>512</v>
      </c>
      <c r="W65" s="22">
        <v>170.7</v>
      </c>
      <c r="X65">
        <v>2</v>
      </c>
      <c r="Y65"/>
      <c r="Z65" s="180">
        <v>5</v>
      </c>
      <c r="AA65" t="s">
        <v>6</v>
      </c>
      <c r="AB65" s="22">
        <v>517</v>
      </c>
      <c r="AC65" s="22">
        <v>172.3</v>
      </c>
      <c r="AD65">
        <v>2</v>
      </c>
      <c r="AE65"/>
      <c r="AF65" s="180">
        <v>5</v>
      </c>
      <c r="AG65" t="s">
        <v>6</v>
      </c>
      <c r="AH65" s="22">
        <v>325</v>
      </c>
      <c r="AI65" s="22">
        <v>162.5</v>
      </c>
      <c r="AJ65">
        <v>2</v>
      </c>
      <c r="AK65"/>
      <c r="AL65" s="180">
        <v>5</v>
      </c>
      <c r="AM65" t="s">
        <v>6</v>
      </c>
      <c r="AN65" s="22">
        <v>518</v>
      </c>
      <c r="AO65" s="22">
        <v>172.7</v>
      </c>
      <c r="AP65">
        <v>0</v>
      </c>
      <c r="AQ65"/>
      <c r="AR65" s="180">
        <v>5</v>
      </c>
      <c r="AS65" t="s">
        <v>6</v>
      </c>
      <c r="AT65" s="22">
        <v>598</v>
      </c>
      <c r="AU65" s="22">
        <v>199.3</v>
      </c>
      <c r="AV65">
        <v>2</v>
      </c>
      <c r="AW65"/>
      <c r="AX65" s="180">
        <v>5</v>
      </c>
      <c r="AY65" s="169" t="s">
        <v>6</v>
      </c>
      <c r="AZ65" s="22">
        <f>IF(C65="",0,SUM(C65+J65+P65+V65+AB65+AH65+AN65+AT65))</f>
        <v>4347</v>
      </c>
      <c r="BA65" s="22">
        <f>IF(C65="",0,SUM(F65+L65+R65+X65+AD65+AJ65+AP65+AV65))</f>
        <v>8</v>
      </c>
      <c r="BB65">
        <v>1</v>
      </c>
      <c r="BC65"/>
      <c r="BD65"/>
    </row>
    <row r="66" spans="1:56" ht="12.75" customHeight="1">
      <c r="A66" s="191">
        <v>5</v>
      </c>
      <c r="B66" t="s">
        <v>17</v>
      </c>
      <c r="C66" s="22">
        <v>1115</v>
      </c>
      <c r="D66" s="22">
        <v>185.8</v>
      </c>
      <c r="E66" s="22">
        <v>6</v>
      </c>
      <c r="F66">
        <v>2</v>
      </c>
      <c r="G66"/>
      <c r="H66" s="180">
        <v>5</v>
      </c>
      <c r="I66" t="s">
        <v>17</v>
      </c>
      <c r="J66" s="22">
        <v>558</v>
      </c>
      <c r="K66" s="22">
        <v>186</v>
      </c>
      <c r="L66">
        <v>2</v>
      </c>
      <c r="M66"/>
      <c r="N66" s="180">
        <v>5</v>
      </c>
      <c r="O66" t="s">
        <v>17</v>
      </c>
      <c r="P66" s="22">
        <v>548</v>
      </c>
      <c r="Q66" s="22">
        <v>182.7</v>
      </c>
      <c r="R66">
        <v>2</v>
      </c>
      <c r="S66"/>
      <c r="T66" s="180">
        <v>5</v>
      </c>
      <c r="U66" t="s">
        <v>17</v>
      </c>
      <c r="V66" s="22">
        <v>310</v>
      </c>
      <c r="W66" s="22">
        <v>155</v>
      </c>
      <c r="X66">
        <v>0</v>
      </c>
      <c r="Y66"/>
      <c r="Z66" s="180">
        <v>5</v>
      </c>
      <c r="AA66" t="s">
        <v>17</v>
      </c>
      <c r="AB66" s="22">
        <v>522</v>
      </c>
      <c r="AC66" s="22">
        <v>174</v>
      </c>
      <c r="AD66">
        <v>2</v>
      </c>
      <c r="AE66"/>
      <c r="AF66" s="180">
        <v>5</v>
      </c>
      <c r="AG66" t="s">
        <v>17</v>
      </c>
      <c r="AH66" s="22">
        <v>362</v>
      </c>
      <c r="AI66" s="22">
        <v>181</v>
      </c>
      <c r="AJ66">
        <v>2</v>
      </c>
      <c r="AK66"/>
      <c r="AL66" s="180">
        <v>5</v>
      </c>
      <c r="AM66" t="s">
        <v>17</v>
      </c>
      <c r="AN66" s="22">
        <v>525</v>
      </c>
      <c r="AO66" s="22">
        <v>175</v>
      </c>
      <c r="AP66">
        <v>2</v>
      </c>
      <c r="AQ66"/>
      <c r="AR66" s="180">
        <v>5</v>
      </c>
      <c r="AS66" t="s">
        <v>17</v>
      </c>
      <c r="AT66" s="22">
        <v>586</v>
      </c>
      <c r="AU66" s="22">
        <v>195.3</v>
      </c>
      <c r="AV66">
        <v>2</v>
      </c>
      <c r="AW66"/>
      <c r="AX66" s="180">
        <v>5</v>
      </c>
      <c r="AY66" s="169" t="s">
        <v>17</v>
      </c>
      <c r="AZ66" s="22">
        <f>IF(C66="",0,SUM(C66+J66+P66+V66+AB66+AH66+AN66+AT66))</f>
        <v>4526</v>
      </c>
      <c r="BA66" s="22">
        <f t="shared" ref="BA66:BA75" si="8">IF(C66="",0,SUM(F66+L66+R66+X66+AD66+AJ66+AP66+AV66))</f>
        <v>14</v>
      </c>
      <c r="BB66">
        <v>2</v>
      </c>
      <c r="BC66"/>
      <c r="BD66"/>
    </row>
    <row r="67" spans="1:56" ht="12.75" customHeight="1">
      <c r="A67" s="191">
        <v>5</v>
      </c>
      <c r="B67" t="s">
        <v>33</v>
      </c>
      <c r="C67" s="22">
        <v>1026</v>
      </c>
      <c r="D67" s="22">
        <v>171</v>
      </c>
      <c r="E67" s="22">
        <v>0</v>
      </c>
      <c r="F67">
        <v>0</v>
      </c>
      <c r="G67"/>
      <c r="H67" s="180">
        <v>5</v>
      </c>
      <c r="I67" t="s">
        <v>33</v>
      </c>
      <c r="J67" s="22">
        <v>478</v>
      </c>
      <c r="K67" s="22">
        <v>159.30000000000001</v>
      </c>
      <c r="L67">
        <v>0</v>
      </c>
      <c r="M67"/>
      <c r="N67" s="180">
        <v>5</v>
      </c>
      <c r="O67" t="s">
        <v>33</v>
      </c>
      <c r="P67" s="22">
        <v>465</v>
      </c>
      <c r="Q67" s="22">
        <v>155</v>
      </c>
      <c r="R67">
        <v>0</v>
      </c>
      <c r="S67"/>
      <c r="T67" s="180">
        <v>5</v>
      </c>
      <c r="U67" t="s">
        <v>33</v>
      </c>
      <c r="V67" s="22">
        <v>512</v>
      </c>
      <c r="W67" s="22">
        <v>170.7</v>
      </c>
      <c r="X67">
        <v>2</v>
      </c>
      <c r="Y67"/>
      <c r="Z67" s="180">
        <v>5</v>
      </c>
      <c r="AA67" t="s">
        <v>33</v>
      </c>
      <c r="AB67" s="22">
        <v>237</v>
      </c>
      <c r="AC67" s="22">
        <v>118.5</v>
      </c>
      <c r="AD67">
        <v>0</v>
      </c>
      <c r="AE67"/>
      <c r="AF67" s="180">
        <v>5</v>
      </c>
      <c r="AG67" t="s">
        <v>33</v>
      </c>
      <c r="AH67" s="22">
        <v>88</v>
      </c>
      <c r="AI67" s="22">
        <v>88</v>
      </c>
      <c r="AJ67">
        <v>0</v>
      </c>
      <c r="AK67"/>
      <c r="AL67" s="180">
        <v>5</v>
      </c>
      <c r="AM67" t="s">
        <v>33</v>
      </c>
      <c r="AN67" s="22">
        <v>496</v>
      </c>
      <c r="AO67" s="22">
        <v>165.3</v>
      </c>
      <c r="AP67">
        <v>0</v>
      </c>
      <c r="AQ67"/>
      <c r="AR67" s="180">
        <v>5</v>
      </c>
      <c r="AS67" t="s">
        <v>33</v>
      </c>
      <c r="AT67" s="22">
        <v>585</v>
      </c>
      <c r="AU67" s="22">
        <v>195</v>
      </c>
      <c r="AV67">
        <v>0</v>
      </c>
      <c r="AW67"/>
      <c r="AX67" s="180">
        <v>5</v>
      </c>
      <c r="AY67" s="169" t="s">
        <v>33</v>
      </c>
      <c r="AZ67" s="22">
        <f t="shared" ref="AZ67:AZ75" si="9">IF(C67="",0,SUM(C67+J67+P67+V67+AB67+AH67+AN67+AT67))</f>
        <v>3887</v>
      </c>
      <c r="BA67" s="22">
        <f t="shared" si="8"/>
        <v>2</v>
      </c>
      <c r="BB67">
        <v>0</v>
      </c>
      <c r="BC67"/>
      <c r="BD67"/>
    </row>
    <row r="68" spans="1:56" ht="12.75" customHeight="1">
      <c r="A68" s="191">
        <v>5</v>
      </c>
      <c r="B68" t="s">
        <v>18</v>
      </c>
      <c r="C68" s="22">
        <v>1123</v>
      </c>
      <c r="D68" s="22">
        <v>187.2</v>
      </c>
      <c r="E68" s="22">
        <v>6</v>
      </c>
      <c r="F68">
        <v>2</v>
      </c>
      <c r="G68"/>
      <c r="H68" s="180">
        <v>5</v>
      </c>
      <c r="I68" t="s">
        <v>18</v>
      </c>
      <c r="J68" s="22">
        <v>566</v>
      </c>
      <c r="K68" s="22">
        <v>188.7</v>
      </c>
      <c r="L68">
        <v>2</v>
      </c>
      <c r="M68"/>
      <c r="N68" s="180">
        <v>5</v>
      </c>
      <c r="O68" t="s">
        <v>18</v>
      </c>
      <c r="P68" s="22">
        <v>0</v>
      </c>
      <c r="Q68" s="22">
        <v>0</v>
      </c>
      <c r="R68">
        <v>0</v>
      </c>
      <c r="S68"/>
      <c r="T68" s="180">
        <v>5</v>
      </c>
      <c r="U68" t="s">
        <v>18</v>
      </c>
      <c r="V68" s="22">
        <v>522</v>
      </c>
      <c r="W68" s="22">
        <v>174</v>
      </c>
      <c r="X68">
        <v>2</v>
      </c>
      <c r="Y68"/>
      <c r="Z68" s="180">
        <v>5</v>
      </c>
      <c r="AA68" t="s">
        <v>18</v>
      </c>
      <c r="AB68" s="22">
        <v>515</v>
      </c>
      <c r="AC68" s="22">
        <v>171.7</v>
      </c>
      <c r="AD68">
        <v>2</v>
      </c>
      <c r="AE68"/>
      <c r="AF68" s="180">
        <v>5</v>
      </c>
      <c r="AG68" t="s">
        <v>18</v>
      </c>
      <c r="AH68" s="22">
        <v>530</v>
      </c>
      <c r="AI68" s="22">
        <v>176.7</v>
      </c>
      <c r="AJ68">
        <v>2</v>
      </c>
      <c r="AK68"/>
      <c r="AL68" s="180">
        <v>5</v>
      </c>
      <c r="AM68" t="s">
        <v>18</v>
      </c>
      <c r="AN68" s="22">
        <v>527</v>
      </c>
      <c r="AO68" s="22">
        <v>175.7</v>
      </c>
      <c r="AP68">
        <v>2</v>
      </c>
      <c r="AQ68"/>
      <c r="AR68" s="180">
        <v>5</v>
      </c>
      <c r="AS68" t="s">
        <v>18</v>
      </c>
      <c r="AT68" s="22">
        <v>568</v>
      </c>
      <c r="AU68" s="22">
        <v>189.3</v>
      </c>
      <c r="AV68">
        <v>2</v>
      </c>
      <c r="AW68"/>
      <c r="AX68" s="180">
        <v>5</v>
      </c>
      <c r="AY68" s="169" t="s">
        <v>18</v>
      </c>
      <c r="AZ68" s="22">
        <f t="shared" si="9"/>
        <v>4351</v>
      </c>
      <c r="BA68" s="22">
        <f t="shared" si="8"/>
        <v>14</v>
      </c>
      <c r="BB68">
        <v>2</v>
      </c>
      <c r="BC68"/>
      <c r="BD68"/>
    </row>
    <row r="69" spans="1:56" ht="12.75" customHeight="1">
      <c r="A69" s="191">
        <v>5</v>
      </c>
      <c r="B69" t="s">
        <v>15</v>
      </c>
      <c r="C69" s="22"/>
      <c r="F69"/>
      <c r="G69"/>
      <c r="H69" s="180">
        <v>5</v>
      </c>
      <c r="I69" t="s">
        <v>15</v>
      </c>
      <c r="J69" s="22"/>
      <c r="K69" s="22"/>
      <c r="L69"/>
      <c r="M69"/>
      <c r="N69" s="180">
        <v>5</v>
      </c>
      <c r="O69" t="s">
        <v>15</v>
      </c>
      <c r="Q69" s="22"/>
      <c r="S69"/>
      <c r="T69" s="180">
        <v>5</v>
      </c>
      <c r="U69" t="s">
        <v>15</v>
      </c>
      <c r="W69" s="22"/>
      <c r="Y69"/>
      <c r="Z69" s="180">
        <v>5</v>
      </c>
      <c r="AA69" t="s">
        <v>15</v>
      </c>
      <c r="AC69" s="22"/>
      <c r="AE69"/>
      <c r="AF69" s="180">
        <v>5</v>
      </c>
      <c r="AG69" t="s">
        <v>15</v>
      </c>
      <c r="AI69" s="22"/>
      <c r="AK69"/>
      <c r="AL69" s="180">
        <v>5</v>
      </c>
      <c r="AM69" t="s">
        <v>15</v>
      </c>
      <c r="AO69" s="22"/>
      <c r="AQ69"/>
      <c r="AR69" s="180">
        <v>5</v>
      </c>
      <c r="AS69" t="s">
        <v>15</v>
      </c>
      <c r="AU69" s="22"/>
      <c r="AW69"/>
      <c r="AX69" s="180">
        <v>5</v>
      </c>
      <c r="AY69" s="169" t="s">
        <v>15</v>
      </c>
      <c r="AZ69" s="22">
        <f t="shared" si="9"/>
        <v>0</v>
      </c>
      <c r="BA69" s="22">
        <f t="shared" si="8"/>
        <v>0</v>
      </c>
      <c r="BC69"/>
      <c r="BD69"/>
    </row>
    <row r="70" spans="1:56" ht="12.75" customHeight="1">
      <c r="A70" s="191">
        <v>5</v>
      </c>
      <c r="B70" t="s">
        <v>13</v>
      </c>
      <c r="C70" s="22">
        <v>1126</v>
      </c>
      <c r="D70" s="22">
        <v>187.7</v>
      </c>
      <c r="E70" s="22">
        <v>6</v>
      </c>
      <c r="F70">
        <v>2</v>
      </c>
      <c r="G70"/>
      <c r="H70" s="180">
        <v>5</v>
      </c>
      <c r="I70" t="s">
        <v>13</v>
      </c>
      <c r="J70" s="22">
        <v>533</v>
      </c>
      <c r="K70" s="22">
        <v>177.7</v>
      </c>
      <c r="L70">
        <v>2</v>
      </c>
      <c r="M70"/>
      <c r="N70" s="180">
        <v>5</v>
      </c>
      <c r="O70" t="s">
        <v>13</v>
      </c>
      <c r="P70" s="22">
        <v>545</v>
      </c>
      <c r="Q70" s="22">
        <v>181.7</v>
      </c>
      <c r="R70">
        <v>2</v>
      </c>
      <c r="S70"/>
      <c r="T70" s="180">
        <v>5</v>
      </c>
      <c r="U70" t="s">
        <v>13</v>
      </c>
      <c r="V70" s="22">
        <v>353</v>
      </c>
      <c r="W70" s="22">
        <v>176.5</v>
      </c>
      <c r="X70">
        <v>0</v>
      </c>
      <c r="Y70"/>
      <c r="Z70" s="180">
        <v>5</v>
      </c>
      <c r="AA70" t="s">
        <v>13</v>
      </c>
      <c r="AB70" s="22">
        <v>513</v>
      </c>
      <c r="AC70" s="22">
        <v>171</v>
      </c>
      <c r="AD70">
        <v>0</v>
      </c>
      <c r="AE70"/>
      <c r="AF70" s="180">
        <v>5</v>
      </c>
      <c r="AG70" t="s">
        <v>13</v>
      </c>
      <c r="AH70" s="22">
        <v>196</v>
      </c>
      <c r="AI70" s="22">
        <v>196</v>
      </c>
      <c r="AJ70">
        <v>0</v>
      </c>
      <c r="AK70"/>
      <c r="AL70" s="180">
        <v>5</v>
      </c>
      <c r="AM70" t="s">
        <v>13</v>
      </c>
      <c r="AN70" s="22">
        <v>524</v>
      </c>
      <c r="AO70" s="22">
        <v>174.7</v>
      </c>
      <c r="AP70">
        <v>2</v>
      </c>
      <c r="AQ70"/>
      <c r="AR70" s="180">
        <v>5</v>
      </c>
      <c r="AS70" t="s">
        <v>13</v>
      </c>
      <c r="AT70" s="22">
        <v>574</v>
      </c>
      <c r="AU70" s="22">
        <v>191.3</v>
      </c>
      <c r="AV70">
        <v>0</v>
      </c>
      <c r="AW70"/>
      <c r="AX70" s="180">
        <v>5</v>
      </c>
      <c r="AY70" s="169" t="s">
        <v>13</v>
      </c>
      <c r="AZ70" s="22">
        <f t="shared" si="9"/>
        <v>4364</v>
      </c>
      <c r="BA70" s="22">
        <f t="shared" si="8"/>
        <v>8</v>
      </c>
      <c r="BB70">
        <v>1</v>
      </c>
      <c r="BC70"/>
      <c r="BD70"/>
    </row>
    <row r="71" spans="1:56" ht="12.75" customHeight="1">
      <c r="A71" s="191">
        <v>5</v>
      </c>
      <c r="B71" t="s">
        <v>20</v>
      </c>
      <c r="C71" s="22">
        <v>1024</v>
      </c>
      <c r="D71" s="22">
        <v>170.7</v>
      </c>
      <c r="E71" s="22">
        <v>0</v>
      </c>
      <c r="F71">
        <v>0</v>
      </c>
      <c r="G71"/>
      <c r="H71" s="180">
        <v>5</v>
      </c>
      <c r="I71" t="s">
        <v>20</v>
      </c>
      <c r="J71" s="22">
        <v>535</v>
      </c>
      <c r="K71" s="22">
        <v>178.3</v>
      </c>
      <c r="L71">
        <v>0</v>
      </c>
      <c r="M71"/>
      <c r="N71" s="180">
        <v>5</v>
      </c>
      <c r="O71" t="s">
        <v>20</v>
      </c>
      <c r="P71" s="22">
        <v>458</v>
      </c>
      <c r="Q71" s="22">
        <v>152.69999999999999</v>
      </c>
      <c r="R71">
        <v>0</v>
      </c>
      <c r="S71"/>
      <c r="T71" s="180">
        <v>5</v>
      </c>
      <c r="U71" t="s">
        <v>20</v>
      </c>
      <c r="V71" s="22">
        <v>430</v>
      </c>
      <c r="W71" s="22">
        <v>143.30000000000001</v>
      </c>
      <c r="X71">
        <v>2</v>
      </c>
      <c r="Y71"/>
      <c r="Z71" s="180">
        <v>5</v>
      </c>
      <c r="AA71" t="s">
        <v>20</v>
      </c>
      <c r="AB71" s="22">
        <v>0</v>
      </c>
      <c r="AC71" s="22">
        <v>0</v>
      </c>
      <c r="AD71">
        <v>0</v>
      </c>
      <c r="AE71"/>
      <c r="AF71" s="180">
        <v>5</v>
      </c>
      <c r="AG71" t="s">
        <v>20</v>
      </c>
      <c r="AH71" s="22">
        <v>0</v>
      </c>
      <c r="AI71" s="22">
        <v>0</v>
      </c>
      <c r="AJ71">
        <v>0</v>
      </c>
      <c r="AK71"/>
      <c r="AL71" s="180">
        <v>5</v>
      </c>
      <c r="AM71" t="s">
        <v>20</v>
      </c>
      <c r="AN71" s="22">
        <v>530</v>
      </c>
      <c r="AO71" s="22">
        <v>176.7</v>
      </c>
      <c r="AP71">
        <v>0</v>
      </c>
      <c r="AQ71"/>
      <c r="AR71" s="180">
        <v>5</v>
      </c>
      <c r="AS71" t="s">
        <v>20</v>
      </c>
      <c r="AT71" s="22">
        <v>555</v>
      </c>
      <c r="AU71" s="22">
        <v>185</v>
      </c>
      <c r="AV71">
        <v>0</v>
      </c>
      <c r="AW71"/>
      <c r="AX71" s="180">
        <v>5</v>
      </c>
      <c r="AY71" s="169" t="s">
        <v>20</v>
      </c>
      <c r="AZ71" s="22">
        <f t="shared" si="9"/>
        <v>3532</v>
      </c>
      <c r="BA71" s="22">
        <f t="shared" si="8"/>
        <v>2</v>
      </c>
      <c r="BB71">
        <v>0</v>
      </c>
      <c r="BC71"/>
      <c r="BD71"/>
    </row>
    <row r="72" spans="1:56" ht="12.75" customHeight="1">
      <c r="A72" s="191">
        <v>5</v>
      </c>
      <c r="B72" t="s">
        <v>26</v>
      </c>
      <c r="C72" s="22">
        <v>1138</v>
      </c>
      <c r="D72" s="22">
        <v>189.7</v>
      </c>
      <c r="E72" s="22">
        <v>6</v>
      </c>
      <c r="F72">
        <v>2</v>
      </c>
      <c r="G72"/>
      <c r="H72" s="180">
        <v>5</v>
      </c>
      <c r="I72" t="s">
        <v>26</v>
      </c>
      <c r="J72" s="22">
        <v>550</v>
      </c>
      <c r="K72" s="22">
        <v>183.3</v>
      </c>
      <c r="L72">
        <v>2</v>
      </c>
      <c r="M72"/>
      <c r="N72" s="180">
        <v>5</v>
      </c>
      <c r="O72" t="s">
        <v>26</v>
      </c>
      <c r="P72" s="22">
        <v>575</v>
      </c>
      <c r="Q72" s="22">
        <v>191.7</v>
      </c>
      <c r="R72">
        <v>2</v>
      </c>
      <c r="S72"/>
      <c r="T72" s="180">
        <v>5</v>
      </c>
      <c r="U72" t="s">
        <v>26</v>
      </c>
      <c r="V72" s="22">
        <v>418</v>
      </c>
      <c r="W72" s="22">
        <v>139.30000000000001</v>
      </c>
      <c r="X72">
        <v>0</v>
      </c>
      <c r="Y72"/>
      <c r="Z72" s="180">
        <v>5</v>
      </c>
      <c r="AA72" t="s">
        <v>26</v>
      </c>
      <c r="AB72" s="22">
        <v>487</v>
      </c>
      <c r="AC72" s="22">
        <v>162.30000000000001</v>
      </c>
      <c r="AD72">
        <v>2</v>
      </c>
      <c r="AE72"/>
      <c r="AF72" s="180">
        <v>5</v>
      </c>
      <c r="AG72" t="s">
        <v>26</v>
      </c>
      <c r="AH72" s="22">
        <v>489</v>
      </c>
      <c r="AI72" s="22">
        <v>163</v>
      </c>
      <c r="AJ72">
        <v>2</v>
      </c>
      <c r="AK72"/>
      <c r="AL72" s="180">
        <v>5</v>
      </c>
      <c r="AM72" t="s">
        <v>26</v>
      </c>
      <c r="AN72" s="22">
        <v>557</v>
      </c>
      <c r="AO72" s="22">
        <v>185.7</v>
      </c>
      <c r="AP72">
        <v>2</v>
      </c>
      <c r="AQ72"/>
      <c r="AR72" s="180">
        <v>5</v>
      </c>
      <c r="AS72" t="s">
        <v>26</v>
      </c>
      <c r="AT72" s="22">
        <v>587</v>
      </c>
      <c r="AU72" s="22">
        <v>195.7</v>
      </c>
      <c r="AV72">
        <v>2</v>
      </c>
      <c r="AW72"/>
      <c r="AX72" s="180">
        <v>5</v>
      </c>
      <c r="AY72" s="169" t="s">
        <v>26</v>
      </c>
      <c r="AZ72" s="22">
        <f t="shared" si="9"/>
        <v>4801</v>
      </c>
      <c r="BA72" s="22">
        <f t="shared" si="8"/>
        <v>14</v>
      </c>
      <c r="BB72">
        <v>2</v>
      </c>
      <c r="BC72"/>
      <c r="BD72"/>
    </row>
    <row r="73" spans="1:56" ht="12.75" customHeight="1">
      <c r="A73" s="191">
        <v>5</v>
      </c>
      <c r="B73" t="s">
        <v>28</v>
      </c>
      <c r="C73" s="22">
        <v>1056</v>
      </c>
      <c r="D73" s="22">
        <v>176</v>
      </c>
      <c r="E73" s="22">
        <v>0</v>
      </c>
      <c r="F73">
        <v>0</v>
      </c>
      <c r="G73"/>
      <c r="H73" s="180">
        <v>5</v>
      </c>
      <c r="I73" t="s">
        <v>28</v>
      </c>
      <c r="J73" s="22">
        <v>357</v>
      </c>
      <c r="K73" s="22">
        <v>178.5</v>
      </c>
      <c r="L73">
        <v>0</v>
      </c>
      <c r="M73"/>
      <c r="N73" s="180">
        <v>5</v>
      </c>
      <c r="O73" t="s">
        <v>28</v>
      </c>
      <c r="P73" s="22">
        <v>527</v>
      </c>
      <c r="Q73" s="22">
        <v>175.7</v>
      </c>
      <c r="R73">
        <v>2</v>
      </c>
      <c r="S73"/>
      <c r="T73" s="180">
        <v>5</v>
      </c>
      <c r="U73" t="s">
        <v>28</v>
      </c>
      <c r="V73" s="22">
        <v>413</v>
      </c>
      <c r="W73" s="22">
        <v>137.69999999999999</v>
      </c>
      <c r="X73">
        <v>0</v>
      </c>
      <c r="Y73"/>
      <c r="Z73" s="180">
        <v>5</v>
      </c>
      <c r="AA73" t="s">
        <v>28</v>
      </c>
      <c r="AB73" s="22">
        <v>0</v>
      </c>
      <c r="AC73" s="22">
        <v>0</v>
      </c>
      <c r="AD73">
        <v>0</v>
      </c>
      <c r="AE73"/>
      <c r="AF73" s="180">
        <v>5</v>
      </c>
      <c r="AG73" t="s">
        <v>28</v>
      </c>
      <c r="AH73" s="22">
        <v>293</v>
      </c>
      <c r="AI73" s="22">
        <v>146.5</v>
      </c>
      <c r="AJ73">
        <v>0</v>
      </c>
      <c r="AK73"/>
      <c r="AL73" s="180">
        <v>5</v>
      </c>
      <c r="AM73" t="s">
        <v>28</v>
      </c>
      <c r="AN73" s="22">
        <v>424</v>
      </c>
      <c r="AO73" s="22">
        <v>141.30000000000001</v>
      </c>
      <c r="AP73">
        <v>0</v>
      </c>
      <c r="AQ73"/>
      <c r="AR73" s="180">
        <v>5</v>
      </c>
      <c r="AS73" t="s">
        <v>28</v>
      </c>
      <c r="AT73" s="22">
        <v>549</v>
      </c>
      <c r="AU73" s="22">
        <v>183</v>
      </c>
      <c r="AV73">
        <v>0</v>
      </c>
      <c r="AW73"/>
      <c r="AX73" s="180">
        <v>5</v>
      </c>
      <c r="AY73" s="169" t="s">
        <v>28</v>
      </c>
      <c r="AZ73" s="22">
        <f t="shared" si="9"/>
        <v>3619</v>
      </c>
      <c r="BA73" s="22">
        <f t="shared" si="8"/>
        <v>2</v>
      </c>
      <c r="BB73">
        <v>0</v>
      </c>
      <c r="BC73"/>
      <c r="BD73"/>
    </row>
    <row r="74" spans="1:56" ht="12.75" customHeight="1">
      <c r="A74" s="191">
        <v>5</v>
      </c>
      <c r="B74" t="s">
        <v>21</v>
      </c>
      <c r="C74" s="22">
        <v>1122</v>
      </c>
      <c r="D74" s="22">
        <v>187</v>
      </c>
      <c r="E74" s="22">
        <v>6</v>
      </c>
      <c r="F74">
        <v>2</v>
      </c>
      <c r="G74"/>
      <c r="H74" s="180">
        <v>5</v>
      </c>
      <c r="I74" t="s">
        <v>21</v>
      </c>
      <c r="J74" s="22">
        <v>564</v>
      </c>
      <c r="K74" s="22">
        <v>188</v>
      </c>
      <c r="L74">
        <v>2</v>
      </c>
      <c r="M74"/>
      <c r="N74" s="180">
        <v>5</v>
      </c>
      <c r="O74" t="s">
        <v>21</v>
      </c>
      <c r="P74" s="22">
        <v>490</v>
      </c>
      <c r="Q74" s="22">
        <v>163.30000000000001</v>
      </c>
      <c r="R74">
        <v>0</v>
      </c>
      <c r="S74"/>
      <c r="T74" s="180">
        <v>5</v>
      </c>
      <c r="U74" t="s">
        <v>21</v>
      </c>
      <c r="V74" s="22">
        <v>543</v>
      </c>
      <c r="W74" s="22">
        <v>181</v>
      </c>
      <c r="X74">
        <v>2</v>
      </c>
      <c r="Y74"/>
      <c r="Z74" s="180">
        <v>5</v>
      </c>
      <c r="AA74" t="s">
        <v>21</v>
      </c>
      <c r="AB74" s="22">
        <v>558</v>
      </c>
      <c r="AC74" s="22">
        <v>186</v>
      </c>
      <c r="AD74">
        <v>2</v>
      </c>
      <c r="AE74"/>
      <c r="AF74" s="180">
        <v>5</v>
      </c>
      <c r="AG74" t="s">
        <v>21</v>
      </c>
      <c r="AH74" s="22">
        <v>334</v>
      </c>
      <c r="AI74" s="22">
        <v>167</v>
      </c>
      <c r="AJ74">
        <v>2</v>
      </c>
      <c r="AK74"/>
      <c r="AL74" s="180">
        <v>5</v>
      </c>
      <c r="AM74" t="s">
        <v>21</v>
      </c>
      <c r="AN74" s="22">
        <v>549</v>
      </c>
      <c r="AO74" s="22">
        <v>183</v>
      </c>
      <c r="AP74">
        <v>2</v>
      </c>
      <c r="AQ74"/>
      <c r="AR74" s="180">
        <v>5</v>
      </c>
      <c r="AS74" t="s">
        <v>21</v>
      </c>
      <c r="AT74" s="22">
        <v>599</v>
      </c>
      <c r="AU74" s="22">
        <v>199.7</v>
      </c>
      <c r="AV74">
        <v>2</v>
      </c>
      <c r="AW74"/>
      <c r="AX74" s="180">
        <v>5</v>
      </c>
      <c r="AY74" s="169" t="s">
        <v>21</v>
      </c>
      <c r="AZ74" s="22">
        <f t="shared" si="9"/>
        <v>4759</v>
      </c>
      <c r="BA74" s="22">
        <f t="shared" si="8"/>
        <v>14</v>
      </c>
      <c r="BB74">
        <v>2</v>
      </c>
      <c r="BC74"/>
      <c r="BD74"/>
    </row>
    <row r="75" spans="1:56" ht="12.75" customHeight="1">
      <c r="A75" s="191">
        <v>5</v>
      </c>
      <c r="B75" t="s">
        <v>29</v>
      </c>
      <c r="C75" s="22">
        <v>1020</v>
      </c>
      <c r="D75" s="22">
        <v>170</v>
      </c>
      <c r="E75" s="22">
        <v>0</v>
      </c>
      <c r="F75">
        <v>0</v>
      </c>
      <c r="G75"/>
      <c r="H75" s="180">
        <v>5</v>
      </c>
      <c r="I75" t="s">
        <v>29</v>
      </c>
      <c r="J75" s="22">
        <v>437</v>
      </c>
      <c r="K75" s="22">
        <v>145.69999999999999</v>
      </c>
      <c r="L75">
        <v>0</v>
      </c>
      <c r="M75"/>
      <c r="N75" s="180">
        <v>5</v>
      </c>
      <c r="O75" t="s">
        <v>29</v>
      </c>
      <c r="P75" s="22">
        <v>503</v>
      </c>
      <c r="Q75" s="22">
        <v>167.7</v>
      </c>
      <c r="R75">
        <v>2</v>
      </c>
      <c r="S75"/>
      <c r="T75" s="180">
        <v>5</v>
      </c>
      <c r="U75" t="s">
        <v>29</v>
      </c>
      <c r="V75" s="22">
        <v>516</v>
      </c>
      <c r="W75" s="22">
        <v>172</v>
      </c>
      <c r="X75">
        <v>0</v>
      </c>
      <c r="Y75"/>
      <c r="Z75" s="180">
        <v>5</v>
      </c>
      <c r="AA75" t="s">
        <v>29</v>
      </c>
      <c r="AB75" s="22">
        <v>0</v>
      </c>
      <c r="AC75" s="22">
        <v>0</v>
      </c>
      <c r="AD75">
        <v>0</v>
      </c>
      <c r="AE75"/>
      <c r="AF75" s="180">
        <v>5</v>
      </c>
      <c r="AG75" t="s">
        <v>29</v>
      </c>
      <c r="AH75" s="22">
        <v>120</v>
      </c>
      <c r="AI75" s="22">
        <v>120</v>
      </c>
      <c r="AJ75">
        <v>0</v>
      </c>
      <c r="AK75"/>
      <c r="AL75" s="180">
        <v>5</v>
      </c>
      <c r="AM75" t="s">
        <v>29</v>
      </c>
      <c r="AN75" s="22">
        <v>498</v>
      </c>
      <c r="AO75" s="22">
        <v>166</v>
      </c>
      <c r="AP75">
        <v>0</v>
      </c>
      <c r="AQ75"/>
      <c r="AR75" s="180">
        <v>5</v>
      </c>
      <c r="AS75" t="s">
        <v>29</v>
      </c>
      <c r="AT75" s="22">
        <v>563</v>
      </c>
      <c r="AU75" s="22">
        <v>187.7</v>
      </c>
      <c r="AV75">
        <v>0</v>
      </c>
      <c r="AW75"/>
      <c r="AX75" s="180">
        <v>5</v>
      </c>
      <c r="AY75" s="169" t="s">
        <v>29</v>
      </c>
      <c r="AZ75" s="22">
        <f t="shared" si="9"/>
        <v>3657</v>
      </c>
      <c r="BA75" s="22">
        <f t="shared" si="8"/>
        <v>2</v>
      </c>
      <c r="BB75">
        <v>0</v>
      </c>
      <c r="BC75"/>
      <c r="BD75"/>
    </row>
    <row r="76" spans="1:56" ht="13.15" customHeight="1">
      <c r="J76" s="177"/>
      <c r="P76" s="177"/>
      <c r="R76" s="22"/>
      <c r="V76" s="177"/>
      <c r="X76" s="22"/>
      <c r="AB76" s="177"/>
      <c r="AD76" s="22"/>
      <c r="AH76" s="177"/>
      <c r="AJ76" s="22"/>
      <c r="AN76" s="177"/>
      <c r="AP76" s="22"/>
      <c r="AT76" s="177"/>
      <c r="AV76" s="22"/>
      <c r="AZ76" s="177"/>
      <c r="BB76" s="22"/>
      <c r="BD76"/>
    </row>
    <row r="77" spans="1:56">
      <c r="C77" s="346" t="s">
        <v>396</v>
      </c>
      <c r="D77" s="346"/>
      <c r="E77" s="346"/>
      <c r="F77" s="346"/>
      <c r="G77"/>
      <c r="H77"/>
      <c r="I77"/>
      <c r="K77" s="346" t="s">
        <v>45</v>
      </c>
      <c r="L77" s="346"/>
      <c r="M77" s="346"/>
      <c r="N77" s="346"/>
      <c r="O77"/>
      <c r="P77"/>
      <c r="Q77" s="346" t="s">
        <v>83</v>
      </c>
      <c r="R77" s="346"/>
      <c r="S77" s="346"/>
      <c r="T77"/>
      <c r="U77"/>
      <c r="V77"/>
      <c r="W77" s="346" t="s">
        <v>52</v>
      </c>
      <c r="X77" s="346"/>
      <c r="Y77" s="346"/>
      <c r="Z77"/>
      <c r="AA77"/>
      <c r="AB77"/>
      <c r="AC77" t="s">
        <v>22</v>
      </c>
      <c r="AE77"/>
      <c r="AF77"/>
      <c r="AG77"/>
      <c r="AH77"/>
      <c r="AI77" s="346" t="s">
        <v>53</v>
      </c>
      <c r="AJ77" s="346"/>
      <c r="AK77" s="346"/>
      <c r="AL77"/>
      <c r="AM77"/>
      <c r="AN77"/>
      <c r="AO77" s="346" t="s">
        <v>43</v>
      </c>
      <c r="AP77" s="346"/>
      <c r="AQ77" s="346"/>
      <c r="AR77"/>
      <c r="AS77"/>
      <c r="AT77"/>
      <c r="AU77" s="346" t="s">
        <v>86</v>
      </c>
      <c r="AV77" s="346"/>
      <c r="AW77" s="346"/>
      <c r="AX77"/>
      <c r="AY77" s="341" t="s">
        <v>403</v>
      </c>
      <c r="AZ77" s="341"/>
      <c r="BA77" s="341"/>
      <c r="BC77"/>
      <c r="BD77"/>
    </row>
    <row r="78" spans="1:56" ht="12.75" customHeight="1">
      <c r="B78" t="s">
        <v>0</v>
      </c>
      <c r="C78" s="22" t="s">
        <v>5</v>
      </c>
      <c r="D78" s="22" t="s">
        <v>63</v>
      </c>
      <c r="E78" s="22" t="s">
        <v>51</v>
      </c>
      <c r="F78" t="s">
        <v>40</v>
      </c>
      <c r="G78"/>
      <c r="H78" s="177"/>
      <c r="I78" t="s">
        <v>0</v>
      </c>
      <c r="J78" s="22" t="s">
        <v>5</v>
      </c>
      <c r="K78" s="22" t="s">
        <v>63</v>
      </c>
      <c r="L78" t="s">
        <v>40</v>
      </c>
      <c r="M78"/>
      <c r="N78" s="177"/>
      <c r="O78" t="s">
        <v>0</v>
      </c>
      <c r="P78" s="22" t="s">
        <v>5</v>
      </c>
      <c r="Q78" s="22" t="s">
        <v>63</v>
      </c>
      <c r="R78" t="s">
        <v>40</v>
      </c>
      <c r="S78"/>
      <c r="T78" s="177"/>
      <c r="U78" t="s">
        <v>0</v>
      </c>
      <c r="V78" s="22" t="s">
        <v>5</v>
      </c>
      <c r="W78" s="22" t="s">
        <v>63</v>
      </c>
      <c r="X78" t="s">
        <v>40</v>
      </c>
      <c r="Y78"/>
      <c r="Z78" s="177"/>
      <c r="AA78" t="s">
        <v>0</v>
      </c>
      <c r="AB78" s="22" t="s">
        <v>5</v>
      </c>
      <c r="AC78" s="22" t="s">
        <v>63</v>
      </c>
      <c r="AD78" t="s">
        <v>40</v>
      </c>
      <c r="AE78"/>
      <c r="AF78" s="177"/>
      <c r="AG78" t="s">
        <v>0</v>
      </c>
      <c r="AH78" s="22" t="s">
        <v>5</v>
      </c>
      <c r="AI78" s="22" t="s">
        <v>63</v>
      </c>
      <c r="AJ78" t="s">
        <v>40</v>
      </c>
      <c r="AK78"/>
      <c r="AL78" s="177"/>
      <c r="AM78" t="s">
        <v>0</v>
      </c>
      <c r="AN78" s="22" t="s">
        <v>5</v>
      </c>
      <c r="AO78" s="22" t="s">
        <v>63</v>
      </c>
      <c r="AP78" t="s">
        <v>40</v>
      </c>
      <c r="AQ78"/>
      <c r="AR78" s="177"/>
      <c r="AS78" t="s">
        <v>0</v>
      </c>
      <c r="AT78" s="22" t="s">
        <v>5</v>
      </c>
      <c r="AU78" s="22" t="s">
        <v>63</v>
      </c>
      <c r="AV78" t="s">
        <v>40</v>
      </c>
      <c r="AW78"/>
      <c r="AX78" s="177"/>
      <c r="AY78" t="s">
        <v>0</v>
      </c>
      <c r="AZ78" s="22" t="s">
        <v>397</v>
      </c>
      <c r="BA78" s="22" t="s">
        <v>398</v>
      </c>
      <c r="BB78" t="s">
        <v>128</v>
      </c>
      <c r="BC78"/>
      <c r="BD78"/>
    </row>
    <row r="79" spans="1:56" ht="12.75" customHeight="1">
      <c r="A79" s="191">
        <v>6</v>
      </c>
      <c r="B79" t="s">
        <v>6</v>
      </c>
      <c r="C79" s="22">
        <v>1067</v>
      </c>
      <c r="D79" s="22">
        <v>177.8</v>
      </c>
      <c r="E79" s="22">
        <v>1</v>
      </c>
      <c r="F79">
        <v>0</v>
      </c>
      <c r="G79"/>
      <c r="H79" s="180">
        <v>6</v>
      </c>
      <c r="I79" t="s">
        <v>6</v>
      </c>
      <c r="J79" s="22">
        <v>183</v>
      </c>
      <c r="K79" s="22">
        <v>183</v>
      </c>
      <c r="L79">
        <v>0</v>
      </c>
      <c r="M79"/>
      <c r="N79" s="180">
        <v>6</v>
      </c>
      <c r="O79" t="s">
        <v>6</v>
      </c>
      <c r="P79" s="22">
        <v>452</v>
      </c>
      <c r="Q79" s="22">
        <v>150.69999999999999</v>
      </c>
      <c r="R79">
        <v>0</v>
      </c>
      <c r="S79"/>
      <c r="T79" s="180">
        <v>6</v>
      </c>
      <c r="U79" t="s">
        <v>6</v>
      </c>
      <c r="V79" s="22">
        <v>501</v>
      </c>
      <c r="W79" s="22">
        <v>167</v>
      </c>
      <c r="X79">
        <v>2</v>
      </c>
      <c r="Y79"/>
      <c r="Z79" s="180">
        <v>6</v>
      </c>
      <c r="AA79" t="s">
        <v>6</v>
      </c>
      <c r="AB79" s="22">
        <v>526</v>
      </c>
      <c r="AC79" s="22">
        <v>175.3</v>
      </c>
      <c r="AD79">
        <v>2</v>
      </c>
      <c r="AE79"/>
      <c r="AF79" s="180">
        <v>6</v>
      </c>
      <c r="AG79" t="s">
        <v>6</v>
      </c>
      <c r="AH79" s="22">
        <v>175</v>
      </c>
      <c r="AI79" s="22">
        <v>175</v>
      </c>
      <c r="AJ79">
        <v>2</v>
      </c>
      <c r="AK79"/>
      <c r="AL79" s="180">
        <v>6</v>
      </c>
      <c r="AM79" t="s">
        <v>6</v>
      </c>
      <c r="AN79" s="22">
        <v>509</v>
      </c>
      <c r="AO79" s="22">
        <v>169.7</v>
      </c>
      <c r="AP79">
        <v>2</v>
      </c>
      <c r="AQ79"/>
      <c r="AR79" s="180">
        <v>6</v>
      </c>
      <c r="AS79" t="s">
        <v>6</v>
      </c>
      <c r="AT79" s="22">
        <v>596</v>
      </c>
      <c r="AU79" s="22">
        <v>198.7</v>
      </c>
      <c r="AV79">
        <v>2</v>
      </c>
      <c r="AW79"/>
      <c r="AX79" s="180">
        <v>6</v>
      </c>
      <c r="AY79" s="169" t="s">
        <v>6</v>
      </c>
      <c r="AZ79" s="22">
        <f>IF(C79="",0,SUM(C79+J79+P79+V79+AB79+AH79+AN79+AT79))</f>
        <v>4009</v>
      </c>
      <c r="BA79" s="22">
        <f>IF(C79="",0,SUM(F79+L79+R79+X79+AD79+AJ79+AP79+AV79))</f>
        <v>10</v>
      </c>
      <c r="BB79">
        <v>2</v>
      </c>
      <c r="BC79"/>
      <c r="BD79"/>
    </row>
    <row r="80" spans="1:56" ht="12.75" customHeight="1">
      <c r="A80" s="191">
        <v>6</v>
      </c>
      <c r="B80" t="s">
        <v>17</v>
      </c>
      <c r="C80" s="22">
        <v>1135</v>
      </c>
      <c r="D80" s="22">
        <v>189.2</v>
      </c>
      <c r="E80" s="22">
        <v>5</v>
      </c>
      <c r="F80">
        <v>2</v>
      </c>
      <c r="G80"/>
      <c r="H80" s="180">
        <v>6</v>
      </c>
      <c r="I80" t="s">
        <v>17</v>
      </c>
      <c r="J80" s="22">
        <v>565</v>
      </c>
      <c r="K80" s="22">
        <v>188.3</v>
      </c>
      <c r="L80">
        <v>2</v>
      </c>
      <c r="M80"/>
      <c r="N80" s="180">
        <v>6</v>
      </c>
      <c r="O80" t="s">
        <v>17</v>
      </c>
      <c r="P80" s="22">
        <v>560</v>
      </c>
      <c r="Q80" s="22">
        <v>186.7</v>
      </c>
      <c r="R80">
        <v>0</v>
      </c>
      <c r="S80"/>
      <c r="T80" s="180">
        <v>6</v>
      </c>
      <c r="U80" t="s">
        <v>17</v>
      </c>
      <c r="V80" s="22">
        <v>458</v>
      </c>
      <c r="W80" s="22">
        <v>152.69999999999999</v>
      </c>
      <c r="X80">
        <v>2</v>
      </c>
      <c r="Y80"/>
      <c r="Z80" s="180">
        <v>6</v>
      </c>
      <c r="AA80" t="s">
        <v>17</v>
      </c>
      <c r="AB80" s="22">
        <v>546</v>
      </c>
      <c r="AC80" s="22">
        <v>182</v>
      </c>
      <c r="AD80">
        <v>2</v>
      </c>
      <c r="AE80"/>
      <c r="AF80" s="180">
        <v>6</v>
      </c>
      <c r="AG80" t="s">
        <v>17</v>
      </c>
      <c r="AH80" s="22">
        <v>367</v>
      </c>
      <c r="AI80" s="22">
        <v>183.5</v>
      </c>
      <c r="AJ80">
        <v>2</v>
      </c>
      <c r="AK80"/>
      <c r="AL80" s="180">
        <v>6</v>
      </c>
      <c r="AM80" t="s">
        <v>17</v>
      </c>
      <c r="AN80" s="22">
        <v>530</v>
      </c>
      <c r="AO80" s="22">
        <v>176.7</v>
      </c>
      <c r="AP80">
        <v>0</v>
      </c>
      <c r="AQ80"/>
      <c r="AR80" s="180">
        <v>6</v>
      </c>
      <c r="AS80" t="s">
        <v>17</v>
      </c>
      <c r="AT80" s="22">
        <v>585</v>
      </c>
      <c r="AU80" s="22">
        <v>195</v>
      </c>
      <c r="AV80">
        <v>0</v>
      </c>
      <c r="AW80"/>
      <c r="AX80" s="180">
        <v>6</v>
      </c>
      <c r="AY80" s="169" t="s">
        <v>17</v>
      </c>
      <c r="AZ80" s="22">
        <f t="shared" ref="AZ80:AZ89" si="10">IF(C80="",0,SUM(C80+J80+P80+V80+AB80+AH80+AN80+AT80))</f>
        <v>4746</v>
      </c>
      <c r="BA80" s="22">
        <f t="shared" ref="BA80:BA89" si="11">IF(C80="",0,SUM(F80+L80+R80+X80+AD80+AJ80+AP80+AV80))</f>
        <v>10</v>
      </c>
      <c r="BB80">
        <v>2</v>
      </c>
      <c r="BC80"/>
      <c r="BD80"/>
    </row>
    <row r="81" spans="1:56" ht="12.75" customHeight="1">
      <c r="A81" s="191">
        <v>6</v>
      </c>
      <c r="B81" t="s">
        <v>33</v>
      </c>
      <c r="C81" s="22">
        <v>1026</v>
      </c>
      <c r="D81" s="22">
        <v>171</v>
      </c>
      <c r="E81" s="22">
        <v>5</v>
      </c>
      <c r="F81">
        <v>2</v>
      </c>
      <c r="G81"/>
      <c r="H81" s="180">
        <v>6</v>
      </c>
      <c r="I81" t="s">
        <v>33</v>
      </c>
      <c r="J81" s="22">
        <v>486</v>
      </c>
      <c r="K81" s="22">
        <v>162</v>
      </c>
      <c r="L81">
        <v>0</v>
      </c>
      <c r="M81"/>
      <c r="N81" s="180">
        <v>6</v>
      </c>
      <c r="O81" t="s">
        <v>33</v>
      </c>
      <c r="P81" s="22">
        <v>451</v>
      </c>
      <c r="Q81" s="22">
        <v>150.30000000000001</v>
      </c>
      <c r="R81">
        <v>0</v>
      </c>
      <c r="S81"/>
      <c r="T81" s="180">
        <v>6</v>
      </c>
      <c r="U81" t="s">
        <v>33</v>
      </c>
      <c r="V81" s="22">
        <v>533</v>
      </c>
      <c r="W81" s="22">
        <v>177.7</v>
      </c>
      <c r="X81">
        <v>2</v>
      </c>
      <c r="Y81"/>
      <c r="Z81" s="180">
        <v>6</v>
      </c>
      <c r="AA81" t="s">
        <v>33</v>
      </c>
      <c r="AB81" s="22">
        <v>129</v>
      </c>
      <c r="AC81" s="22">
        <v>129</v>
      </c>
      <c r="AD81">
        <v>2</v>
      </c>
      <c r="AE81"/>
      <c r="AF81" s="180">
        <v>6</v>
      </c>
      <c r="AG81" t="s">
        <v>33</v>
      </c>
      <c r="AH81" s="22">
        <v>164</v>
      </c>
      <c r="AI81" s="22">
        <v>164</v>
      </c>
      <c r="AJ81">
        <v>2</v>
      </c>
      <c r="AK81"/>
      <c r="AL81" s="180">
        <v>6</v>
      </c>
      <c r="AM81" t="s">
        <v>33</v>
      </c>
      <c r="AN81" s="22">
        <v>506</v>
      </c>
      <c r="AO81" s="22">
        <v>168.7</v>
      </c>
      <c r="AP81">
        <v>0</v>
      </c>
      <c r="AQ81"/>
      <c r="AR81" s="180">
        <v>6</v>
      </c>
      <c r="AS81" t="s">
        <v>33</v>
      </c>
      <c r="AT81" s="22">
        <v>582</v>
      </c>
      <c r="AU81" s="22">
        <v>194</v>
      </c>
      <c r="AV81">
        <v>2</v>
      </c>
      <c r="AW81"/>
      <c r="AX81" s="180">
        <v>6</v>
      </c>
      <c r="AY81" s="169" t="s">
        <v>33</v>
      </c>
      <c r="AZ81" s="22">
        <f t="shared" si="10"/>
        <v>3877</v>
      </c>
      <c r="BA81" s="22">
        <f t="shared" si="11"/>
        <v>10</v>
      </c>
      <c r="BB81">
        <v>2</v>
      </c>
      <c r="BC81"/>
      <c r="BD81"/>
    </row>
    <row r="82" spans="1:56" ht="12.75" customHeight="1">
      <c r="A82" s="191">
        <v>6</v>
      </c>
      <c r="B82" t="s">
        <v>18</v>
      </c>
      <c r="C82" s="22"/>
      <c r="F82"/>
      <c r="G82"/>
      <c r="H82" s="180">
        <v>6</v>
      </c>
      <c r="I82" t="s">
        <v>18</v>
      </c>
      <c r="J82" s="22"/>
      <c r="K82" s="22"/>
      <c r="L82"/>
      <c r="M82"/>
      <c r="N82" s="180">
        <v>6</v>
      </c>
      <c r="O82" t="s">
        <v>18</v>
      </c>
      <c r="Q82" s="22"/>
      <c r="S82"/>
      <c r="T82" s="180">
        <v>6</v>
      </c>
      <c r="U82" t="s">
        <v>18</v>
      </c>
      <c r="W82" s="22"/>
      <c r="Y82"/>
      <c r="Z82" s="180">
        <v>6</v>
      </c>
      <c r="AA82" t="s">
        <v>18</v>
      </c>
      <c r="AC82" s="22"/>
      <c r="AE82"/>
      <c r="AF82" s="180">
        <v>6</v>
      </c>
      <c r="AG82" t="s">
        <v>18</v>
      </c>
      <c r="AI82" s="22"/>
      <c r="AK82"/>
      <c r="AL82" s="180">
        <v>6</v>
      </c>
      <c r="AM82" t="s">
        <v>18</v>
      </c>
      <c r="AO82" s="22"/>
      <c r="AQ82"/>
      <c r="AR82" s="180">
        <v>6</v>
      </c>
      <c r="AS82" t="s">
        <v>18</v>
      </c>
      <c r="AU82" s="22"/>
      <c r="AW82"/>
      <c r="AX82" s="180">
        <v>6</v>
      </c>
      <c r="AY82" s="169" t="s">
        <v>18</v>
      </c>
      <c r="AZ82" s="22">
        <f t="shared" si="10"/>
        <v>0</v>
      </c>
      <c r="BA82" s="22">
        <f t="shared" si="11"/>
        <v>0</v>
      </c>
      <c r="BC82"/>
      <c r="BD82"/>
    </row>
    <row r="83" spans="1:56" ht="12.75" customHeight="1">
      <c r="A83" s="191">
        <v>6</v>
      </c>
      <c r="B83" t="s">
        <v>15</v>
      </c>
      <c r="C83" s="22">
        <v>1148</v>
      </c>
      <c r="D83" s="22">
        <v>191.3</v>
      </c>
      <c r="E83" s="22">
        <v>6</v>
      </c>
      <c r="F83">
        <v>2</v>
      </c>
      <c r="G83"/>
      <c r="H83" s="180">
        <v>6</v>
      </c>
      <c r="I83" t="s">
        <v>15</v>
      </c>
      <c r="J83" s="22">
        <v>577</v>
      </c>
      <c r="K83" s="22">
        <v>192.3</v>
      </c>
      <c r="L83">
        <v>2</v>
      </c>
      <c r="M83"/>
      <c r="N83" s="180">
        <v>6</v>
      </c>
      <c r="O83" t="s">
        <v>15</v>
      </c>
      <c r="P83" s="22">
        <v>571</v>
      </c>
      <c r="Q83" s="22">
        <v>190.3</v>
      </c>
      <c r="R83">
        <v>2</v>
      </c>
      <c r="S83"/>
      <c r="T83" s="180">
        <v>6</v>
      </c>
      <c r="U83" t="s">
        <v>15</v>
      </c>
      <c r="V83" s="22">
        <v>471</v>
      </c>
      <c r="W83" s="22">
        <v>157</v>
      </c>
      <c r="X83">
        <v>0</v>
      </c>
      <c r="Y83"/>
      <c r="Z83" s="180">
        <v>6</v>
      </c>
      <c r="AA83" t="s">
        <v>15</v>
      </c>
      <c r="AB83" s="22">
        <v>532</v>
      </c>
      <c r="AC83" s="22">
        <v>177.3</v>
      </c>
      <c r="AD83">
        <v>2</v>
      </c>
      <c r="AE83"/>
      <c r="AF83" s="180">
        <v>6</v>
      </c>
      <c r="AG83" t="s">
        <v>15</v>
      </c>
      <c r="AH83" s="22">
        <v>507</v>
      </c>
      <c r="AI83" s="22">
        <v>169</v>
      </c>
      <c r="AJ83">
        <v>2</v>
      </c>
      <c r="AK83"/>
      <c r="AL83" s="180">
        <v>6</v>
      </c>
      <c r="AM83" t="s">
        <v>15</v>
      </c>
      <c r="AN83" s="22">
        <v>533</v>
      </c>
      <c r="AO83" s="22">
        <v>177.7</v>
      </c>
      <c r="AP83">
        <v>2</v>
      </c>
      <c r="AQ83"/>
      <c r="AR83" s="180">
        <v>6</v>
      </c>
      <c r="AS83" t="s">
        <v>15</v>
      </c>
      <c r="AT83" s="22">
        <v>581</v>
      </c>
      <c r="AU83" s="22">
        <v>193.7</v>
      </c>
      <c r="AV83">
        <v>2</v>
      </c>
      <c r="AW83"/>
      <c r="AX83" s="180">
        <v>6</v>
      </c>
      <c r="AY83" s="169" t="s">
        <v>15</v>
      </c>
      <c r="AZ83" s="22">
        <f t="shared" si="10"/>
        <v>4920</v>
      </c>
      <c r="BA83" s="22">
        <f t="shared" si="11"/>
        <v>14</v>
      </c>
      <c r="BB83">
        <v>2</v>
      </c>
      <c r="BC83"/>
      <c r="BD83"/>
    </row>
    <row r="84" spans="1:56" ht="12.75" customHeight="1">
      <c r="A84" s="191">
        <v>6</v>
      </c>
      <c r="B84" t="s">
        <v>13</v>
      </c>
      <c r="C84" s="22">
        <v>1119</v>
      </c>
      <c r="D84" s="22">
        <v>186.5</v>
      </c>
      <c r="E84" s="22">
        <v>2</v>
      </c>
      <c r="F84">
        <v>0</v>
      </c>
      <c r="G84"/>
      <c r="H84" s="180">
        <v>6</v>
      </c>
      <c r="I84" t="s">
        <v>13</v>
      </c>
      <c r="J84" s="22">
        <v>549</v>
      </c>
      <c r="K84" s="22">
        <v>183</v>
      </c>
      <c r="L84">
        <v>0</v>
      </c>
      <c r="M84"/>
      <c r="N84" s="180">
        <v>6</v>
      </c>
      <c r="O84" t="s">
        <v>13</v>
      </c>
      <c r="P84" s="22">
        <v>539</v>
      </c>
      <c r="Q84" s="22">
        <v>179.7</v>
      </c>
      <c r="R84">
        <v>2</v>
      </c>
      <c r="S84"/>
      <c r="T84" s="180">
        <v>6</v>
      </c>
      <c r="U84" t="s">
        <v>13</v>
      </c>
      <c r="V84" s="22">
        <v>336</v>
      </c>
      <c r="W84" s="22">
        <v>168</v>
      </c>
      <c r="X84">
        <v>0</v>
      </c>
      <c r="Y84"/>
      <c r="Z84" s="180">
        <v>6</v>
      </c>
      <c r="AA84" t="s">
        <v>13</v>
      </c>
      <c r="AB84" s="22">
        <v>543</v>
      </c>
      <c r="AC84" s="22">
        <v>181</v>
      </c>
      <c r="AD84">
        <v>2</v>
      </c>
      <c r="AE84"/>
      <c r="AF84" s="180">
        <v>6</v>
      </c>
      <c r="AG84" t="s">
        <v>13</v>
      </c>
      <c r="AH84" s="22">
        <v>195</v>
      </c>
      <c r="AI84" s="22">
        <v>195</v>
      </c>
      <c r="AJ84">
        <v>0</v>
      </c>
      <c r="AK84"/>
      <c r="AL84" s="180">
        <v>6</v>
      </c>
      <c r="AM84" t="s">
        <v>13</v>
      </c>
      <c r="AN84" s="22">
        <v>527</v>
      </c>
      <c r="AO84" s="22">
        <v>175.7</v>
      </c>
      <c r="AP84">
        <v>0</v>
      </c>
      <c r="AQ84"/>
      <c r="AR84" s="180">
        <v>6</v>
      </c>
      <c r="AS84" t="s">
        <v>13</v>
      </c>
      <c r="AT84" s="22">
        <v>578</v>
      </c>
      <c r="AU84" s="22">
        <v>192.7</v>
      </c>
      <c r="AV84">
        <v>0</v>
      </c>
      <c r="AW84"/>
      <c r="AX84" s="180">
        <v>6</v>
      </c>
      <c r="AY84" s="169" t="s">
        <v>13</v>
      </c>
      <c r="AZ84" s="22">
        <f t="shared" si="10"/>
        <v>4386</v>
      </c>
      <c r="BA84" s="22">
        <f t="shared" si="11"/>
        <v>4</v>
      </c>
      <c r="BB84">
        <v>0</v>
      </c>
      <c r="BC84"/>
      <c r="BD84"/>
    </row>
    <row r="85" spans="1:56" ht="12.75" customHeight="1">
      <c r="A85" s="191">
        <v>6</v>
      </c>
      <c r="B85" t="s">
        <v>20</v>
      </c>
      <c r="C85" s="22">
        <v>1018</v>
      </c>
      <c r="D85" s="22">
        <v>169.7</v>
      </c>
      <c r="E85" s="22">
        <v>1</v>
      </c>
      <c r="F85">
        <v>0</v>
      </c>
      <c r="G85"/>
      <c r="H85" s="180">
        <v>6</v>
      </c>
      <c r="I85" t="s">
        <v>20</v>
      </c>
      <c r="J85" s="22">
        <v>524</v>
      </c>
      <c r="K85" s="22">
        <v>174.7</v>
      </c>
      <c r="L85">
        <v>2</v>
      </c>
      <c r="M85"/>
      <c r="N85" s="180">
        <v>6</v>
      </c>
      <c r="O85" t="s">
        <v>20</v>
      </c>
      <c r="P85" s="22">
        <v>458</v>
      </c>
      <c r="Q85" s="22">
        <v>152.69999999999999</v>
      </c>
      <c r="R85">
        <v>2</v>
      </c>
      <c r="S85"/>
      <c r="T85" s="180">
        <v>6</v>
      </c>
      <c r="U85" t="s">
        <v>20</v>
      </c>
      <c r="V85" s="22">
        <v>469</v>
      </c>
      <c r="W85" s="22">
        <v>156.30000000000001</v>
      </c>
      <c r="X85">
        <v>0</v>
      </c>
      <c r="Y85"/>
      <c r="Z85" s="180">
        <v>6</v>
      </c>
      <c r="AA85" t="s">
        <v>20</v>
      </c>
      <c r="AB85" s="22">
        <v>57</v>
      </c>
      <c r="AC85" s="22">
        <v>57</v>
      </c>
      <c r="AD85">
        <v>0</v>
      </c>
      <c r="AE85"/>
      <c r="AF85" s="180">
        <v>6</v>
      </c>
      <c r="AG85" t="s">
        <v>20</v>
      </c>
      <c r="AH85" s="22">
        <v>0</v>
      </c>
      <c r="AI85" s="22">
        <v>0</v>
      </c>
      <c r="AJ85">
        <v>0</v>
      </c>
      <c r="AK85"/>
      <c r="AL85" s="180">
        <v>6</v>
      </c>
      <c r="AM85" t="s">
        <v>20</v>
      </c>
      <c r="AN85" s="22">
        <v>535</v>
      </c>
      <c r="AO85" s="22">
        <v>178.3</v>
      </c>
      <c r="AP85">
        <v>2</v>
      </c>
      <c r="AQ85"/>
      <c r="AR85" s="180">
        <v>6</v>
      </c>
      <c r="AS85" t="s">
        <v>20</v>
      </c>
      <c r="AT85" s="22">
        <v>566</v>
      </c>
      <c r="AU85" s="22">
        <v>188.7</v>
      </c>
      <c r="AV85">
        <v>0</v>
      </c>
      <c r="AW85"/>
      <c r="AX85" s="180">
        <v>6</v>
      </c>
      <c r="AY85" s="169" t="s">
        <v>20</v>
      </c>
      <c r="AZ85" s="22">
        <f t="shared" si="10"/>
        <v>3627</v>
      </c>
      <c r="BA85" s="22">
        <f t="shared" si="11"/>
        <v>6</v>
      </c>
      <c r="BB85">
        <v>0</v>
      </c>
      <c r="BC85"/>
      <c r="BD85"/>
    </row>
    <row r="86" spans="1:56" ht="12.75" customHeight="1">
      <c r="A86" s="191">
        <v>6</v>
      </c>
      <c r="B86" t="s">
        <v>26</v>
      </c>
      <c r="C86" s="22">
        <v>1132</v>
      </c>
      <c r="D86" s="22">
        <v>188.7</v>
      </c>
      <c r="E86" s="22">
        <v>2</v>
      </c>
      <c r="F86">
        <v>0</v>
      </c>
      <c r="G86"/>
      <c r="H86" s="180">
        <v>6</v>
      </c>
      <c r="I86" t="s">
        <v>26</v>
      </c>
      <c r="J86" s="22">
        <v>546</v>
      </c>
      <c r="K86" s="22">
        <v>182</v>
      </c>
      <c r="L86">
        <v>0</v>
      </c>
      <c r="M86"/>
      <c r="N86" s="180">
        <v>6</v>
      </c>
      <c r="O86" t="s">
        <v>26</v>
      </c>
      <c r="P86" s="22">
        <v>574</v>
      </c>
      <c r="Q86" s="22">
        <v>191.3</v>
      </c>
      <c r="R86">
        <v>2</v>
      </c>
      <c r="S86"/>
      <c r="T86" s="180">
        <v>6</v>
      </c>
      <c r="U86" t="s">
        <v>26</v>
      </c>
      <c r="V86" s="22">
        <v>415</v>
      </c>
      <c r="W86" s="22">
        <v>138.30000000000001</v>
      </c>
      <c r="X86">
        <v>0</v>
      </c>
      <c r="Y86"/>
      <c r="Z86" s="180">
        <v>6</v>
      </c>
      <c r="AA86" t="s">
        <v>26</v>
      </c>
      <c r="AB86" s="22">
        <v>421</v>
      </c>
      <c r="AC86" s="22">
        <v>140.30000000000001</v>
      </c>
      <c r="AD86">
        <v>0</v>
      </c>
      <c r="AE86"/>
      <c r="AF86" s="180">
        <v>6</v>
      </c>
      <c r="AG86" t="s">
        <v>26</v>
      </c>
      <c r="AH86" s="22">
        <v>176</v>
      </c>
      <c r="AI86" s="22">
        <v>176</v>
      </c>
      <c r="AJ86">
        <v>0</v>
      </c>
      <c r="AK86"/>
      <c r="AL86" s="180">
        <v>6</v>
      </c>
      <c r="AM86" t="s">
        <v>26</v>
      </c>
      <c r="AN86" s="22">
        <v>544</v>
      </c>
      <c r="AO86" s="22">
        <v>181.3</v>
      </c>
      <c r="AP86">
        <v>2</v>
      </c>
      <c r="AQ86"/>
      <c r="AR86" s="180">
        <v>6</v>
      </c>
      <c r="AS86" t="s">
        <v>26</v>
      </c>
      <c r="AT86" s="22">
        <v>589</v>
      </c>
      <c r="AU86" s="22">
        <v>196.3</v>
      </c>
      <c r="AV86">
        <v>2</v>
      </c>
      <c r="AW86"/>
      <c r="AX86" s="180">
        <v>6</v>
      </c>
      <c r="AY86" s="169" t="s">
        <v>26</v>
      </c>
      <c r="AZ86" s="22">
        <f t="shared" si="10"/>
        <v>4397</v>
      </c>
      <c r="BA86" s="22">
        <f t="shared" si="11"/>
        <v>6</v>
      </c>
      <c r="BB86">
        <v>0</v>
      </c>
      <c r="BC86"/>
      <c r="BD86"/>
    </row>
    <row r="87" spans="1:56" ht="12.75" customHeight="1">
      <c r="A87" s="191">
        <v>6</v>
      </c>
      <c r="B87" t="s">
        <v>28</v>
      </c>
      <c r="C87" s="22">
        <v>1078</v>
      </c>
      <c r="D87" s="22">
        <v>179.7</v>
      </c>
      <c r="E87" s="22">
        <v>6</v>
      </c>
      <c r="F87">
        <v>2</v>
      </c>
      <c r="G87"/>
      <c r="H87" s="180">
        <v>6</v>
      </c>
      <c r="I87" t="s">
        <v>28</v>
      </c>
      <c r="J87" s="22">
        <v>540</v>
      </c>
      <c r="K87" s="22">
        <v>180</v>
      </c>
      <c r="L87">
        <v>2</v>
      </c>
      <c r="M87"/>
      <c r="N87" s="180">
        <v>6</v>
      </c>
      <c r="O87" t="s">
        <v>28</v>
      </c>
      <c r="P87" s="22">
        <v>538</v>
      </c>
      <c r="Q87" s="22">
        <v>179.3</v>
      </c>
      <c r="R87">
        <v>2</v>
      </c>
      <c r="S87"/>
      <c r="T87" s="180">
        <v>6</v>
      </c>
      <c r="U87" t="s">
        <v>28</v>
      </c>
      <c r="V87" s="22">
        <v>436</v>
      </c>
      <c r="W87" s="22">
        <v>145.30000000000001</v>
      </c>
      <c r="X87">
        <v>0</v>
      </c>
      <c r="Y87"/>
      <c r="Z87" s="180">
        <v>6</v>
      </c>
      <c r="AA87" t="s">
        <v>28</v>
      </c>
      <c r="AB87" s="22">
        <v>0</v>
      </c>
      <c r="AC87" s="22">
        <v>0</v>
      </c>
      <c r="AD87">
        <v>0</v>
      </c>
      <c r="AE87"/>
      <c r="AF87" s="180">
        <v>6</v>
      </c>
      <c r="AG87" t="s">
        <v>28</v>
      </c>
      <c r="AH87" s="22">
        <v>112</v>
      </c>
      <c r="AI87" s="22">
        <v>112</v>
      </c>
      <c r="AJ87">
        <v>0</v>
      </c>
      <c r="AK87"/>
      <c r="AL87" s="180">
        <v>6</v>
      </c>
      <c r="AM87" t="s">
        <v>28</v>
      </c>
      <c r="AN87" s="22">
        <v>478</v>
      </c>
      <c r="AO87" s="22">
        <v>159.30000000000001</v>
      </c>
      <c r="AP87">
        <v>0</v>
      </c>
      <c r="AQ87"/>
      <c r="AR87" s="180">
        <v>6</v>
      </c>
      <c r="AS87" t="s">
        <v>28</v>
      </c>
      <c r="AT87" s="22">
        <v>564</v>
      </c>
      <c r="AU87" s="22">
        <v>188</v>
      </c>
      <c r="AV87">
        <v>0</v>
      </c>
      <c r="AW87"/>
      <c r="AX87" s="180">
        <v>6</v>
      </c>
      <c r="AY87" s="169" t="s">
        <v>28</v>
      </c>
      <c r="AZ87" s="22">
        <f t="shared" si="10"/>
        <v>3746</v>
      </c>
      <c r="BA87" s="22">
        <f t="shared" si="11"/>
        <v>6</v>
      </c>
      <c r="BB87">
        <v>0</v>
      </c>
      <c r="BC87"/>
      <c r="BD87"/>
    </row>
    <row r="88" spans="1:56" ht="12.75" customHeight="1">
      <c r="A88" s="191">
        <v>6</v>
      </c>
      <c r="B88" t="s">
        <v>21</v>
      </c>
      <c r="C88" s="22">
        <v>1118</v>
      </c>
      <c r="D88" s="22">
        <v>186.3</v>
      </c>
      <c r="E88" s="22">
        <v>4</v>
      </c>
      <c r="F88">
        <v>2</v>
      </c>
      <c r="G88"/>
      <c r="H88" s="180">
        <v>6</v>
      </c>
      <c r="I88" t="s">
        <v>21</v>
      </c>
      <c r="J88" s="22">
        <v>560</v>
      </c>
      <c r="K88" s="22">
        <v>186.7</v>
      </c>
      <c r="L88">
        <v>2</v>
      </c>
      <c r="M88"/>
      <c r="N88" s="180">
        <v>6</v>
      </c>
      <c r="O88" t="s">
        <v>21</v>
      </c>
      <c r="P88" s="22">
        <v>488</v>
      </c>
      <c r="Q88" s="22">
        <v>162.69999999999999</v>
      </c>
      <c r="R88">
        <v>0</v>
      </c>
      <c r="S88"/>
      <c r="T88" s="180">
        <v>6</v>
      </c>
      <c r="U88" t="s">
        <v>21</v>
      </c>
      <c r="V88" s="22">
        <v>541</v>
      </c>
      <c r="W88" s="22">
        <v>180.3</v>
      </c>
      <c r="X88">
        <v>2</v>
      </c>
      <c r="Y88"/>
      <c r="Z88" s="180">
        <v>6</v>
      </c>
      <c r="AA88" t="s">
        <v>21</v>
      </c>
      <c r="AB88" s="22">
        <v>522</v>
      </c>
      <c r="AC88" s="22">
        <v>174</v>
      </c>
      <c r="AD88">
        <v>0</v>
      </c>
      <c r="AE88"/>
      <c r="AF88" s="180">
        <v>6</v>
      </c>
      <c r="AG88" t="s">
        <v>21</v>
      </c>
      <c r="AH88" s="22">
        <v>347</v>
      </c>
      <c r="AI88" s="22">
        <v>173.5</v>
      </c>
      <c r="AJ88">
        <v>2</v>
      </c>
      <c r="AK88"/>
      <c r="AL88" s="180">
        <v>6</v>
      </c>
      <c r="AM88" t="s">
        <v>21</v>
      </c>
      <c r="AN88" s="22">
        <v>553</v>
      </c>
      <c r="AO88" s="22">
        <v>184.3</v>
      </c>
      <c r="AP88">
        <v>2</v>
      </c>
      <c r="AQ88"/>
      <c r="AR88" s="180">
        <v>6</v>
      </c>
      <c r="AS88" t="s">
        <v>21</v>
      </c>
      <c r="AT88" s="22">
        <v>596</v>
      </c>
      <c r="AU88" s="22">
        <v>198.7</v>
      </c>
      <c r="AV88">
        <v>2</v>
      </c>
      <c r="AW88"/>
      <c r="AX88" s="180">
        <v>6</v>
      </c>
      <c r="AY88" s="169" t="s">
        <v>21</v>
      </c>
      <c r="AZ88" s="22">
        <f t="shared" si="10"/>
        <v>4725</v>
      </c>
      <c r="BA88" s="22">
        <f t="shared" si="11"/>
        <v>12</v>
      </c>
      <c r="BB88">
        <v>2</v>
      </c>
      <c r="BC88"/>
      <c r="BD88"/>
    </row>
    <row r="89" spans="1:56" ht="12.75" customHeight="1">
      <c r="A89" s="191">
        <v>6</v>
      </c>
      <c r="B89" t="s">
        <v>29</v>
      </c>
      <c r="C89" s="22">
        <v>1016</v>
      </c>
      <c r="D89" s="22">
        <v>169.3</v>
      </c>
      <c r="E89" s="22">
        <v>0</v>
      </c>
      <c r="F89">
        <v>0</v>
      </c>
      <c r="G89"/>
      <c r="H89" s="180">
        <v>6</v>
      </c>
      <c r="I89" t="s">
        <v>29</v>
      </c>
      <c r="J89" s="22">
        <v>474</v>
      </c>
      <c r="K89" s="22">
        <v>158</v>
      </c>
      <c r="L89">
        <v>0</v>
      </c>
      <c r="M89"/>
      <c r="N89" s="180">
        <v>6</v>
      </c>
      <c r="O89" t="s">
        <v>29</v>
      </c>
      <c r="P89" s="22">
        <v>508</v>
      </c>
      <c r="Q89" s="22">
        <v>169.3</v>
      </c>
      <c r="R89">
        <v>0</v>
      </c>
      <c r="S89"/>
      <c r="T89" s="180">
        <v>6</v>
      </c>
      <c r="U89" t="s">
        <v>29</v>
      </c>
      <c r="V89" s="22">
        <v>474</v>
      </c>
      <c r="W89" s="22">
        <v>158</v>
      </c>
      <c r="X89">
        <v>2</v>
      </c>
      <c r="Y89"/>
      <c r="Z89" s="180">
        <v>6</v>
      </c>
      <c r="AA89" t="s">
        <v>29</v>
      </c>
      <c r="AB89" s="22">
        <v>0</v>
      </c>
      <c r="AC89" s="22">
        <v>0</v>
      </c>
      <c r="AD89">
        <v>0</v>
      </c>
      <c r="AE89"/>
      <c r="AF89" s="180">
        <v>6</v>
      </c>
      <c r="AG89" t="s">
        <v>29</v>
      </c>
      <c r="AH89" s="22">
        <v>0</v>
      </c>
      <c r="AI89" s="22">
        <v>0</v>
      </c>
      <c r="AJ89">
        <v>0</v>
      </c>
      <c r="AK89"/>
      <c r="AL89" s="180">
        <v>6</v>
      </c>
      <c r="AM89" t="s">
        <v>29</v>
      </c>
      <c r="AN89" s="22">
        <v>505</v>
      </c>
      <c r="AO89" s="22">
        <v>168.3</v>
      </c>
      <c r="AP89">
        <v>0</v>
      </c>
      <c r="AQ89"/>
      <c r="AR89" s="180">
        <v>6</v>
      </c>
      <c r="AS89" t="s">
        <v>29</v>
      </c>
      <c r="AT89" s="22">
        <v>563</v>
      </c>
      <c r="AU89" s="22">
        <v>187.7</v>
      </c>
      <c r="AV89">
        <v>0</v>
      </c>
      <c r="AW89"/>
      <c r="AX89" s="180">
        <v>6</v>
      </c>
      <c r="AY89" s="169" t="s">
        <v>29</v>
      </c>
      <c r="AZ89" s="22">
        <f t="shared" si="10"/>
        <v>3540</v>
      </c>
      <c r="BA89" s="22">
        <f t="shared" si="11"/>
        <v>2</v>
      </c>
      <c r="BB89">
        <v>0</v>
      </c>
      <c r="BC89"/>
      <c r="BD89"/>
    </row>
    <row r="90" spans="1:56" ht="13.15" customHeight="1">
      <c r="J90" s="177"/>
      <c r="P90" s="177"/>
      <c r="R90" s="22"/>
      <c r="V90" s="177"/>
      <c r="X90" s="22"/>
      <c r="AB90" s="177"/>
      <c r="AD90" s="22"/>
      <c r="AH90" s="177"/>
      <c r="AJ90" s="22"/>
      <c r="AN90" s="177"/>
      <c r="AP90" s="22"/>
      <c r="AT90" s="177"/>
      <c r="AV90" s="22"/>
      <c r="AZ90" s="177"/>
      <c r="BB90" s="22"/>
      <c r="BD90"/>
    </row>
    <row r="91" spans="1:56">
      <c r="C91" s="346" t="s">
        <v>396</v>
      </c>
      <c r="D91" s="346"/>
      <c r="E91" s="346"/>
      <c r="F91" s="346"/>
      <c r="G91"/>
      <c r="H91"/>
      <c r="I91"/>
      <c r="K91" s="346" t="s">
        <v>45</v>
      </c>
      <c r="L91" s="346"/>
      <c r="M91" s="346"/>
      <c r="N91" s="346"/>
      <c r="O91"/>
      <c r="P91"/>
      <c r="Q91" s="346" t="s">
        <v>83</v>
      </c>
      <c r="R91" s="346"/>
      <c r="S91" s="346"/>
      <c r="T91"/>
      <c r="U91"/>
      <c r="V91"/>
      <c r="W91" s="346" t="s">
        <v>52</v>
      </c>
      <c r="X91" s="346"/>
      <c r="Y91" s="346"/>
      <c r="Z91"/>
      <c r="AA91"/>
      <c r="AB91"/>
      <c r="AC91" t="s">
        <v>22</v>
      </c>
      <c r="AE91"/>
      <c r="AF91"/>
      <c r="AG91"/>
      <c r="AH91"/>
      <c r="AI91" s="346" t="s">
        <v>53</v>
      </c>
      <c r="AJ91" s="346"/>
      <c r="AK91" s="346"/>
      <c r="AL91"/>
      <c r="AM91"/>
      <c r="AN91"/>
      <c r="AO91" s="346" t="s">
        <v>43</v>
      </c>
      <c r="AP91" s="346"/>
      <c r="AQ91" s="346"/>
      <c r="AR91"/>
      <c r="AS91"/>
      <c r="AT91"/>
      <c r="AU91" s="346" t="s">
        <v>86</v>
      </c>
      <c r="AV91" s="346"/>
      <c r="AW91" s="346"/>
      <c r="AX91"/>
      <c r="AY91" s="341" t="s">
        <v>404</v>
      </c>
      <c r="AZ91" s="341"/>
      <c r="BA91" s="341"/>
      <c r="BC91"/>
      <c r="BD91"/>
    </row>
    <row r="92" spans="1:56" ht="12.75" customHeight="1">
      <c r="B92" t="s">
        <v>0</v>
      </c>
      <c r="C92" s="22" t="s">
        <v>5</v>
      </c>
      <c r="D92" s="22" t="s">
        <v>63</v>
      </c>
      <c r="E92" s="22" t="s">
        <v>51</v>
      </c>
      <c r="F92" t="s">
        <v>40</v>
      </c>
      <c r="G92"/>
      <c r="H92" s="180"/>
      <c r="I92" t="s">
        <v>0</v>
      </c>
      <c r="J92" s="22" t="s">
        <v>5</v>
      </c>
      <c r="K92" s="22" t="s">
        <v>63</v>
      </c>
      <c r="L92" t="s">
        <v>40</v>
      </c>
      <c r="M92"/>
      <c r="N92" s="180"/>
      <c r="O92" t="s">
        <v>0</v>
      </c>
      <c r="P92" s="22" t="s">
        <v>5</v>
      </c>
      <c r="Q92" s="22" t="s">
        <v>63</v>
      </c>
      <c r="R92" t="s">
        <v>40</v>
      </c>
      <c r="S92"/>
      <c r="T92" s="180"/>
      <c r="U92" t="s">
        <v>0</v>
      </c>
      <c r="V92" s="22" t="s">
        <v>5</v>
      </c>
      <c r="W92" s="22" t="s">
        <v>63</v>
      </c>
      <c r="X92" t="s">
        <v>40</v>
      </c>
      <c r="Y92"/>
      <c r="Z92" s="180"/>
      <c r="AA92" t="s">
        <v>0</v>
      </c>
      <c r="AB92" s="22" t="s">
        <v>5</v>
      </c>
      <c r="AC92" s="22" t="s">
        <v>63</v>
      </c>
      <c r="AD92" t="s">
        <v>40</v>
      </c>
      <c r="AE92"/>
      <c r="AF92" s="180"/>
      <c r="AG92" t="s">
        <v>0</v>
      </c>
      <c r="AH92" s="22" t="s">
        <v>5</v>
      </c>
      <c r="AI92" s="22" t="s">
        <v>63</v>
      </c>
      <c r="AJ92" t="s">
        <v>40</v>
      </c>
      <c r="AK92"/>
      <c r="AL92" s="180"/>
      <c r="AM92" t="s">
        <v>0</v>
      </c>
      <c r="AN92" s="22" t="s">
        <v>5</v>
      </c>
      <c r="AO92" s="22" t="s">
        <v>63</v>
      </c>
      <c r="AP92" t="s">
        <v>40</v>
      </c>
      <c r="AQ92"/>
      <c r="AR92" s="180"/>
      <c r="AS92" t="s">
        <v>0</v>
      </c>
      <c r="AT92" s="22" t="s">
        <v>5</v>
      </c>
      <c r="AU92" s="22" t="s">
        <v>63</v>
      </c>
      <c r="AV92" t="s">
        <v>40</v>
      </c>
      <c r="AW92"/>
      <c r="AX92" s="180"/>
      <c r="AY92" t="s">
        <v>0</v>
      </c>
      <c r="AZ92" s="22" t="s">
        <v>397</v>
      </c>
      <c r="BA92" s="22" t="s">
        <v>398</v>
      </c>
      <c r="BB92" t="s">
        <v>128</v>
      </c>
      <c r="BC92"/>
      <c r="BD92"/>
    </row>
    <row r="93" spans="1:56" ht="12.75" customHeight="1">
      <c r="A93" s="191">
        <v>7</v>
      </c>
      <c r="B93" t="s">
        <v>6</v>
      </c>
      <c r="C93" s="22">
        <v>1091</v>
      </c>
      <c r="D93" s="22">
        <v>181.8</v>
      </c>
      <c r="E93" s="22">
        <v>0</v>
      </c>
      <c r="F93">
        <v>0</v>
      </c>
      <c r="G93"/>
      <c r="H93" s="180">
        <v>7</v>
      </c>
      <c r="I93" t="s">
        <v>6</v>
      </c>
      <c r="J93" s="22">
        <v>184</v>
      </c>
      <c r="K93" s="22">
        <v>184</v>
      </c>
      <c r="L93">
        <v>0</v>
      </c>
      <c r="M93"/>
      <c r="N93" s="180">
        <v>7</v>
      </c>
      <c r="O93" t="s">
        <v>6</v>
      </c>
      <c r="P93" s="22">
        <v>519</v>
      </c>
      <c r="Q93" s="22">
        <v>173</v>
      </c>
      <c r="R93">
        <v>2</v>
      </c>
      <c r="S93"/>
      <c r="T93" s="180">
        <v>7</v>
      </c>
      <c r="U93" t="s">
        <v>6</v>
      </c>
      <c r="V93" s="22">
        <v>519</v>
      </c>
      <c r="W93" s="22">
        <v>173</v>
      </c>
      <c r="X93">
        <v>2</v>
      </c>
      <c r="Y93"/>
      <c r="Z93" s="180">
        <v>7</v>
      </c>
      <c r="AA93" t="s">
        <v>6</v>
      </c>
      <c r="AB93" s="22">
        <v>537</v>
      </c>
      <c r="AC93" s="22">
        <v>179</v>
      </c>
      <c r="AD93">
        <v>2</v>
      </c>
      <c r="AE93"/>
      <c r="AF93" s="180">
        <v>7</v>
      </c>
      <c r="AG93" t="s">
        <v>6</v>
      </c>
      <c r="AH93" s="22">
        <v>170</v>
      </c>
      <c r="AI93" s="22">
        <v>170</v>
      </c>
      <c r="AJ93">
        <v>0</v>
      </c>
      <c r="AK93"/>
      <c r="AL93" s="180">
        <v>7</v>
      </c>
      <c r="AM93" t="s">
        <v>6</v>
      </c>
      <c r="AN93" s="22">
        <v>519</v>
      </c>
      <c r="AO93" s="22">
        <v>173</v>
      </c>
      <c r="AP93">
        <v>0</v>
      </c>
      <c r="AQ93"/>
      <c r="AR93" s="180">
        <v>7</v>
      </c>
      <c r="AS93" t="s">
        <v>6</v>
      </c>
      <c r="AT93" s="22">
        <v>586</v>
      </c>
      <c r="AU93" s="22">
        <v>195.3</v>
      </c>
      <c r="AV93">
        <v>2</v>
      </c>
      <c r="AW93"/>
      <c r="AX93" s="180">
        <v>7</v>
      </c>
      <c r="AY93" s="169" t="s">
        <v>6</v>
      </c>
      <c r="AZ93" s="22">
        <f>IF(C93="",0,SUM(C93+J93+P93+V93+AB93+AH93+AN93+AT93))</f>
        <v>4125</v>
      </c>
      <c r="BA93" s="22">
        <f>IF(C93="",0,SUM(F93+L93+R93+X93+AD93+AJ93+AP93+AV93))</f>
        <v>8</v>
      </c>
      <c r="BB93">
        <v>1</v>
      </c>
      <c r="BC93"/>
      <c r="BD93"/>
    </row>
    <row r="94" spans="1:56" ht="12.75" customHeight="1">
      <c r="A94" s="191">
        <v>7</v>
      </c>
      <c r="B94" t="s">
        <v>17</v>
      </c>
      <c r="C94" s="22"/>
      <c r="F94"/>
      <c r="G94"/>
      <c r="H94" s="180">
        <v>7</v>
      </c>
      <c r="I94" t="s">
        <v>17</v>
      </c>
      <c r="J94" s="22"/>
      <c r="K94" s="22"/>
      <c r="L94"/>
      <c r="M94"/>
      <c r="N94" s="180">
        <v>7</v>
      </c>
      <c r="O94" t="s">
        <v>17</v>
      </c>
      <c r="Q94" s="22"/>
      <c r="S94"/>
      <c r="T94" s="180">
        <v>7</v>
      </c>
      <c r="U94" t="s">
        <v>17</v>
      </c>
      <c r="W94" s="22"/>
      <c r="Y94"/>
      <c r="Z94" s="180">
        <v>7</v>
      </c>
      <c r="AA94" t="s">
        <v>17</v>
      </c>
      <c r="AC94" s="22"/>
      <c r="AE94"/>
      <c r="AF94" s="180">
        <v>7</v>
      </c>
      <c r="AG94" t="s">
        <v>17</v>
      </c>
      <c r="AI94" s="22"/>
      <c r="AK94"/>
      <c r="AL94" s="180">
        <v>7</v>
      </c>
      <c r="AM94" t="s">
        <v>17</v>
      </c>
      <c r="AO94" s="22"/>
      <c r="AQ94"/>
      <c r="AR94" s="180">
        <v>7</v>
      </c>
      <c r="AS94" t="s">
        <v>17</v>
      </c>
      <c r="AU94" s="22"/>
      <c r="AW94"/>
      <c r="AX94" s="180">
        <v>7</v>
      </c>
      <c r="AY94" s="169" t="s">
        <v>17</v>
      </c>
      <c r="AZ94" s="22">
        <f t="shared" ref="AZ94:AZ103" si="12">IF(C94="",0,SUM(C94+J94+P94+V94+AB94+AH94+AN94+AT94))</f>
        <v>0</v>
      </c>
      <c r="BA94" s="22">
        <f t="shared" ref="BA94:BA103" si="13">IF(C94="",0,SUM(F94+L94+R94+X94+AD94+AJ94+AP94+AV94))</f>
        <v>0</v>
      </c>
      <c r="BC94"/>
      <c r="BD94"/>
    </row>
    <row r="95" spans="1:56" ht="12.75" customHeight="1">
      <c r="A95" s="191">
        <v>7</v>
      </c>
      <c r="B95" t="s">
        <v>33</v>
      </c>
      <c r="C95" s="22">
        <v>1012</v>
      </c>
      <c r="D95" s="22">
        <v>168.7</v>
      </c>
      <c r="E95" s="22">
        <v>0</v>
      </c>
      <c r="F95">
        <v>0</v>
      </c>
      <c r="G95"/>
      <c r="H95" s="180">
        <v>7</v>
      </c>
      <c r="I95" t="s">
        <v>33</v>
      </c>
      <c r="J95" s="22">
        <v>476</v>
      </c>
      <c r="K95" s="22">
        <v>158.69999999999999</v>
      </c>
      <c r="L95">
        <v>0</v>
      </c>
      <c r="M95"/>
      <c r="N95" s="180">
        <v>7</v>
      </c>
      <c r="O95" t="s">
        <v>33</v>
      </c>
      <c r="P95" s="22">
        <v>471</v>
      </c>
      <c r="Q95" s="22">
        <v>157</v>
      </c>
      <c r="R95">
        <v>0</v>
      </c>
      <c r="S95"/>
      <c r="T95" s="180">
        <v>7</v>
      </c>
      <c r="U95" t="s">
        <v>33</v>
      </c>
      <c r="V95" s="22">
        <v>516</v>
      </c>
      <c r="W95" s="22">
        <v>172</v>
      </c>
      <c r="X95">
        <v>2</v>
      </c>
      <c r="Y95"/>
      <c r="Z95" s="180">
        <v>7</v>
      </c>
      <c r="AA95" t="s">
        <v>33</v>
      </c>
      <c r="AB95" s="22">
        <v>126</v>
      </c>
      <c r="AC95" s="22">
        <v>126</v>
      </c>
      <c r="AD95">
        <v>0</v>
      </c>
      <c r="AE95"/>
      <c r="AF95" s="180">
        <v>7</v>
      </c>
      <c r="AG95" t="s">
        <v>33</v>
      </c>
      <c r="AH95" s="22">
        <v>156</v>
      </c>
      <c r="AI95" s="22">
        <v>156</v>
      </c>
      <c r="AJ95">
        <v>0</v>
      </c>
      <c r="AK95"/>
      <c r="AL95" s="180">
        <v>7</v>
      </c>
      <c r="AM95" t="s">
        <v>33</v>
      </c>
      <c r="AN95" s="22">
        <v>488</v>
      </c>
      <c r="AO95" s="22">
        <v>162.69999999999999</v>
      </c>
      <c r="AP95">
        <v>0</v>
      </c>
      <c r="AQ95"/>
      <c r="AR95" s="180">
        <v>7</v>
      </c>
      <c r="AS95" t="s">
        <v>33</v>
      </c>
      <c r="AT95" s="22">
        <v>574</v>
      </c>
      <c r="AU95" s="22">
        <v>191.3</v>
      </c>
      <c r="AV95">
        <v>0</v>
      </c>
      <c r="AW95"/>
      <c r="AX95" s="180">
        <v>7</v>
      </c>
      <c r="AY95" s="169" t="s">
        <v>33</v>
      </c>
      <c r="AZ95" s="22">
        <f t="shared" si="12"/>
        <v>3819</v>
      </c>
      <c r="BA95" s="22">
        <f t="shared" si="13"/>
        <v>2</v>
      </c>
      <c r="BB95">
        <v>0</v>
      </c>
      <c r="BC95"/>
      <c r="BD95"/>
    </row>
    <row r="96" spans="1:56" ht="12.75" customHeight="1">
      <c r="A96" s="191">
        <v>7</v>
      </c>
      <c r="B96" t="s">
        <v>18</v>
      </c>
      <c r="C96" s="22">
        <v>1121</v>
      </c>
      <c r="D96" s="22">
        <v>186.8</v>
      </c>
      <c r="E96" s="22">
        <v>6</v>
      </c>
      <c r="F96">
        <v>2</v>
      </c>
      <c r="G96"/>
      <c r="H96" s="180">
        <v>7</v>
      </c>
      <c r="I96" t="s">
        <v>18</v>
      </c>
      <c r="J96" s="22">
        <v>557</v>
      </c>
      <c r="K96" s="22">
        <v>185.7</v>
      </c>
      <c r="L96">
        <v>2</v>
      </c>
      <c r="M96"/>
      <c r="N96" s="180">
        <v>7</v>
      </c>
      <c r="O96" t="s">
        <v>18</v>
      </c>
      <c r="P96" s="22">
        <v>0</v>
      </c>
      <c r="Q96" s="22">
        <v>0</v>
      </c>
      <c r="R96">
        <v>0</v>
      </c>
      <c r="S96"/>
      <c r="T96" s="180">
        <v>7</v>
      </c>
      <c r="U96" t="s">
        <v>18</v>
      </c>
      <c r="V96" s="22">
        <v>189</v>
      </c>
      <c r="W96" s="22">
        <v>189</v>
      </c>
      <c r="X96">
        <v>0</v>
      </c>
      <c r="Y96"/>
      <c r="Z96" s="180">
        <v>7</v>
      </c>
      <c r="AA96" t="s">
        <v>18</v>
      </c>
      <c r="AB96" s="22">
        <v>525</v>
      </c>
      <c r="AC96" s="22">
        <v>175</v>
      </c>
      <c r="AD96">
        <v>0</v>
      </c>
      <c r="AE96"/>
      <c r="AF96" s="180">
        <v>7</v>
      </c>
      <c r="AG96" t="s">
        <v>18</v>
      </c>
      <c r="AH96" s="22">
        <v>551</v>
      </c>
      <c r="AI96" s="22">
        <v>183.7</v>
      </c>
      <c r="AJ96">
        <v>2</v>
      </c>
      <c r="AK96"/>
      <c r="AL96" s="180">
        <v>7</v>
      </c>
      <c r="AM96" t="s">
        <v>18</v>
      </c>
      <c r="AN96" s="22">
        <v>540</v>
      </c>
      <c r="AO96" s="22">
        <v>180</v>
      </c>
      <c r="AP96">
        <v>2</v>
      </c>
      <c r="AQ96"/>
      <c r="AR96" s="180">
        <v>7</v>
      </c>
      <c r="AS96" t="s">
        <v>18</v>
      </c>
      <c r="AT96" s="22">
        <v>580</v>
      </c>
      <c r="AU96" s="22">
        <v>193.3</v>
      </c>
      <c r="AV96">
        <v>0</v>
      </c>
      <c r="AW96"/>
      <c r="AX96" s="180">
        <v>7</v>
      </c>
      <c r="AY96" s="169" t="s">
        <v>18</v>
      </c>
      <c r="AZ96" s="22">
        <f t="shared" si="12"/>
        <v>4063</v>
      </c>
      <c r="BA96" s="22">
        <f t="shared" si="13"/>
        <v>8</v>
      </c>
      <c r="BB96">
        <v>1</v>
      </c>
      <c r="BC96"/>
      <c r="BD96"/>
    </row>
    <row r="97" spans="1:56" ht="12.75" customHeight="1">
      <c r="A97" s="191">
        <v>7</v>
      </c>
      <c r="B97" t="s">
        <v>15</v>
      </c>
      <c r="C97" s="22">
        <v>1152</v>
      </c>
      <c r="D97" s="22">
        <v>192</v>
      </c>
      <c r="E97" s="22">
        <v>6</v>
      </c>
      <c r="F97">
        <v>2</v>
      </c>
      <c r="G97"/>
      <c r="H97" s="180">
        <v>7</v>
      </c>
      <c r="I97" t="s">
        <v>15</v>
      </c>
      <c r="J97" s="22">
        <v>580</v>
      </c>
      <c r="K97" s="22">
        <v>193.3</v>
      </c>
      <c r="L97">
        <v>2</v>
      </c>
      <c r="M97"/>
      <c r="N97" s="180">
        <v>7</v>
      </c>
      <c r="O97" t="s">
        <v>15</v>
      </c>
      <c r="P97" s="22">
        <v>568</v>
      </c>
      <c r="Q97" s="22">
        <v>189.3</v>
      </c>
      <c r="R97">
        <v>2</v>
      </c>
      <c r="S97"/>
      <c r="T97" s="180">
        <v>7</v>
      </c>
      <c r="U97" t="s">
        <v>15</v>
      </c>
      <c r="V97" s="22">
        <v>482</v>
      </c>
      <c r="W97" s="22">
        <v>160.69999999999999</v>
      </c>
      <c r="X97">
        <v>0</v>
      </c>
      <c r="Y97"/>
      <c r="Z97" s="180">
        <v>7</v>
      </c>
      <c r="AA97" t="s">
        <v>15</v>
      </c>
      <c r="AB97" s="22">
        <v>522</v>
      </c>
      <c r="AC97" s="22">
        <v>174</v>
      </c>
      <c r="AD97">
        <v>2</v>
      </c>
      <c r="AE97"/>
      <c r="AF97" s="180">
        <v>7</v>
      </c>
      <c r="AG97" t="s">
        <v>15</v>
      </c>
      <c r="AH97" s="22">
        <v>500</v>
      </c>
      <c r="AI97" s="22">
        <v>166.7</v>
      </c>
      <c r="AJ97">
        <v>2</v>
      </c>
      <c r="AK97"/>
      <c r="AL97" s="180">
        <v>7</v>
      </c>
      <c r="AM97" t="s">
        <v>15</v>
      </c>
      <c r="AN97" s="22">
        <v>531</v>
      </c>
      <c r="AO97" s="22">
        <v>177</v>
      </c>
      <c r="AP97">
        <v>2</v>
      </c>
      <c r="AQ97"/>
      <c r="AR97" s="180">
        <v>7</v>
      </c>
      <c r="AS97" t="s">
        <v>15</v>
      </c>
      <c r="AT97" s="22">
        <v>586</v>
      </c>
      <c r="AU97" s="22">
        <v>195.3</v>
      </c>
      <c r="AV97">
        <v>2</v>
      </c>
      <c r="AW97"/>
      <c r="AX97" s="180">
        <v>7</v>
      </c>
      <c r="AY97" s="169" t="s">
        <v>15</v>
      </c>
      <c r="AZ97" s="22">
        <f t="shared" si="12"/>
        <v>4921</v>
      </c>
      <c r="BA97" s="22">
        <f t="shared" si="13"/>
        <v>14</v>
      </c>
      <c r="BB97">
        <v>2</v>
      </c>
      <c r="BC97"/>
      <c r="BD97"/>
    </row>
    <row r="98" spans="1:56" ht="12.75" customHeight="1">
      <c r="A98" s="191">
        <v>7</v>
      </c>
      <c r="B98" t="s">
        <v>13</v>
      </c>
      <c r="C98" s="22">
        <v>1101</v>
      </c>
      <c r="D98" s="22">
        <v>183.5</v>
      </c>
      <c r="E98" s="22">
        <v>6</v>
      </c>
      <c r="F98">
        <v>2</v>
      </c>
      <c r="G98"/>
      <c r="H98" s="180">
        <v>7</v>
      </c>
      <c r="I98" t="s">
        <v>13</v>
      </c>
      <c r="J98" s="22">
        <v>534</v>
      </c>
      <c r="K98" s="22">
        <v>178</v>
      </c>
      <c r="L98">
        <v>2</v>
      </c>
      <c r="M98"/>
      <c r="N98" s="180">
        <v>7</v>
      </c>
      <c r="O98" t="s">
        <v>13</v>
      </c>
      <c r="P98" s="22">
        <v>542</v>
      </c>
      <c r="Q98" s="22">
        <v>180.7</v>
      </c>
      <c r="R98">
        <v>2</v>
      </c>
      <c r="S98"/>
      <c r="T98" s="180">
        <v>7</v>
      </c>
      <c r="U98" t="s">
        <v>13</v>
      </c>
      <c r="V98" s="22">
        <v>491</v>
      </c>
      <c r="W98" s="22">
        <v>163.69999999999999</v>
      </c>
      <c r="X98">
        <v>0</v>
      </c>
      <c r="Y98"/>
      <c r="Z98" s="180">
        <v>7</v>
      </c>
      <c r="AA98" t="s">
        <v>13</v>
      </c>
      <c r="AB98" s="22">
        <v>524</v>
      </c>
      <c r="AC98" s="22">
        <v>174.7</v>
      </c>
      <c r="AD98">
        <v>2</v>
      </c>
      <c r="AE98"/>
      <c r="AF98" s="180">
        <v>7</v>
      </c>
      <c r="AG98" t="s">
        <v>13</v>
      </c>
      <c r="AH98" s="22">
        <v>187</v>
      </c>
      <c r="AI98" s="22">
        <v>187</v>
      </c>
      <c r="AJ98">
        <v>2</v>
      </c>
      <c r="AK98"/>
      <c r="AL98" s="180">
        <v>7</v>
      </c>
      <c r="AM98" t="s">
        <v>13</v>
      </c>
      <c r="AN98" s="22">
        <v>520</v>
      </c>
      <c r="AO98" s="22">
        <v>173.3</v>
      </c>
      <c r="AP98">
        <v>2</v>
      </c>
      <c r="AQ98"/>
      <c r="AR98" s="180">
        <v>7</v>
      </c>
      <c r="AS98" t="s">
        <v>13</v>
      </c>
      <c r="AT98" s="22">
        <v>574</v>
      </c>
      <c r="AU98" s="22">
        <v>191.3</v>
      </c>
      <c r="AV98">
        <v>2</v>
      </c>
      <c r="AW98"/>
      <c r="AX98" s="180">
        <v>7</v>
      </c>
      <c r="AY98" s="169" t="s">
        <v>13</v>
      </c>
      <c r="AZ98" s="22">
        <f t="shared" si="12"/>
        <v>4473</v>
      </c>
      <c r="BA98" s="22">
        <f t="shared" si="13"/>
        <v>14</v>
      </c>
      <c r="BB98">
        <v>2</v>
      </c>
      <c r="BC98"/>
      <c r="BD98"/>
    </row>
    <row r="99" spans="1:56" ht="12.75" customHeight="1">
      <c r="A99" s="191">
        <v>7</v>
      </c>
      <c r="B99" t="s">
        <v>20</v>
      </c>
      <c r="C99" s="22">
        <v>1015</v>
      </c>
      <c r="D99" s="22">
        <v>169.2</v>
      </c>
      <c r="E99" s="22">
        <v>0</v>
      </c>
      <c r="F99">
        <v>0</v>
      </c>
      <c r="G99"/>
      <c r="H99" s="180">
        <v>7</v>
      </c>
      <c r="I99" t="s">
        <v>20</v>
      </c>
      <c r="J99" s="22">
        <v>364</v>
      </c>
      <c r="K99" s="22">
        <v>182</v>
      </c>
      <c r="L99">
        <v>0</v>
      </c>
      <c r="M99"/>
      <c r="N99" s="180">
        <v>7</v>
      </c>
      <c r="O99" t="s">
        <v>20</v>
      </c>
      <c r="P99" s="22">
        <v>445</v>
      </c>
      <c r="Q99" s="22">
        <v>148.30000000000001</v>
      </c>
      <c r="R99">
        <v>0</v>
      </c>
      <c r="S99"/>
      <c r="T99" s="180">
        <v>7</v>
      </c>
      <c r="U99" t="s">
        <v>20</v>
      </c>
      <c r="V99" s="22">
        <v>485</v>
      </c>
      <c r="W99" s="22">
        <v>161.69999999999999</v>
      </c>
      <c r="X99">
        <v>0</v>
      </c>
      <c r="Y99"/>
      <c r="Z99" s="180">
        <v>7</v>
      </c>
      <c r="AA99" t="s">
        <v>20</v>
      </c>
      <c r="AB99" s="22">
        <v>65</v>
      </c>
      <c r="AC99" s="22">
        <v>65</v>
      </c>
      <c r="AD99">
        <v>0</v>
      </c>
      <c r="AE99"/>
      <c r="AF99" s="180">
        <v>7</v>
      </c>
      <c r="AG99" t="s">
        <v>20</v>
      </c>
      <c r="AH99" s="22">
        <v>0</v>
      </c>
      <c r="AI99" s="22">
        <v>0</v>
      </c>
      <c r="AJ99">
        <v>0</v>
      </c>
      <c r="AK99"/>
      <c r="AL99" s="180">
        <v>7</v>
      </c>
      <c r="AM99" t="s">
        <v>20</v>
      </c>
      <c r="AN99" s="22">
        <v>485</v>
      </c>
      <c r="AO99" s="22">
        <v>161.69999999999999</v>
      </c>
      <c r="AP99">
        <v>0</v>
      </c>
      <c r="AQ99"/>
      <c r="AR99" s="180">
        <v>7</v>
      </c>
      <c r="AS99" t="s">
        <v>20</v>
      </c>
      <c r="AT99" s="22">
        <v>573</v>
      </c>
      <c r="AU99" s="22">
        <v>191</v>
      </c>
      <c r="AV99">
        <v>0</v>
      </c>
      <c r="AW99"/>
      <c r="AX99" s="180">
        <v>7</v>
      </c>
      <c r="AY99" s="169" t="s">
        <v>20</v>
      </c>
      <c r="AZ99" s="22">
        <f t="shared" si="12"/>
        <v>3432</v>
      </c>
      <c r="BA99" s="22">
        <f t="shared" si="13"/>
        <v>0</v>
      </c>
      <c r="BB99">
        <v>0</v>
      </c>
      <c r="BC99"/>
      <c r="BD99"/>
    </row>
    <row r="100" spans="1:56" ht="12.75" customHeight="1">
      <c r="A100" s="191">
        <v>7</v>
      </c>
      <c r="B100" t="s">
        <v>26</v>
      </c>
      <c r="C100" s="22">
        <v>1130</v>
      </c>
      <c r="D100" s="22">
        <v>188.3</v>
      </c>
      <c r="E100" s="22">
        <v>6</v>
      </c>
      <c r="F100">
        <v>2</v>
      </c>
      <c r="G100"/>
      <c r="H100" s="180">
        <v>7</v>
      </c>
      <c r="I100" t="s">
        <v>26</v>
      </c>
      <c r="J100" s="22">
        <v>549</v>
      </c>
      <c r="K100" s="22">
        <v>183</v>
      </c>
      <c r="L100">
        <v>2</v>
      </c>
      <c r="M100"/>
      <c r="N100" s="180">
        <v>7</v>
      </c>
      <c r="O100" t="s">
        <v>26</v>
      </c>
      <c r="P100" s="22">
        <v>574</v>
      </c>
      <c r="Q100" s="22">
        <v>191.3</v>
      </c>
      <c r="R100">
        <v>2</v>
      </c>
      <c r="S100"/>
      <c r="T100" s="180">
        <v>7</v>
      </c>
      <c r="U100" t="s">
        <v>26</v>
      </c>
      <c r="V100" s="22">
        <v>429</v>
      </c>
      <c r="W100" s="22">
        <v>143</v>
      </c>
      <c r="X100">
        <v>0</v>
      </c>
      <c r="Y100"/>
      <c r="Z100" s="180">
        <v>7</v>
      </c>
      <c r="AA100" t="s">
        <v>26</v>
      </c>
      <c r="AB100" s="22">
        <v>442</v>
      </c>
      <c r="AC100" s="22">
        <v>147.30000000000001</v>
      </c>
      <c r="AD100">
        <v>2</v>
      </c>
      <c r="AE100"/>
      <c r="AF100" s="180">
        <v>7</v>
      </c>
      <c r="AG100" t="s">
        <v>26</v>
      </c>
      <c r="AH100" s="22">
        <v>173</v>
      </c>
      <c r="AI100" s="22">
        <v>173</v>
      </c>
      <c r="AJ100">
        <v>0</v>
      </c>
      <c r="AK100"/>
      <c r="AL100" s="180">
        <v>7</v>
      </c>
      <c r="AM100" t="s">
        <v>26</v>
      </c>
      <c r="AN100" s="22">
        <v>526</v>
      </c>
      <c r="AO100" s="22">
        <v>175.3</v>
      </c>
      <c r="AP100">
        <v>2</v>
      </c>
      <c r="AQ100"/>
      <c r="AR100" s="180">
        <v>7</v>
      </c>
      <c r="AS100" t="s">
        <v>26</v>
      </c>
      <c r="AT100" s="22">
        <v>589</v>
      </c>
      <c r="AU100" s="22">
        <v>196.3</v>
      </c>
      <c r="AV100">
        <v>2</v>
      </c>
      <c r="AW100"/>
      <c r="AX100" s="180">
        <v>7</v>
      </c>
      <c r="AY100" s="169" t="s">
        <v>26</v>
      </c>
      <c r="AZ100" s="22">
        <f t="shared" si="12"/>
        <v>4412</v>
      </c>
      <c r="BA100" s="22">
        <f t="shared" si="13"/>
        <v>12</v>
      </c>
      <c r="BB100">
        <v>2</v>
      </c>
      <c r="BC100"/>
      <c r="BD100"/>
    </row>
    <row r="101" spans="1:56" ht="12.75" customHeight="1">
      <c r="A101" s="191">
        <v>7</v>
      </c>
      <c r="B101" t="s">
        <v>28</v>
      </c>
      <c r="C101" s="22">
        <v>1061</v>
      </c>
      <c r="D101" s="22">
        <v>176.8</v>
      </c>
      <c r="E101" s="22">
        <v>0</v>
      </c>
      <c r="F101">
        <v>0</v>
      </c>
      <c r="G101"/>
      <c r="H101" s="180">
        <v>7</v>
      </c>
      <c r="I101" t="s">
        <v>28</v>
      </c>
      <c r="J101" s="22">
        <v>540</v>
      </c>
      <c r="K101" s="22">
        <v>180</v>
      </c>
      <c r="L101">
        <v>0</v>
      </c>
      <c r="M101"/>
      <c r="N101" s="180">
        <v>7</v>
      </c>
      <c r="O101" t="s">
        <v>28</v>
      </c>
      <c r="P101" s="22">
        <v>518</v>
      </c>
      <c r="Q101" s="22">
        <v>172.7</v>
      </c>
      <c r="R101">
        <v>0</v>
      </c>
      <c r="S101"/>
      <c r="T101" s="180">
        <v>7</v>
      </c>
      <c r="U101" t="s">
        <v>28</v>
      </c>
      <c r="V101" s="22">
        <v>441</v>
      </c>
      <c r="W101" s="22">
        <v>147</v>
      </c>
      <c r="X101">
        <v>2</v>
      </c>
      <c r="Y101"/>
      <c r="Z101" s="180">
        <v>7</v>
      </c>
      <c r="AA101" t="s">
        <v>28</v>
      </c>
      <c r="AB101" s="22">
        <v>0</v>
      </c>
      <c r="AC101" s="22">
        <v>0</v>
      </c>
      <c r="AD101">
        <v>0</v>
      </c>
      <c r="AE101"/>
      <c r="AF101" s="180">
        <v>7</v>
      </c>
      <c r="AG101" t="s">
        <v>28</v>
      </c>
      <c r="AH101" s="22">
        <v>240</v>
      </c>
      <c r="AI101" s="22">
        <v>120</v>
      </c>
      <c r="AJ101">
        <v>2</v>
      </c>
      <c r="AK101"/>
      <c r="AL101" s="180">
        <v>7</v>
      </c>
      <c r="AM101" t="s">
        <v>28</v>
      </c>
      <c r="AN101" s="22">
        <v>467</v>
      </c>
      <c r="AO101" s="22">
        <v>155.69999999999999</v>
      </c>
      <c r="AP101">
        <v>0</v>
      </c>
      <c r="AQ101"/>
      <c r="AR101" s="180">
        <v>7</v>
      </c>
      <c r="AS101" t="s">
        <v>28</v>
      </c>
      <c r="AT101" s="22">
        <v>551</v>
      </c>
      <c r="AU101" s="22">
        <v>183.7</v>
      </c>
      <c r="AV101">
        <v>0</v>
      </c>
      <c r="AW101"/>
      <c r="AX101" s="180">
        <v>7</v>
      </c>
      <c r="AY101" s="169" t="s">
        <v>28</v>
      </c>
      <c r="AZ101" s="22">
        <f t="shared" si="12"/>
        <v>3818</v>
      </c>
      <c r="BA101" s="22">
        <f t="shared" si="13"/>
        <v>4</v>
      </c>
      <c r="BB101">
        <v>0</v>
      </c>
      <c r="BC101"/>
      <c r="BD101"/>
    </row>
    <row r="102" spans="1:56" ht="12.75" customHeight="1">
      <c r="A102" s="191">
        <v>7</v>
      </c>
      <c r="B102" t="s">
        <v>21</v>
      </c>
      <c r="C102" s="22">
        <v>1112</v>
      </c>
      <c r="D102" s="22">
        <v>185.3</v>
      </c>
      <c r="E102" s="22">
        <v>6</v>
      </c>
      <c r="F102">
        <v>2</v>
      </c>
      <c r="G102"/>
      <c r="H102" s="180">
        <v>7</v>
      </c>
      <c r="I102" t="s">
        <v>21</v>
      </c>
      <c r="J102" s="22">
        <v>564</v>
      </c>
      <c r="K102" s="22">
        <v>188</v>
      </c>
      <c r="L102">
        <v>2</v>
      </c>
      <c r="M102"/>
      <c r="N102" s="180">
        <v>7</v>
      </c>
      <c r="O102" t="s">
        <v>21</v>
      </c>
      <c r="P102" s="22">
        <v>470</v>
      </c>
      <c r="Q102" s="22">
        <v>156.69999999999999</v>
      </c>
      <c r="R102">
        <v>2</v>
      </c>
      <c r="S102"/>
      <c r="T102" s="180">
        <v>7</v>
      </c>
      <c r="U102" t="s">
        <v>21</v>
      </c>
      <c r="V102" s="22">
        <v>534</v>
      </c>
      <c r="W102" s="22">
        <v>178</v>
      </c>
      <c r="X102">
        <v>2</v>
      </c>
      <c r="Y102"/>
      <c r="Z102" s="180">
        <v>7</v>
      </c>
      <c r="AA102" t="s">
        <v>21</v>
      </c>
      <c r="AB102" s="22">
        <v>531</v>
      </c>
      <c r="AC102" s="22">
        <v>177</v>
      </c>
      <c r="AD102">
        <v>2</v>
      </c>
      <c r="AE102"/>
      <c r="AF102" s="180">
        <v>7</v>
      </c>
      <c r="AG102" t="s">
        <v>21</v>
      </c>
      <c r="AH102" s="22">
        <v>326</v>
      </c>
      <c r="AI102" s="22">
        <v>163</v>
      </c>
      <c r="AJ102">
        <v>2</v>
      </c>
      <c r="AK102"/>
      <c r="AL102" s="180">
        <v>7</v>
      </c>
      <c r="AM102" t="s">
        <v>21</v>
      </c>
      <c r="AN102" s="22">
        <v>555</v>
      </c>
      <c r="AO102" s="22">
        <v>185</v>
      </c>
      <c r="AP102">
        <v>2</v>
      </c>
      <c r="AQ102"/>
      <c r="AR102" s="180">
        <v>7</v>
      </c>
      <c r="AS102" t="s">
        <v>21</v>
      </c>
      <c r="AT102" s="22">
        <v>597</v>
      </c>
      <c r="AU102" s="22">
        <v>199</v>
      </c>
      <c r="AV102">
        <v>2</v>
      </c>
      <c r="AW102"/>
      <c r="AX102" s="180">
        <v>7</v>
      </c>
      <c r="AY102" s="169" t="s">
        <v>21</v>
      </c>
      <c r="AZ102" s="22">
        <f t="shared" si="12"/>
        <v>4689</v>
      </c>
      <c r="BA102" s="22">
        <f t="shared" si="13"/>
        <v>16</v>
      </c>
      <c r="BB102">
        <v>2</v>
      </c>
      <c r="BC102"/>
      <c r="BD102"/>
    </row>
    <row r="103" spans="1:56" ht="12.75" customHeight="1">
      <c r="A103" s="191">
        <v>7</v>
      </c>
      <c r="B103" t="s">
        <v>29</v>
      </c>
      <c r="C103" s="22">
        <v>996</v>
      </c>
      <c r="D103" s="22">
        <v>166</v>
      </c>
      <c r="E103" s="22">
        <v>0</v>
      </c>
      <c r="F103">
        <v>0</v>
      </c>
      <c r="G103"/>
      <c r="H103" s="180">
        <v>7</v>
      </c>
      <c r="I103" t="s">
        <v>29</v>
      </c>
      <c r="J103" s="22">
        <v>170</v>
      </c>
      <c r="K103" s="22">
        <v>170</v>
      </c>
      <c r="L103">
        <v>0</v>
      </c>
      <c r="M103"/>
      <c r="N103" s="180">
        <v>7</v>
      </c>
      <c r="O103" t="s">
        <v>29</v>
      </c>
      <c r="P103" s="22">
        <v>463</v>
      </c>
      <c r="Q103" s="22">
        <v>154.30000000000001</v>
      </c>
      <c r="R103">
        <v>0</v>
      </c>
      <c r="S103"/>
      <c r="T103" s="180">
        <v>7</v>
      </c>
      <c r="U103" t="s">
        <v>29</v>
      </c>
      <c r="V103" s="22">
        <v>503</v>
      </c>
      <c r="W103" s="22">
        <v>167.7</v>
      </c>
      <c r="X103">
        <v>2</v>
      </c>
      <c r="Y103"/>
      <c r="Z103" s="180">
        <v>7</v>
      </c>
      <c r="AA103" t="s">
        <v>29</v>
      </c>
      <c r="AB103" s="22">
        <v>0</v>
      </c>
      <c r="AC103" s="22">
        <v>0</v>
      </c>
      <c r="AD103">
        <v>0</v>
      </c>
      <c r="AE103"/>
      <c r="AF103" s="180">
        <v>7</v>
      </c>
      <c r="AG103" t="s">
        <v>29</v>
      </c>
      <c r="AH103" s="22">
        <v>0</v>
      </c>
      <c r="AI103" s="22">
        <v>0</v>
      </c>
      <c r="AJ103">
        <v>0</v>
      </c>
      <c r="AK103"/>
      <c r="AL103" s="180">
        <v>7</v>
      </c>
      <c r="AM103" t="s">
        <v>29</v>
      </c>
      <c r="AN103" s="22">
        <v>479</v>
      </c>
      <c r="AO103" s="22">
        <v>159.69999999999999</v>
      </c>
      <c r="AP103">
        <v>0</v>
      </c>
      <c r="AQ103"/>
      <c r="AR103" s="180">
        <v>7</v>
      </c>
      <c r="AS103" t="s">
        <v>29</v>
      </c>
      <c r="AT103" s="22">
        <v>558</v>
      </c>
      <c r="AU103" s="22">
        <v>186</v>
      </c>
      <c r="AV103">
        <v>0</v>
      </c>
      <c r="AW103"/>
      <c r="AX103" s="180">
        <v>7</v>
      </c>
      <c r="AY103" s="169" t="s">
        <v>29</v>
      </c>
      <c r="AZ103" s="22">
        <f t="shared" si="12"/>
        <v>3169</v>
      </c>
      <c r="BA103" s="22">
        <f t="shared" si="13"/>
        <v>2</v>
      </c>
      <c r="BB103">
        <v>0</v>
      </c>
      <c r="BC103"/>
      <c r="BD103"/>
    </row>
    <row r="104" spans="1:56" ht="13.15" customHeight="1">
      <c r="J104" s="177"/>
      <c r="P104" s="177"/>
      <c r="R104" s="22"/>
      <c r="V104" s="177"/>
      <c r="X104" s="22"/>
      <c r="AB104" s="177"/>
      <c r="AD104" s="22"/>
      <c r="AH104" s="177"/>
      <c r="AJ104" s="22"/>
      <c r="AN104" s="177"/>
      <c r="AP104" s="22"/>
      <c r="AT104" s="177"/>
      <c r="AV104" s="22"/>
      <c r="AZ104" s="177"/>
      <c r="BB104" s="22"/>
      <c r="BD104"/>
    </row>
    <row r="105" spans="1:56">
      <c r="C105" s="346" t="s">
        <v>396</v>
      </c>
      <c r="D105" s="346"/>
      <c r="E105" s="346"/>
      <c r="F105" s="346"/>
      <c r="G105"/>
      <c r="H105"/>
      <c r="I105"/>
      <c r="K105" s="346" t="s">
        <v>45</v>
      </c>
      <c r="L105" s="346"/>
      <c r="M105" s="346"/>
      <c r="N105" s="346"/>
      <c r="O105"/>
      <c r="P105"/>
      <c r="Q105" s="346" t="s">
        <v>83</v>
      </c>
      <c r="R105" s="346"/>
      <c r="S105" s="346"/>
      <c r="T105"/>
      <c r="U105"/>
      <c r="V105"/>
      <c r="W105" s="346" t="s">
        <v>52</v>
      </c>
      <c r="X105" s="346"/>
      <c r="Y105" s="346"/>
      <c r="Z105"/>
      <c r="AA105"/>
      <c r="AB105"/>
      <c r="AC105" t="s">
        <v>22</v>
      </c>
      <c r="AE105"/>
      <c r="AF105"/>
      <c r="AG105"/>
      <c r="AH105"/>
      <c r="AI105" s="346" t="s">
        <v>53</v>
      </c>
      <c r="AJ105" s="346"/>
      <c r="AK105" s="346"/>
      <c r="AL105"/>
      <c r="AM105"/>
      <c r="AN105"/>
      <c r="AO105" s="346" t="s">
        <v>43</v>
      </c>
      <c r="AP105" s="346"/>
      <c r="AQ105" s="346"/>
      <c r="AR105"/>
      <c r="AS105"/>
      <c r="AT105"/>
      <c r="AU105" s="346" t="s">
        <v>86</v>
      </c>
      <c r="AV105" s="346"/>
      <c r="AW105" s="346"/>
      <c r="AX105"/>
      <c r="AY105" s="341" t="s">
        <v>405</v>
      </c>
      <c r="AZ105" s="341"/>
      <c r="BA105" s="341"/>
      <c r="BC105"/>
      <c r="BD105"/>
    </row>
    <row r="106" spans="1:56" ht="12.75" customHeight="1">
      <c r="B106" t="s">
        <v>0</v>
      </c>
      <c r="C106" s="22" t="s">
        <v>5</v>
      </c>
      <c r="D106" s="22" t="s">
        <v>63</v>
      </c>
      <c r="E106" s="22" t="s">
        <v>51</v>
      </c>
      <c r="F106" t="s">
        <v>40</v>
      </c>
      <c r="G106"/>
      <c r="H106" s="180"/>
      <c r="I106" t="s">
        <v>0</v>
      </c>
      <c r="J106" s="22" t="s">
        <v>5</v>
      </c>
      <c r="K106" s="22" t="s">
        <v>63</v>
      </c>
      <c r="L106" t="s">
        <v>40</v>
      </c>
      <c r="M106"/>
      <c r="N106" s="180"/>
      <c r="O106" t="s">
        <v>0</v>
      </c>
      <c r="P106" s="22" t="s">
        <v>5</v>
      </c>
      <c r="Q106" s="22" t="s">
        <v>63</v>
      </c>
      <c r="R106" t="s">
        <v>40</v>
      </c>
      <c r="S106"/>
      <c r="T106" s="180"/>
      <c r="U106" t="s">
        <v>0</v>
      </c>
      <c r="V106" s="22" t="s">
        <v>5</v>
      </c>
      <c r="W106" s="22" t="s">
        <v>63</v>
      </c>
      <c r="X106" t="s">
        <v>40</v>
      </c>
      <c r="Y106"/>
      <c r="Z106" s="180"/>
      <c r="AA106" t="s">
        <v>0</v>
      </c>
      <c r="AB106" s="22" t="s">
        <v>5</v>
      </c>
      <c r="AC106" s="22" t="s">
        <v>63</v>
      </c>
      <c r="AD106" t="s">
        <v>40</v>
      </c>
      <c r="AE106"/>
      <c r="AF106" s="180"/>
      <c r="AG106" t="s">
        <v>0</v>
      </c>
      <c r="AH106" s="22" t="s">
        <v>5</v>
      </c>
      <c r="AI106" s="22" t="s">
        <v>63</v>
      </c>
      <c r="AJ106" t="s">
        <v>40</v>
      </c>
      <c r="AK106"/>
      <c r="AL106" s="180"/>
      <c r="AM106" t="s">
        <v>0</v>
      </c>
      <c r="AN106" s="22" t="s">
        <v>5</v>
      </c>
      <c r="AO106" s="22" t="s">
        <v>63</v>
      </c>
      <c r="AP106" t="s">
        <v>40</v>
      </c>
      <c r="AQ106"/>
      <c r="AR106" s="180"/>
      <c r="AS106" t="s">
        <v>0</v>
      </c>
      <c r="AT106" s="22" t="s">
        <v>5</v>
      </c>
      <c r="AU106" s="22" t="s">
        <v>63</v>
      </c>
      <c r="AV106" t="s">
        <v>40</v>
      </c>
      <c r="AW106"/>
      <c r="AX106" s="180"/>
      <c r="AY106" t="s">
        <v>0</v>
      </c>
      <c r="AZ106" s="22" t="s">
        <v>397</v>
      </c>
      <c r="BA106" s="22" t="s">
        <v>398</v>
      </c>
      <c r="BB106" t="s">
        <v>128</v>
      </c>
      <c r="BC106"/>
      <c r="BD106"/>
    </row>
    <row r="107" spans="1:56" ht="12.75" customHeight="1">
      <c r="A107" s="191">
        <v>8</v>
      </c>
      <c r="B107" t="s">
        <v>6</v>
      </c>
      <c r="C107" s="22">
        <v>1085</v>
      </c>
      <c r="D107" s="22">
        <v>180.8</v>
      </c>
      <c r="E107" s="22">
        <v>5</v>
      </c>
      <c r="F107">
        <v>2</v>
      </c>
      <c r="G107"/>
      <c r="H107" s="180">
        <v>8</v>
      </c>
      <c r="I107" t="s">
        <v>6</v>
      </c>
      <c r="J107" s="22">
        <v>174</v>
      </c>
      <c r="K107" s="22">
        <v>174</v>
      </c>
      <c r="L107">
        <v>0</v>
      </c>
      <c r="M107"/>
      <c r="N107" s="180">
        <v>8</v>
      </c>
      <c r="O107" t="s">
        <v>6</v>
      </c>
      <c r="P107" s="22">
        <v>525</v>
      </c>
      <c r="Q107" s="22">
        <v>175</v>
      </c>
      <c r="R107">
        <v>2</v>
      </c>
      <c r="S107"/>
      <c r="T107" s="180">
        <v>8</v>
      </c>
      <c r="U107" t="s">
        <v>6</v>
      </c>
      <c r="V107" s="22">
        <v>525</v>
      </c>
      <c r="W107" s="22">
        <v>175</v>
      </c>
      <c r="X107">
        <v>2</v>
      </c>
      <c r="Y107"/>
      <c r="Z107" s="180">
        <v>8</v>
      </c>
      <c r="AA107" t="s">
        <v>6</v>
      </c>
      <c r="AB107" s="22">
        <v>524</v>
      </c>
      <c r="AC107" s="22">
        <v>174.7</v>
      </c>
      <c r="AD107">
        <v>2</v>
      </c>
      <c r="AE107"/>
      <c r="AF107" s="180">
        <v>8</v>
      </c>
      <c r="AG107" t="s">
        <v>6</v>
      </c>
      <c r="AH107" s="22">
        <v>178</v>
      </c>
      <c r="AI107" s="22">
        <v>178</v>
      </c>
      <c r="AJ107">
        <v>2</v>
      </c>
      <c r="AK107"/>
      <c r="AL107" s="180">
        <v>8</v>
      </c>
      <c r="AM107" t="s">
        <v>6</v>
      </c>
      <c r="AN107" s="22">
        <v>516</v>
      </c>
      <c r="AO107" s="22">
        <v>172</v>
      </c>
      <c r="AP107">
        <v>0</v>
      </c>
      <c r="AQ107"/>
      <c r="AR107" s="180">
        <v>8</v>
      </c>
      <c r="AS107" t="s">
        <v>6</v>
      </c>
      <c r="AT107" s="22">
        <v>588</v>
      </c>
      <c r="AU107" s="22">
        <v>196</v>
      </c>
      <c r="AV107">
        <v>2</v>
      </c>
      <c r="AW107"/>
      <c r="AX107" s="180">
        <v>8</v>
      </c>
      <c r="AY107" s="169" t="s">
        <v>6</v>
      </c>
      <c r="AZ107" s="22">
        <f>IF(C107="",0,SUM(C107+J107+P107+V107+AB107+AH107+AN107+AT107))</f>
        <v>4115</v>
      </c>
      <c r="BA107" s="22">
        <f>IF(C107="",0,SUM(F107+L107+R107+X107+AD107+AJ107+AP107+AV107))</f>
        <v>12</v>
      </c>
      <c r="BB107">
        <v>2</v>
      </c>
      <c r="BC107"/>
      <c r="BD107"/>
    </row>
    <row r="108" spans="1:56" ht="12.75" customHeight="1">
      <c r="A108" s="191">
        <v>8</v>
      </c>
      <c r="B108" t="s">
        <v>17</v>
      </c>
      <c r="C108" s="22">
        <v>1136</v>
      </c>
      <c r="D108" s="22">
        <v>189.3</v>
      </c>
      <c r="E108" s="22">
        <v>6</v>
      </c>
      <c r="F108">
        <v>2</v>
      </c>
      <c r="G108"/>
      <c r="H108" s="180">
        <v>8</v>
      </c>
      <c r="I108" t="s">
        <v>17</v>
      </c>
      <c r="J108" s="22">
        <v>569</v>
      </c>
      <c r="K108" s="22">
        <v>189.7</v>
      </c>
      <c r="L108">
        <v>2</v>
      </c>
      <c r="M108"/>
      <c r="N108" s="180">
        <v>8</v>
      </c>
      <c r="O108" t="s">
        <v>17</v>
      </c>
      <c r="P108" s="22">
        <v>559</v>
      </c>
      <c r="Q108" s="22">
        <v>186.3</v>
      </c>
      <c r="R108">
        <v>2</v>
      </c>
      <c r="S108"/>
      <c r="T108" s="180">
        <v>8</v>
      </c>
      <c r="U108" t="s">
        <v>17</v>
      </c>
      <c r="V108" s="22">
        <v>452</v>
      </c>
      <c r="W108" s="22">
        <v>150.69999999999999</v>
      </c>
      <c r="X108">
        <v>0</v>
      </c>
      <c r="Y108"/>
      <c r="Z108" s="180">
        <v>8</v>
      </c>
      <c r="AA108" t="s">
        <v>17</v>
      </c>
      <c r="AB108" s="22">
        <v>547</v>
      </c>
      <c r="AC108" s="22">
        <v>182.3</v>
      </c>
      <c r="AD108">
        <v>2</v>
      </c>
      <c r="AE108"/>
      <c r="AF108" s="180">
        <v>8</v>
      </c>
      <c r="AG108" t="s">
        <v>17</v>
      </c>
      <c r="AH108" s="22">
        <v>360</v>
      </c>
      <c r="AI108" s="22">
        <v>180</v>
      </c>
      <c r="AJ108">
        <v>2</v>
      </c>
      <c r="AK108"/>
      <c r="AL108" s="180">
        <v>8</v>
      </c>
      <c r="AM108" t="s">
        <v>17</v>
      </c>
      <c r="AN108" s="22">
        <v>526</v>
      </c>
      <c r="AO108" s="22">
        <v>175.3</v>
      </c>
      <c r="AP108">
        <v>2</v>
      </c>
      <c r="AQ108"/>
      <c r="AR108" s="180">
        <v>8</v>
      </c>
      <c r="AS108" t="s">
        <v>17</v>
      </c>
      <c r="AT108" s="22">
        <v>585</v>
      </c>
      <c r="AU108" s="22">
        <v>195</v>
      </c>
      <c r="AV108">
        <v>2</v>
      </c>
      <c r="AW108"/>
      <c r="AX108" s="180">
        <v>8</v>
      </c>
      <c r="AY108" s="169" t="s">
        <v>17</v>
      </c>
      <c r="AZ108" s="22">
        <f t="shared" ref="AZ108:AZ117" si="14">IF(C108="",0,SUM(C108+J108+P108+V108+AB108+AH108+AN108+AT108))</f>
        <v>4734</v>
      </c>
      <c r="BA108" s="22">
        <f t="shared" ref="BA108:BA117" si="15">IF(C108="",0,SUM(F108+L108+R108+X108+AD108+AJ108+AP108+AV108))</f>
        <v>14</v>
      </c>
      <c r="BB108">
        <v>2</v>
      </c>
      <c r="BC108"/>
      <c r="BD108"/>
    </row>
    <row r="109" spans="1:56" ht="12.75" customHeight="1">
      <c r="A109" s="191">
        <v>8</v>
      </c>
      <c r="B109" t="s">
        <v>33</v>
      </c>
      <c r="C109" s="22">
        <v>1055</v>
      </c>
      <c r="D109" s="22">
        <v>175.8</v>
      </c>
      <c r="E109" s="22">
        <v>1</v>
      </c>
      <c r="F109">
        <v>0</v>
      </c>
      <c r="G109"/>
      <c r="H109" s="180">
        <v>8</v>
      </c>
      <c r="I109" t="s">
        <v>33</v>
      </c>
      <c r="J109" s="22">
        <v>501</v>
      </c>
      <c r="K109" s="22">
        <v>167</v>
      </c>
      <c r="L109">
        <v>0</v>
      </c>
      <c r="M109"/>
      <c r="N109" s="180">
        <v>8</v>
      </c>
      <c r="O109" t="s">
        <v>33</v>
      </c>
      <c r="P109" s="22">
        <v>474</v>
      </c>
      <c r="Q109" s="22">
        <v>158</v>
      </c>
      <c r="R109">
        <v>0</v>
      </c>
      <c r="S109"/>
      <c r="T109" s="180">
        <v>8</v>
      </c>
      <c r="U109" t="s">
        <v>33</v>
      </c>
      <c r="V109" s="22">
        <v>541</v>
      </c>
      <c r="W109" s="22">
        <v>180.3</v>
      </c>
      <c r="X109">
        <v>2</v>
      </c>
      <c r="Y109"/>
      <c r="Z109" s="180">
        <v>8</v>
      </c>
      <c r="AA109" t="s">
        <v>33</v>
      </c>
      <c r="AB109" s="22">
        <v>111</v>
      </c>
      <c r="AC109" s="22">
        <v>111</v>
      </c>
      <c r="AD109">
        <v>2</v>
      </c>
      <c r="AE109"/>
      <c r="AF109" s="180">
        <v>8</v>
      </c>
      <c r="AG109" t="s">
        <v>33</v>
      </c>
      <c r="AH109" s="22">
        <v>167</v>
      </c>
      <c r="AI109" s="22">
        <v>167</v>
      </c>
      <c r="AJ109">
        <v>0</v>
      </c>
      <c r="AK109"/>
      <c r="AL109" s="180">
        <v>8</v>
      </c>
      <c r="AM109" t="s">
        <v>33</v>
      </c>
      <c r="AN109" s="22">
        <v>502</v>
      </c>
      <c r="AO109" s="22">
        <v>167.3</v>
      </c>
      <c r="AP109">
        <v>2</v>
      </c>
      <c r="AQ109"/>
      <c r="AR109" s="180">
        <v>8</v>
      </c>
      <c r="AS109" t="s">
        <v>33</v>
      </c>
      <c r="AT109" s="22">
        <v>577</v>
      </c>
      <c r="AU109" s="22">
        <v>192.3</v>
      </c>
      <c r="AV109">
        <v>2</v>
      </c>
      <c r="AW109"/>
      <c r="AX109" s="180">
        <v>8</v>
      </c>
      <c r="AY109" s="169" t="s">
        <v>33</v>
      </c>
      <c r="AZ109" s="22">
        <f t="shared" si="14"/>
        <v>3928</v>
      </c>
      <c r="BA109" s="22">
        <f t="shared" si="15"/>
        <v>8</v>
      </c>
      <c r="BB109">
        <v>1</v>
      </c>
      <c r="BC109"/>
      <c r="BD109"/>
    </row>
    <row r="110" spans="1:56" ht="12.75" customHeight="1">
      <c r="A110" s="191">
        <v>8</v>
      </c>
      <c r="B110" t="s">
        <v>18</v>
      </c>
      <c r="C110" s="22">
        <v>1136</v>
      </c>
      <c r="D110" s="22">
        <v>189.3</v>
      </c>
      <c r="E110" s="22">
        <v>5</v>
      </c>
      <c r="F110">
        <v>2</v>
      </c>
      <c r="G110"/>
      <c r="H110" s="180">
        <v>8</v>
      </c>
      <c r="I110" t="s">
        <v>18</v>
      </c>
      <c r="J110" s="22">
        <v>567</v>
      </c>
      <c r="K110" s="22">
        <v>189</v>
      </c>
      <c r="L110">
        <v>2</v>
      </c>
      <c r="M110"/>
      <c r="N110" s="180">
        <v>8</v>
      </c>
      <c r="O110" t="s">
        <v>18</v>
      </c>
      <c r="P110" s="22">
        <v>0</v>
      </c>
      <c r="Q110" s="22">
        <v>0</v>
      </c>
      <c r="R110">
        <v>0</v>
      </c>
      <c r="S110"/>
      <c r="T110" s="180">
        <v>8</v>
      </c>
      <c r="U110" t="s">
        <v>18</v>
      </c>
      <c r="V110" s="22">
        <v>510</v>
      </c>
      <c r="W110" s="22">
        <v>170</v>
      </c>
      <c r="X110">
        <v>0</v>
      </c>
      <c r="Y110"/>
      <c r="Z110" s="180">
        <v>8</v>
      </c>
      <c r="AA110" t="s">
        <v>18</v>
      </c>
      <c r="AB110" s="22">
        <v>543</v>
      </c>
      <c r="AC110" s="22">
        <v>181</v>
      </c>
      <c r="AD110">
        <v>0</v>
      </c>
      <c r="AE110"/>
      <c r="AF110" s="180">
        <v>8</v>
      </c>
      <c r="AG110" t="s">
        <v>18</v>
      </c>
      <c r="AH110" s="22">
        <v>558</v>
      </c>
      <c r="AI110" s="22">
        <v>186</v>
      </c>
      <c r="AJ110">
        <v>2</v>
      </c>
      <c r="AK110"/>
      <c r="AL110" s="180">
        <v>8</v>
      </c>
      <c r="AM110" t="s">
        <v>18</v>
      </c>
      <c r="AN110" s="22">
        <v>535</v>
      </c>
      <c r="AO110" s="22">
        <v>178.3</v>
      </c>
      <c r="AP110">
        <v>0</v>
      </c>
      <c r="AQ110"/>
      <c r="AR110" s="180">
        <v>8</v>
      </c>
      <c r="AS110" t="s">
        <v>18</v>
      </c>
      <c r="AT110" s="22">
        <v>562</v>
      </c>
      <c r="AU110" s="22">
        <v>187.3</v>
      </c>
      <c r="AV110">
        <v>0</v>
      </c>
      <c r="AW110"/>
      <c r="AX110" s="180">
        <v>8</v>
      </c>
      <c r="AY110" s="169" t="s">
        <v>18</v>
      </c>
      <c r="AZ110" s="22">
        <f t="shared" si="14"/>
        <v>4411</v>
      </c>
      <c r="BA110" s="22">
        <f t="shared" si="15"/>
        <v>6</v>
      </c>
      <c r="BB110">
        <v>0</v>
      </c>
      <c r="BC110"/>
      <c r="BD110"/>
    </row>
    <row r="111" spans="1:56" ht="12.75" customHeight="1">
      <c r="A111" s="191">
        <v>8</v>
      </c>
      <c r="B111" t="s">
        <v>15</v>
      </c>
      <c r="C111" s="22">
        <v>1142</v>
      </c>
      <c r="D111" s="22">
        <v>190.3</v>
      </c>
      <c r="E111" s="22">
        <v>6</v>
      </c>
      <c r="F111">
        <v>2</v>
      </c>
      <c r="G111"/>
      <c r="H111" s="180">
        <v>8</v>
      </c>
      <c r="I111" t="s">
        <v>15</v>
      </c>
      <c r="J111" s="22">
        <v>576</v>
      </c>
      <c r="K111" s="22">
        <v>192</v>
      </c>
      <c r="L111">
        <v>2</v>
      </c>
      <c r="M111"/>
      <c r="N111" s="180">
        <v>8</v>
      </c>
      <c r="O111" t="s">
        <v>15</v>
      </c>
      <c r="P111" s="22">
        <v>566</v>
      </c>
      <c r="Q111" s="22">
        <v>188.7</v>
      </c>
      <c r="R111">
        <v>2</v>
      </c>
      <c r="S111"/>
      <c r="T111" s="180">
        <v>8</v>
      </c>
      <c r="U111" t="s">
        <v>15</v>
      </c>
      <c r="V111" s="22">
        <v>493</v>
      </c>
      <c r="W111" s="22">
        <v>164.3</v>
      </c>
      <c r="X111">
        <v>2</v>
      </c>
      <c r="Y111"/>
      <c r="Z111" s="180">
        <v>8</v>
      </c>
      <c r="AA111" t="s">
        <v>15</v>
      </c>
      <c r="AB111" s="22">
        <v>520</v>
      </c>
      <c r="AC111" s="22">
        <v>173.3</v>
      </c>
      <c r="AD111">
        <v>2</v>
      </c>
      <c r="AE111"/>
      <c r="AF111" s="180">
        <v>8</v>
      </c>
      <c r="AG111" t="s">
        <v>15</v>
      </c>
      <c r="AH111" s="22">
        <v>498</v>
      </c>
      <c r="AI111" s="22">
        <v>166</v>
      </c>
      <c r="AJ111">
        <v>2</v>
      </c>
      <c r="AK111"/>
      <c r="AL111" s="180">
        <v>8</v>
      </c>
      <c r="AM111" t="s">
        <v>15</v>
      </c>
      <c r="AN111" s="22">
        <v>531</v>
      </c>
      <c r="AO111" s="22">
        <v>177</v>
      </c>
      <c r="AP111">
        <v>0</v>
      </c>
      <c r="AQ111"/>
      <c r="AR111" s="180">
        <v>8</v>
      </c>
      <c r="AS111" t="s">
        <v>15</v>
      </c>
      <c r="AT111" s="22">
        <v>586</v>
      </c>
      <c r="AU111" s="22">
        <v>195.3</v>
      </c>
      <c r="AV111">
        <v>0</v>
      </c>
      <c r="AW111"/>
      <c r="AX111" s="180">
        <v>8</v>
      </c>
      <c r="AY111" s="169" t="s">
        <v>15</v>
      </c>
      <c r="AZ111" s="22">
        <f t="shared" si="14"/>
        <v>4912</v>
      </c>
      <c r="BA111" s="22">
        <f t="shared" si="15"/>
        <v>12</v>
      </c>
      <c r="BB111">
        <v>2</v>
      </c>
      <c r="BC111"/>
      <c r="BD111"/>
    </row>
    <row r="112" spans="1:56" ht="12.75" customHeight="1">
      <c r="A112" s="191">
        <v>8</v>
      </c>
      <c r="B112" t="s">
        <v>13</v>
      </c>
      <c r="C112" s="22"/>
      <c r="F112"/>
      <c r="G112"/>
      <c r="H112" s="180">
        <v>8</v>
      </c>
      <c r="I112" t="s">
        <v>13</v>
      </c>
      <c r="J112" s="22"/>
      <c r="K112" s="22"/>
      <c r="L112"/>
      <c r="M112"/>
      <c r="N112" s="180">
        <v>8</v>
      </c>
      <c r="O112" t="s">
        <v>13</v>
      </c>
      <c r="Q112" s="22"/>
      <c r="S112"/>
      <c r="T112" s="180">
        <v>8</v>
      </c>
      <c r="U112" t="s">
        <v>13</v>
      </c>
      <c r="W112" s="22"/>
      <c r="Y112"/>
      <c r="Z112" s="180">
        <v>8</v>
      </c>
      <c r="AA112" t="s">
        <v>13</v>
      </c>
      <c r="AC112" s="22"/>
      <c r="AE112"/>
      <c r="AF112" s="180">
        <v>8</v>
      </c>
      <c r="AG112" t="s">
        <v>13</v>
      </c>
      <c r="AI112" s="22"/>
      <c r="AK112"/>
      <c r="AL112" s="180">
        <v>8</v>
      </c>
      <c r="AM112" t="s">
        <v>13</v>
      </c>
      <c r="AO112" s="22"/>
      <c r="AQ112"/>
      <c r="AR112" s="180">
        <v>8</v>
      </c>
      <c r="AS112" t="s">
        <v>13</v>
      </c>
      <c r="AU112" s="22"/>
      <c r="AW112"/>
      <c r="AX112" s="180">
        <v>8</v>
      </c>
      <c r="AY112" s="169" t="s">
        <v>13</v>
      </c>
      <c r="AZ112" s="22">
        <f t="shared" si="14"/>
        <v>0</v>
      </c>
      <c r="BA112" s="22">
        <f t="shared" si="15"/>
        <v>0</v>
      </c>
      <c r="BC112"/>
      <c r="BD112"/>
    </row>
    <row r="113" spans="1:56" ht="12.75" customHeight="1">
      <c r="A113" s="191">
        <v>8</v>
      </c>
      <c r="B113" t="s">
        <v>20</v>
      </c>
      <c r="C113" s="22">
        <v>1058</v>
      </c>
      <c r="D113" s="22">
        <v>176.3</v>
      </c>
      <c r="E113" s="22">
        <v>1</v>
      </c>
      <c r="F113">
        <v>0</v>
      </c>
      <c r="G113"/>
      <c r="H113" s="180">
        <v>8</v>
      </c>
      <c r="I113" t="s">
        <v>20</v>
      </c>
      <c r="J113" s="22">
        <v>548</v>
      </c>
      <c r="K113" s="22">
        <v>182.7</v>
      </c>
      <c r="L113">
        <v>2</v>
      </c>
      <c r="M113"/>
      <c r="N113" s="180">
        <v>8</v>
      </c>
      <c r="O113" t="s">
        <v>20</v>
      </c>
      <c r="P113" s="22">
        <v>470</v>
      </c>
      <c r="Q113" s="22">
        <v>156.69999999999999</v>
      </c>
      <c r="R113">
        <v>0</v>
      </c>
      <c r="S113"/>
      <c r="T113" s="180">
        <v>8</v>
      </c>
      <c r="U113" t="s">
        <v>20</v>
      </c>
      <c r="V113" s="22">
        <v>485</v>
      </c>
      <c r="W113" s="22">
        <v>161.69999999999999</v>
      </c>
      <c r="X113">
        <v>0</v>
      </c>
      <c r="Y113"/>
      <c r="Z113" s="180">
        <v>8</v>
      </c>
      <c r="AA113" t="s">
        <v>20</v>
      </c>
      <c r="AB113" s="22">
        <v>0</v>
      </c>
      <c r="AC113" s="22">
        <v>0</v>
      </c>
      <c r="AD113">
        <v>0</v>
      </c>
      <c r="AE113"/>
      <c r="AF113" s="180">
        <v>8</v>
      </c>
      <c r="AG113" t="s">
        <v>20</v>
      </c>
      <c r="AH113" s="22">
        <v>0</v>
      </c>
      <c r="AI113" s="22">
        <v>0</v>
      </c>
      <c r="AJ113">
        <v>0</v>
      </c>
      <c r="AK113"/>
      <c r="AL113" s="180">
        <v>8</v>
      </c>
      <c r="AM113" t="s">
        <v>20</v>
      </c>
      <c r="AN113" s="22">
        <v>535</v>
      </c>
      <c r="AO113" s="22">
        <v>178.3</v>
      </c>
      <c r="AP113">
        <v>2</v>
      </c>
      <c r="AQ113"/>
      <c r="AR113" s="180">
        <v>8</v>
      </c>
      <c r="AS113" t="s">
        <v>20</v>
      </c>
      <c r="AT113" s="22">
        <v>558</v>
      </c>
      <c r="AU113" s="22">
        <v>186</v>
      </c>
      <c r="AV113">
        <v>0</v>
      </c>
      <c r="AW113"/>
      <c r="AX113" s="180">
        <v>8</v>
      </c>
      <c r="AY113" s="169" t="s">
        <v>20</v>
      </c>
      <c r="AZ113" s="22">
        <f t="shared" si="14"/>
        <v>3654</v>
      </c>
      <c r="BA113" s="22">
        <f t="shared" si="15"/>
        <v>4</v>
      </c>
      <c r="BB113">
        <v>0</v>
      </c>
      <c r="BC113"/>
      <c r="BD113"/>
    </row>
    <row r="114" spans="1:56" ht="12.75" customHeight="1">
      <c r="A114" s="191">
        <v>8</v>
      </c>
      <c r="B114" t="s">
        <v>26</v>
      </c>
      <c r="C114" s="22">
        <v>1117</v>
      </c>
      <c r="D114" s="22">
        <v>186.2</v>
      </c>
      <c r="E114" s="22">
        <v>0</v>
      </c>
      <c r="F114">
        <v>0</v>
      </c>
      <c r="G114"/>
      <c r="H114" s="180">
        <v>8</v>
      </c>
      <c r="I114" t="s">
        <v>26</v>
      </c>
      <c r="J114" s="22">
        <v>537</v>
      </c>
      <c r="K114" s="22">
        <v>179</v>
      </c>
      <c r="L114">
        <v>0</v>
      </c>
      <c r="M114"/>
      <c r="N114" s="180">
        <v>8</v>
      </c>
      <c r="O114" t="s">
        <v>26</v>
      </c>
      <c r="P114" s="22">
        <v>561</v>
      </c>
      <c r="Q114" s="22">
        <v>187</v>
      </c>
      <c r="R114">
        <v>0</v>
      </c>
      <c r="S114"/>
      <c r="T114" s="180">
        <v>8</v>
      </c>
      <c r="U114" t="s">
        <v>26</v>
      </c>
      <c r="V114" s="22">
        <v>461</v>
      </c>
      <c r="W114" s="22">
        <v>153.69999999999999</v>
      </c>
      <c r="X114">
        <v>0</v>
      </c>
      <c r="Y114"/>
      <c r="Z114" s="180">
        <v>8</v>
      </c>
      <c r="AA114" t="s">
        <v>26</v>
      </c>
      <c r="AB114" s="22">
        <v>494</v>
      </c>
      <c r="AC114" s="22">
        <v>164.7</v>
      </c>
      <c r="AD114">
        <v>0</v>
      </c>
      <c r="AE114"/>
      <c r="AF114" s="180">
        <v>8</v>
      </c>
      <c r="AG114" t="s">
        <v>26</v>
      </c>
      <c r="AH114" s="22">
        <v>0</v>
      </c>
      <c r="AI114" s="22">
        <v>0</v>
      </c>
      <c r="AJ114">
        <v>0</v>
      </c>
      <c r="AK114"/>
      <c r="AL114" s="180">
        <v>8</v>
      </c>
      <c r="AM114" t="s">
        <v>26</v>
      </c>
      <c r="AN114" s="22">
        <v>535</v>
      </c>
      <c r="AO114" s="22">
        <v>178.3</v>
      </c>
      <c r="AP114">
        <v>2</v>
      </c>
      <c r="AQ114"/>
      <c r="AR114" s="180">
        <v>8</v>
      </c>
      <c r="AS114" t="s">
        <v>26</v>
      </c>
      <c r="AT114" s="22">
        <v>589</v>
      </c>
      <c r="AU114" s="22">
        <v>196.3</v>
      </c>
      <c r="AV114">
        <v>2</v>
      </c>
      <c r="AW114"/>
      <c r="AX114" s="180">
        <v>8</v>
      </c>
      <c r="AY114" s="169" t="s">
        <v>26</v>
      </c>
      <c r="AZ114" s="22">
        <f t="shared" si="14"/>
        <v>4294</v>
      </c>
      <c r="BA114" s="22">
        <f t="shared" si="15"/>
        <v>4</v>
      </c>
      <c r="BB114">
        <v>0</v>
      </c>
      <c r="BC114"/>
      <c r="BD114"/>
    </row>
    <row r="115" spans="1:56" ht="12.75" customHeight="1">
      <c r="A115" s="191">
        <v>8</v>
      </c>
      <c r="B115" t="s">
        <v>28</v>
      </c>
      <c r="C115" s="22">
        <v>1065</v>
      </c>
      <c r="D115" s="22">
        <v>177.5</v>
      </c>
      <c r="E115" s="22">
        <v>5</v>
      </c>
      <c r="F115">
        <v>2</v>
      </c>
      <c r="G115"/>
      <c r="H115" s="180">
        <v>8</v>
      </c>
      <c r="I115" t="s">
        <v>28</v>
      </c>
      <c r="J115" s="22">
        <v>541</v>
      </c>
      <c r="K115" s="22">
        <v>180.3</v>
      </c>
      <c r="L115">
        <v>2</v>
      </c>
      <c r="M115"/>
      <c r="N115" s="180">
        <v>8</v>
      </c>
      <c r="O115" t="s">
        <v>28</v>
      </c>
      <c r="P115" s="22">
        <v>524</v>
      </c>
      <c r="Q115" s="22">
        <v>174.7</v>
      </c>
      <c r="R115">
        <v>2</v>
      </c>
      <c r="S115"/>
      <c r="T115" s="180">
        <v>8</v>
      </c>
      <c r="U115" t="s">
        <v>28</v>
      </c>
      <c r="V115" s="22">
        <v>411</v>
      </c>
      <c r="W115" s="22">
        <v>137</v>
      </c>
      <c r="X115">
        <v>0</v>
      </c>
      <c r="Y115"/>
      <c r="Z115" s="180">
        <v>8</v>
      </c>
      <c r="AA115" t="s">
        <v>28</v>
      </c>
      <c r="AB115" s="22">
        <v>110</v>
      </c>
      <c r="AC115" s="22">
        <v>55</v>
      </c>
      <c r="AD115">
        <v>0</v>
      </c>
      <c r="AE115"/>
      <c r="AF115" s="180">
        <v>8</v>
      </c>
      <c r="AG115" t="s">
        <v>28</v>
      </c>
      <c r="AH115" s="22">
        <v>265</v>
      </c>
      <c r="AI115" s="22">
        <v>132.5</v>
      </c>
      <c r="AJ115">
        <v>2</v>
      </c>
      <c r="AK115"/>
      <c r="AL115" s="180">
        <v>8</v>
      </c>
      <c r="AM115" t="s">
        <v>28</v>
      </c>
      <c r="AN115" s="22">
        <v>472</v>
      </c>
      <c r="AO115" s="22">
        <v>157.30000000000001</v>
      </c>
      <c r="AP115">
        <v>0</v>
      </c>
      <c r="AQ115"/>
      <c r="AR115" s="180">
        <v>8</v>
      </c>
      <c r="AS115" t="s">
        <v>28</v>
      </c>
      <c r="AT115" s="22">
        <v>566</v>
      </c>
      <c r="AU115" s="22">
        <v>188.7</v>
      </c>
      <c r="AV115">
        <v>0</v>
      </c>
      <c r="AW115"/>
      <c r="AX115" s="180">
        <v>8</v>
      </c>
      <c r="AY115" s="169" t="s">
        <v>28</v>
      </c>
      <c r="AZ115" s="22">
        <f t="shared" si="14"/>
        <v>3954</v>
      </c>
      <c r="BA115" s="22">
        <f t="shared" si="15"/>
        <v>8</v>
      </c>
      <c r="BB115">
        <v>1</v>
      </c>
      <c r="BC115"/>
      <c r="BD115"/>
    </row>
    <row r="116" spans="1:56" ht="12.75" customHeight="1">
      <c r="A116" s="191">
        <v>8</v>
      </c>
      <c r="B116" t="s">
        <v>21</v>
      </c>
      <c r="C116" s="22">
        <v>1128</v>
      </c>
      <c r="D116" s="22">
        <v>188</v>
      </c>
      <c r="E116" s="22">
        <v>1</v>
      </c>
      <c r="F116">
        <v>0</v>
      </c>
      <c r="G116"/>
      <c r="H116" s="180">
        <v>8</v>
      </c>
      <c r="I116" t="s">
        <v>21</v>
      </c>
      <c r="J116" s="22">
        <v>566</v>
      </c>
      <c r="K116" s="22">
        <v>188.7</v>
      </c>
      <c r="L116">
        <v>0</v>
      </c>
      <c r="M116"/>
      <c r="N116" s="180">
        <v>8</v>
      </c>
      <c r="O116" t="s">
        <v>21</v>
      </c>
      <c r="P116" s="22">
        <v>506</v>
      </c>
      <c r="Q116" s="22">
        <v>168.7</v>
      </c>
      <c r="R116">
        <v>2</v>
      </c>
      <c r="S116"/>
      <c r="T116" s="180">
        <v>8</v>
      </c>
      <c r="U116" t="s">
        <v>21</v>
      </c>
      <c r="V116" s="22">
        <v>533</v>
      </c>
      <c r="W116" s="22">
        <v>177.7</v>
      </c>
      <c r="X116">
        <v>2</v>
      </c>
      <c r="Y116"/>
      <c r="Z116" s="180">
        <v>8</v>
      </c>
      <c r="AA116" t="s">
        <v>21</v>
      </c>
      <c r="AB116" s="22">
        <v>562</v>
      </c>
      <c r="AC116" s="22">
        <v>187.3</v>
      </c>
      <c r="AD116">
        <v>2</v>
      </c>
      <c r="AE116"/>
      <c r="AF116" s="180">
        <v>8</v>
      </c>
      <c r="AG116" t="s">
        <v>21</v>
      </c>
      <c r="AH116" s="22">
        <v>0</v>
      </c>
      <c r="AI116" s="22">
        <v>0</v>
      </c>
      <c r="AJ116">
        <v>0</v>
      </c>
      <c r="AK116"/>
      <c r="AL116" s="180">
        <v>8</v>
      </c>
      <c r="AM116" t="s">
        <v>21</v>
      </c>
      <c r="AN116" s="22">
        <v>548</v>
      </c>
      <c r="AO116" s="22">
        <v>182.7</v>
      </c>
      <c r="AP116">
        <v>2</v>
      </c>
      <c r="AQ116"/>
      <c r="AR116" s="180">
        <v>8</v>
      </c>
      <c r="AS116" t="s">
        <v>21</v>
      </c>
      <c r="AT116" s="22">
        <v>599</v>
      </c>
      <c r="AU116" s="22">
        <v>199.7</v>
      </c>
      <c r="AV116">
        <v>2</v>
      </c>
      <c r="AW116"/>
      <c r="AX116" s="180">
        <v>8</v>
      </c>
      <c r="AY116" s="169" t="s">
        <v>21</v>
      </c>
      <c r="AZ116" s="22">
        <f t="shared" si="14"/>
        <v>4442</v>
      </c>
      <c r="BA116" s="22">
        <f t="shared" si="15"/>
        <v>10</v>
      </c>
      <c r="BB116">
        <v>2</v>
      </c>
      <c r="BC116"/>
      <c r="BD116"/>
    </row>
    <row r="117" spans="1:56" ht="12.75" customHeight="1">
      <c r="A117" s="191">
        <v>8</v>
      </c>
      <c r="B117" t="s">
        <v>29</v>
      </c>
      <c r="C117" s="22">
        <v>996</v>
      </c>
      <c r="D117" s="22">
        <v>166</v>
      </c>
      <c r="E117" s="22">
        <v>0</v>
      </c>
      <c r="F117">
        <v>0</v>
      </c>
      <c r="G117"/>
      <c r="H117" s="180">
        <v>8</v>
      </c>
      <c r="I117" t="s">
        <v>29</v>
      </c>
      <c r="J117" s="22">
        <v>163</v>
      </c>
      <c r="K117" s="22">
        <v>163</v>
      </c>
      <c r="L117">
        <v>0</v>
      </c>
      <c r="M117"/>
      <c r="N117" s="180">
        <v>8</v>
      </c>
      <c r="O117" t="s">
        <v>29</v>
      </c>
      <c r="P117" s="22">
        <v>443</v>
      </c>
      <c r="Q117" s="22">
        <v>147.69999999999999</v>
      </c>
      <c r="R117">
        <v>0</v>
      </c>
      <c r="S117"/>
      <c r="T117" s="180">
        <v>8</v>
      </c>
      <c r="U117" t="s">
        <v>29</v>
      </c>
      <c r="V117" s="22">
        <v>512</v>
      </c>
      <c r="W117" s="22">
        <v>170.7</v>
      </c>
      <c r="X117">
        <v>2</v>
      </c>
      <c r="Y117"/>
      <c r="Z117" s="180">
        <v>8</v>
      </c>
      <c r="AA117" t="s">
        <v>29</v>
      </c>
      <c r="AB117" s="22">
        <v>0</v>
      </c>
      <c r="AC117" s="22">
        <v>0</v>
      </c>
      <c r="AD117">
        <v>0</v>
      </c>
      <c r="AE117"/>
      <c r="AF117" s="180">
        <v>8</v>
      </c>
      <c r="AG117" t="s">
        <v>29</v>
      </c>
      <c r="AH117" s="22">
        <v>0</v>
      </c>
      <c r="AI117" s="22">
        <v>0</v>
      </c>
      <c r="AJ117">
        <v>0</v>
      </c>
      <c r="AK117"/>
      <c r="AL117" s="180">
        <v>8</v>
      </c>
      <c r="AM117" t="s">
        <v>29</v>
      </c>
      <c r="AN117" s="22">
        <v>499</v>
      </c>
      <c r="AO117" s="22">
        <v>166.3</v>
      </c>
      <c r="AP117">
        <v>0</v>
      </c>
      <c r="AQ117"/>
      <c r="AR117" s="180">
        <v>8</v>
      </c>
      <c r="AS117" t="s">
        <v>29</v>
      </c>
      <c r="AT117" s="22">
        <v>560</v>
      </c>
      <c r="AU117" s="22">
        <v>186.7</v>
      </c>
      <c r="AV117">
        <v>0</v>
      </c>
      <c r="AW117"/>
      <c r="AX117" s="180">
        <v>8</v>
      </c>
      <c r="AY117" s="169" t="s">
        <v>29</v>
      </c>
      <c r="AZ117" s="22">
        <f t="shared" si="14"/>
        <v>3173</v>
      </c>
      <c r="BA117" s="22">
        <f t="shared" si="15"/>
        <v>2</v>
      </c>
      <c r="BB117">
        <v>0</v>
      </c>
      <c r="BC117"/>
      <c r="BD117"/>
    </row>
    <row r="118" spans="1:56" ht="13.15" customHeight="1">
      <c r="J118" s="177"/>
      <c r="P118" s="177"/>
      <c r="R118" s="22"/>
      <c r="V118" s="177"/>
      <c r="X118" s="22"/>
      <c r="AB118" s="177"/>
      <c r="AD118" s="22"/>
      <c r="AH118" s="177"/>
      <c r="AJ118" s="22"/>
      <c r="AN118" s="177"/>
      <c r="AP118" s="22"/>
      <c r="AT118" s="177"/>
      <c r="AV118" s="22"/>
      <c r="AZ118" s="177"/>
      <c r="BB118" s="22"/>
      <c r="BD118"/>
    </row>
    <row r="119" spans="1:56">
      <c r="C119" s="346" t="s">
        <v>396</v>
      </c>
      <c r="D119" s="346"/>
      <c r="E119" s="346"/>
      <c r="F119" s="346"/>
      <c r="G119"/>
      <c r="H119"/>
      <c r="I119"/>
      <c r="K119" s="346" t="s">
        <v>45</v>
      </c>
      <c r="L119" s="346"/>
      <c r="M119" s="346"/>
      <c r="N119" s="346"/>
      <c r="O119"/>
      <c r="P119"/>
      <c r="Q119" s="346" t="s">
        <v>83</v>
      </c>
      <c r="R119" s="346"/>
      <c r="S119" s="346"/>
      <c r="T119"/>
      <c r="U119"/>
      <c r="V119"/>
      <c r="W119" s="346" t="s">
        <v>52</v>
      </c>
      <c r="X119" s="346"/>
      <c r="Y119" s="346"/>
      <c r="Z119"/>
      <c r="AA119"/>
      <c r="AB119"/>
      <c r="AC119" t="s">
        <v>22</v>
      </c>
      <c r="AE119"/>
      <c r="AF119"/>
      <c r="AG119"/>
      <c r="AH119"/>
      <c r="AI119" s="346" t="s">
        <v>53</v>
      </c>
      <c r="AJ119" s="346"/>
      <c r="AK119" s="346"/>
      <c r="AL119"/>
      <c r="AM119"/>
      <c r="AN119"/>
      <c r="AO119" s="346" t="s">
        <v>43</v>
      </c>
      <c r="AP119" s="346"/>
      <c r="AQ119" s="346"/>
      <c r="AR119"/>
      <c r="AS119"/>
      <c r="AT119"/>
      <c r="AU119" s="346" t="s">
        <v>86</v>
      </c>
      <c r="AV119" s="346"/>
      <c r="AW119" s="346"/>
      <c r="AX119"/>
      <c r="AY119" s="341" t="s">
        <v>406</v>
      </c>
      <c r="AZ119" s="341"/>
      <c r="BA119" s="341"/>
      <c r="BC119"/>
      <c r="BD119"/>
    </row>
    <row r="120" spans="1:56" ht="12.75" customHeight="1">
      <c r="B120" t="s">
        <v>0</v>
      </c>
      <c r="C120" s="22" t="s">
        <v>5</v>
      </c>
      <c r="D120" s="22" t="s">
        <v>63</v>
      </c>
      <c r="E120" s="22" t="s">
        <v>51</v>
      </c>
      <c r="F120" t="s">
        <v>40</v>
      </c>
      <c r="G120"/>
      <c r="H120" s="177"/>
      <c r="I120" t="s">
        <v>0</v>
      </c>
      <c r="J120" s="22" t="s">
        <v>5</v>
      </c>
      <c r="K120" s="22" t="s">
        <v>63</v>
      </c>
      <c r="L120" t="s">
        <v>40</v>
      </c>
      <c r="M120"/>
      <c r="N120" s="177"/>
      <c r="O120" t="s">
        <v>0</v>
      </c>
      <c r="P120" s="22" t="s">
        <v>5</v>
      </c>
      <c r="Q120" s="22" t="s">
        <v>63</v>
      </c>
      <c r="R120" t="s">
        <v>40</v>
      </c>
      <c r="S120"/>
      <c r="T120" s="177"/>
      <c r="U120" t="s">
        <v>0</v>
      </c>
      <c r="V120" s="22" t="s">
        <v>5</v>
      </c>
      <c r="W120" s="22" t="s">
        <v>63</v>
      </c>
      <c r="X120" t="s">
        <v>40</v>
      </c>
      <c r="Y120"/>
      <c r="Z120" s="177"/>
      <c r="AA120" t="s">
        <v>0</v>
      </c>
      <c r="AB120" s="22" t="s">
        <v>5</v>
      </c>
      <c r="AC120" s="22" t="s">
        <v>63</v>
      </c>
      <c r="AD120" t="s">
        <v>40</v>
      </c>
      <c r="AE120"/>
      <c r="AF120" s="177"/>
      <c r="AG120" t="s">
        <v>0</v>
      </c>
      <c r="AH120" s="22" t="s">
        <v>5</v>
      </c>
      <c r="AI120" s="22" t="s">
        <v>63</v>
      </c>
      <c r="AJ120" t="s">
        <v>40</v>
      </c>
      <c r="AK120"/>
      <c r="AL120" s="177"/>
      <c r="AM120" t="s">
        <v>0</v>
      </c>
      <c r="AN120" s="22" t="s">
        <v>5</v>
      </c>
      <c r="AO120" s="22" t="s">
        <v>63</v>
      </c>
      <c r="AP120" t="s">
        <v>40</v>
      </c>
      <c r="AQ120"/>
      <c r="AR120" s="177"/>
      <c r="AS120" t="s">
        <v>0</v>
      </c>
      <c r="AT120" s="22" t="s">
        <v>5</v>
      </c>
      <c r="AU120" s="22" t="s">
        <v>63</v>
      </c>
      <c r="AV120" t="s">
        <v>40</v>
      </c>
      <c r="AW120"/>
      <c r="AX120" s="177"/>
      <c r="AY120" t="s">
        <v>0</v>
      </c>
      <c r="AZ120" s="22" t="s">
        <v>397</v>
      </c>
      <c r="BA120" s="22" t="s">
        <v>398</v>
      </c>
      <c r="BB120" t="s">
        <v>128</v>
      </c>
      <c r="BC120"/>
      <c r="BD120"/>
    </row>
    <row r="121" spans="1:56" ht="12.75" customHeight="1">
      <c r="A121" s="191">
        <v>9</v>
      </c>
      <c r="B121" t="s">
        <v>6</v>
      </c>
      <c r="C121" s="22">
        <v>1067</v>
      </c>
      <c r="D121" s="22">
        <v>177.8</v>
      </c>
      <c r="E121" s="22">
        <v>0</v>
      </c>
      <c r="F121">
        <v>0</v>
      </c>
      <c r="G121"/>
      <c r="H121" s="180">
        <v>9</v>
      </c>
      <c r="I121" t="s">
        <v>6</v>
      </c>
      <c r="J121" s="22">
        <v>338</v>
      </c>
      <c r="K121" s="22">
        <v>169</v>
      </c>
      <c r="L121">
        <v>0</v>
      </c>
      <c r="M121"/>
      <c r="N121" s="180">
        <v>9</v>
      </c>
      <c r="O121" t="s">
        <v>6</v>
      </c>
      <c r="P121" s="22">
        <v>513</v>
      </c>
      <c r="Q121" s="22">
        <v>171</v>
      </c>
      <c r="R121">
        <v>0</v>
      </c>
      <c r="S121"/>
      <c r="T121" s="180">
        <v>9</v>
      </c>
      <c r="U121" t="s">
        <v>6</v>
      </c>
      <c r="V121" s="22">
        <v>512</v>
      </c>
      <c r="W121" s="22">
        <v>170.7</v>
      </c>
      <c r="X121">
        <v>2</v>
      </c>
      <c r="Y121"/>
      <c r="Z121" s="180">
        <v>9</v>
      </c>
      <c r="AA121" t="s">
        <v>6</v>
      </c>
      <c r="AB121" s="22">
        <v>536</v>
      </c>
      <c r="AC121" s="22">
        <v>178.7</v>
      </c>
      <c r="AD121">
        <v>2</v>
      </c>
      <c r="AE121"/>
      <c r="AF121" s="180">
        <v>9</v>
      </c>
      <c r="AG121" t="s">
        <v>6</v>
      </c>
      <c r="AH121" s="22">
        <v>321</v>
      </c>
      <c r="AI121" s="22">
        <v>160.5</v>
      </c>
      <c r="AJ121">
        <v>0</v>
      </c>
      <c r="AK121"/>
      <c r="AL121" s="180">
        <v>9</v>
      </c>
      <c r="AM121" t="s">
        <v>6</v>
      </c>
      <c r="AN121" s="22">
        <v>524</v>
      </c>
      <c r="AO121" s="22">
        <v>174.7</v>
      </c>
      <c r="AP121">
        <v>0</v>
      </c>
      <c r="AQ121"/>
      <c r="AR121" s="180">
        <v>9</v>
      </c>
      <c r="AS121" t="s">
        <v>6</v>
      </c>
      <c r="AT121" s="22">
        <v>598</v>
      </c>
      <c r="AU121" s="22">
        <v>199.3</v>
      </c>
      <c r="AV121">
        <v>2</v>
      </c>
      <c r="AW121"/>
      <c r="AX121" s="180">
        <v>9</v>
      </c>
      <c r="AY121" s="169" t="s">
        <v>6</v>
      </c>
      <c r="AZ121" s="22">
        <f>IF(C121="",0,SUM(C121+J121+P121+V121+AB121+AH121+AN121+AT121))</f>
        <v>4409</v>
      </c>
      <c r="BA121" s="22">
        <f>IF(C121="",0,SUM(F121+L121+R121+X121+AD121+AJ121+AP121+AV121))</f>
        <v>6</v>
      </c>
      <c r="BB121">
        <v>0</v>
      </c>
      <c r="BC121"/>
      <c r="BD121"/>
    </row>
    <row r="122" spans="1:56" ht="12.75" customHeight="1">
      <c r="A122" s="191">
        <v>9</v>
      </c>
      <c r="B122" t="s">
        <v>17</v>
      </c>
      <c r="C122" s="22">
        <v>1130</v>
      </c>
      <c r="D122" s="22">
        <v>188.3</v>
      </c>
      <c r="E122" s="22">
        <v>6</v>
      </c>
      <c r="F122">
        <v>2</v>
      </c>
      <c r="G122"/>
      <c r="H122" s="180">
        <v>9</v>
      </c>
      <c r="I122" t="s">
        <v>17</v>
      </c>
      <c r="J122" s="22">
        <v>562</v>
      </c>
      <c r="K122" s="22">
        <v>187.3</v>
      </c>
      <c r="L122">
        <v>2</v>
      </c>
      <c r="M122"/>
      <c r="N122" s="180">
        <v>9</v>
      </c>
      <c r="O122" t="s">
        <v>17</v>
      </c>
      <c r="P122" s="22">
        <v>546</v>
      </c>
      <c r="Q122" s="22">
        <v>182</v>
      </c>
      <c r="R122">
        <v>2</v>
      </c>
      <c r="S122"/>
      <c r="T122" s="180">
        <v>9</v>
      </c>
      <c r="U122" t="s">
        <v>17</v>
      </c>
      <c r="V122" s="22">
        <v>292</v>
      </c>
      <c r="W122" s="22">
        <v>146</v>
      </c>
      <c r="X122">
        <v>0</v>
      </c>
      <c r="Y122"/>
      <c r="Z122" s="180">
        <v>9</v>
      </c>
      <c r="AA122" t="s">
        <v>17</v>
      </c>
      <c r="AB122" s="22">
        <v>530</v>
      </c>
      <c r="AC122" s="22">
        <v>176.7</v>
      </c>
      <c r="AD122">
        <v>0</v>
      </c>
      <c r="AE122"/>
      <c r="AF122" s="180">
        <v>9</v>
      </c>
      <c r="AG122" t="s">
        <v>17</v>
      </c>
      <c r="AH122" s="22">
        <v>370</v>
      </c>
      <c r="AI122" s="22">
        <v>185</v>
      </c>
      <c r="AJ122">
        <v>2</v>
      </c>
      <c r="AK122"/>
      <c r="AL122" s="180">
        <v>9</v>
      </c>
      <c r="AM122" t="s">
        <v>17</v>
      </c>
      <c r="AN122" s="22">
        <v>533</v>
      </c>
      <c r="AO122" s="22">
        <v>177.7</v>
      </c>
      <c r="AP122">
        <v>2</v>
      </c>
      <c r="AQ122"/>
      <c r="AR122" s="180">
        <v>9</v>
      </c>
      <c r="AS122" t="s">
        <v>17</v>
      </c>
      <c r="AT122" s="22">
        <v>585</v>
      </c>
      <c r="AU122" s="22">
        <v>195</v>
      </c>
      <c r="AV122">
        <v>0</v>
      </c>
      <c r="AW122"/>
      <c r="AX122" s="180">
        <v>9</v>
      </c>
      <c r="AY122" s="169" t="s">
        <v>17</v>
      </c>
      <c r="AZ122" s="22">
        <f t="shared" ref="AZ122:AZ131" si="16">IF(C122="",0,SUM(C122+J122+P122+V122+AB122+AH122+AN122+AT122))</f>
        <v>4548</v>
      </c>
      <c r="BA122" s="22">
        <f t="shared" ref="BA122:BA131" si="17">IF(C122="",0,SUM(F122+L122+R122+X122+AD122+AJ122+AP122+AV122))</f>
        <v>10</v>
      </c>
      <c r="BB122">
        <v>2</v>
      </c>
      <c r="BC122"/>
      <c r="BD122"/>
    </row>
    <row r="123" spans="1:56" ht="12.75" customHeight="1">
      <c r="A123" s="191">
        <v>9</v>
      </c>
      <c r="B123" t="s">
        <v>33</v>
      </c>
      <c r="C123" s="22">
        <v>1032</v>
      </c>
      <c r="D123" s="22">
        <v>172</v>
      </c>
      <c r="E123" s="22">
        <v>0</v>
      </c>
      <c r="F123">
        <v>0</v>
      </c>
      <c r="G123"/>
      <c r="H123" s="180">
        <v>9</v>
      </c>
      <c r="I123" t="s">
        <v>33</v>
      </c>
      <c r="J123" s="22">
        <v>477</v>
      </c>
      <c r="K123" s="22">
        <v>159</v>
      </c>
      <c r="L123">
        <v>0</v>
      </c>
      <c r="M123"/>
      <c r="N123" s="180">
        <v>9</v>
      </c>
      <c r="O123" t="s">
        <v>33</v>
      </c>
      <c r="P123" s="22">
        <v>490</v>
      </c>
      <c r="Q123" s="22">
        <v>163.30000000000001</v>
      </c>
      <c r="R123">
        <v>0</v>
      </c>
      <c r="S123"/>
      <c r="T123" s="180">
        <v>9</v>
      </c>
      <c r="U123" t="s">
        <v>33</v>
      </c>
      <c r="V123" s="22">
        <v>508</v>
      </c>
      <c r="W123" s="22">
        <v>169.3</v>
      </c>
      <c r="X123">
        <v>2</v>
      </c>
      <c r="Y123"/>
      <c r="Z123" s="180">
        <v>9</v>
      </c>
      <c r="AA123" t="s">
        <v>33</v>
      </c>
      <c r="AB123" s="22">
        <v>226</v>
      </c>
      <c r="AC123" s="22">
        <v>113</v>
      </c>
      <c r="AD123">
        <v>0</v>
      </c>
      <c r="AE123"/>
      <c r="AF123" s="180">
        <v>9</v>
      </c>
      <c r="AG123" t="s">
        <v>33</v>
      </c>
      <c r="AH123" s="22">
        <v>162</v>
      </c>
      <c r="AI123" s="22">
        <v>162</v>
      </c>
      <c r="AJ123">
        <v>0</v>
      </c>
      <c r="AK123"/>
      <c r="AL123" s="180">
        <v>9</v>
      </c>
      <c r="AM123" t="s">
        <v>33</v>
      </c>
      <c r="AN123" s="22">
        <v>497</v>
      </c>
      <c r="AO123" s="22">
        <v>165.7</v>
      </c>
      <c r="AP123">
        <v>0</v>
      </c>
      <c r="AQ123"/>
      <c r="AR123" s="180">
        <v>9</v>
      </c>
      <c r="AS123" t="s">
        <v>33</v>
      </c>
      <c r="AT123" s="22">
        <v>584</v>
      </c>
      <c r="AU123" s="22">
        <v>194.7</v>
      </c>
      <c r="AV123">
        <v>2</v>
      </c>
      <c r="AW123"/>
      <c r="AX123" s="180">
        <v>9</v>
      </c>
      <c r="AY123" s="169" t="s">
        <v>33</v>
      </c>
      <c r="AZ123" s="22">
        <f t="shared" si="16"/>
        <v>3976</v>
      </c>
      <c r="BA123" s="22">
        <f t="shared" si="17"/>
        <v>4</v>
      </c>
      <c r="BB123">
        <v>0</v>
      </c>
      <c r="BC123"/>
      <c r="BD123"/>
    </row>
    <row r="124" spans="1:56" ht="12.75" customHeight="1">
      <c r="A124" s="191">
        <v>9</v>
      </c>
      <c r="B124" t="s">
        <v>18</v>
      </c>
      <c r="C124" s="22">
        <v>1120</v>
      </c>
      <c r="D124" s="22">
        <v>186.7</v>
      </c>
      <c r="E124" s="22">
        <v>3</v>
      </c>
      <c r="F124">
        <v>0</v>
      </c>
      <c r="G124"/>
      <c r="H124" s="180">
        <v>9</v>
      </c>
      <c r="I124" t="s">
        <v>18</v>
      </c>
      <c r="J124" s="22">
        <v>371</v>
      </c>
      <c r="K124" s="22">
        <v>185.5</v>
      </c>
      <c r="L124">
        <v>0</v>
      </c>
      <c r="M124"/>
      <c r="N124" s="180">
        <v>9</v>
      </c>
      <c r="O124" t="s">
        <v>18</v>
      </c>
      <c r="P124" s="22">
        <v>0</v>
      </c>
      <c r="Q124" s="22">
        <v>0</v>
      </c>
      <c r="R124">
        <v>0</v>
      </c>
      <c r="S124"/>
      <c r="T124" s="180">
        <v>9</v>
      </c>
      <c r="U124" t="s">
        <v>18</v>
      </c>
      <c r="V124" s="22">
        <v>502</v>
      </c>
      <c r="W124" s="22">
        <v>167.3</v>
      </c>
      <c r="X124">
        <v>2</v>
      </c>
      <c r="Y124"/>
      <c r="Z124" s="180">
        <v>9</v>
      </c>
      <c r="AA124" t="s">
        <v>18</v>
      </c>
      <c r="AB124" s="22">
        <v>532</v>
      </c>
      <c r="AC124" s="22">
        <v>177.3</v>
      </c>
      <c r="AD124">
        <v>2</v>
      </c>
      <c r="AE124"/>
      <c r="AF124" s="180">
        <v>9</v>
      </c>
      <c r="AG124" t="s">
        <v>18</v>
      </c>
      <c r="AH124" s="22">
        <v>562</v>
      </c>
      <c r="AI124" s="22">
        <v>187.3</v>
      </c>
      <c r="AJ124">
        <v>2</v>
      </c>
      <c r="AK124"/>
      <c r="AL124" s="180">
        <v>9</v>
      </c>
      <c r="AM124" t="s">
        <v>18</v>
      </c>
      <c r="AN124" s="22">
        <v>536</v>
      </c>
      <c r="AO124" s="22">
        <v>178.7</v>
      </c>
      <c r="AP124">
        <v>0</v>
      </c>
      <c r="AQ124"/>
      <c r="AR124" s="180">
        <v>9</v>
      </c>
      <c r="AS124" t="s">
        <v>18</v>
      </c>
      <c r="AT124" s="22">
        <v>579</v>
      </c>
      <c r="AU124" s="22">
        <v>193</v>
      </c>
      <c r="AV124">
        <v>0</v>
      </c>
      <c r="AW124"/>
      <c r="AX124" s="180">
        <v>9</v>
      </c>
      <c r="AY124" s="169" t="s">
        <v>18</v>
      </c>
      <c r="AZ124" s="22">
        <f t="shared" si="16"/>
        <v>4202</v>
      </c>
      <c r="BA124" s="22">
        <f t="shared" si="17"/>
        <v>6</v>
      </c>
      <c r="BB124">
        <v>0</v>
      </c>
      <c r="BC124"/>
      <c r="BD124"/>
    </row>
    <row r="125" spans="1:56" ht="12.75" customHeight="1">
      <c r="A125" s="191">
        <v>9</v>
      </c>
      <c r="B125" t="s">
        <v>15</v>
      </c>
      <c r="C125" s="22">
        <v>1135</v>
      </c>
      <c r="D125" s="22">
        <v>189.2</v>
      </c>
      <c r="E125" s="22">
        <v>6</v>
      </c>
      <c r="F125">
        <v>2</v>
      </c>
      <c r="G125"/>
      <c r="H125" s="180">
        <v>9</v>
      </c>
      <c r="I125" t="s">
        <v>15</v>
      </c>
      <c r="J125" s="22">
        <v>571</v>
      </c>
      <c r="K125" s="22">
        <v>190.3</v>
      </c>
      <c r="L125">
        <v>2</v>
      </c>
      <c r="M125"/>
      <c r="N125" s="180">
        <v>9</v>
      </c>
      <c r="O125" t="s">
        <v>15</v>
      </c>
      <c r="P125" s="22">
        <v>564</v>
      </c>
      <c r="Q125" s="22">
        <v>188</v>
      </c>
      <c r="R125">
        <v>2</v>
      </c>
      <c r="S125"/>
      <c r="T125" s="180">
        <v>9</v>
      </c>
      <c r="U125" t="s">
        <v>15</v>
      </c>
      <c r="V125" s="22">
        <v>485</v>
      </c>
      <c r="W125" s="22">
        <v>161.69999999999999</v>
      </c>
      <c r="X125">
        <v>0</v>
      </c>
      <c r="Y125"/>
      <c r="Z125" s="180">
        <v>9</v>
      </c>
      <c r="AA125" t="s">
        <v>15</v>
      </c>
      <c r="AB125" s="22">
        <v>524</v>
      </c>
      <c r="AC125" s="22">
        <v>174.7</v>
      </c>
      <c r="AD125">
        <v>0</v>
      </c>
      <c r="AE125"/>
      <c r="AF125" s="180">
        <v>9</v>
      </c>
      <c r="AG125" t="s">
        <v>15</v>
      </c>
      <c r="AH125" s="22">
        <v>508</v>
      </c>
      <c r="AI125" s="22">
        <v>169.3</v>
      </c>
      <c r="AJ125">
        <v>2</v>
      </c>
      <c r="AK125"/>
      <c r="AL125" s="180">
        <v>9</v>
      </c>
      <c r="AM125" t="s">
        <v>15</v>
      </c>
      <c r="AN125" s="22">
        <v>522</v>
      </c>
      <c r="AO125" s="22">
        <v>174</v>
      </c>
      <c r="AP125">
        <v>0</v>
      </c>
      <c r="AQ125"/>
      <c r="AR125" s="180">
        <v>9</v>
      </c>
      <c r="AS125" t="s">
        <v>15</v>
      </c>
      <c r="AT125" s="22">
        <v>585</v>
      </c>
      <c r="AU125" s="22">
        <v>195</v>
      </c>
      <c r="AV125">
        <v>0</v>
      </c>
      <c r="AW125"/>
      <c r="AX125" s="180">
        <v>9</v>
      </c>
      <c r="AY125" s="169" t="s">
        <v>15</v>
      </c>
      <c r="AZ125" s="22">
        <f t="shared" si="16"/>
        <v>4894</v>
      </c>
      <c r="BA125" s="22">
        <f t="shared" si="17"/>
        <v>8</v>
      </c>
      <c r="BB125">
        <v>1</v>
      </c>
      <c r="BC125"/>
      <c r="BD125"/>
    </row>
    <row r="126" spans="1:56" ht="12.75" customHeight="1">
      <c r="A126" s="191">
        <v>9</v>
      </c>
      <c r="B126" t="s">
        <v>13</v>
      </c>
      <c r="C126" s="22">
        <v>1118</v>
      </c>
      <c r="D126" s="22">
        <v>186.3</v>
      </c>
      <c r="E126" s="22">
        <v>6</v>
      </c>
      <c r="F126">
        <v>2</v>
      </c>
      <c r="G126"/>
      <c r="H126" s="180">
        <v>9</v>
      </c>
      <c r="I126" t="s">
        <v>13</v>
      </c>
      <c r="J126" s="22">
        <v>543</v>
      </c>
      <c r="K126" s="22">
        <v>181</v>
      </c>
      <c r="L126">
        <v>2</v>
      </c>
      <c r="M126"/>
      <c r="N126" s="180">
        <v>9</v>
      </c>
      <c r="O126" t="s">
        <v>13</v>
      </c>
      <c r="P126" s="22">
        <v>537</v>
      </c>
      <c r="Q126" s="22">
        <v>179</v>
      </c>
      <c r="R126">
        <v>2</v>
      </c>
      <c r="S126"/>
      <c r="T126" s="180">
        <v>9</v>
      </c>
      <c r="U126" t="s">
        <v>13</v>
      </c>
      <c r="V126" s="22">
        <v>468</v>
      </c>
      <c r="W126" s="22">
        <v>156</v>
      </c>
      <c r="X126">
        <v>0</v>
      </c>
      <c r="Y126"/>
      <c r="Z126" s="180">
        <v>9</v>
      </c>
      <c r="AA126" t="s">
        <v>13</v>
      </c>
      <c r="AB126" s="22">
        <v>531</v>
      </c>
      <c r="AC126" s="22">
        <v>177</v>
      </c>
      <c r="AD126">
        <v>2</v>
      </c>
      <c r="AE126"/>
      <c r="AF126" s="180">
        <v>9</v>
      </c>
      <c r="AG126" t="s">
        <v>13</v>
      </c>
      <c r="AH126" s="22">
        <v>195</v>
      </c>
      <c r="AI126" s="22">
        <v>195</v>
      </c>
      <c r="AJ126">
        <v>2</v>
      </c>
      <c r="AK126"/>
      <c r="AL126" s="180">
        <v>9</v>
      </c>
      <c r="AM126" t="s">
        <v>13</v>
      </c>
      <c r="AN126" s="22">
        <v>525</v>
      </c>
      <c r="AO126" s="22">
        <v>175</v>
      </c>
      <c r="AP126">
        <v>2</v>
      </c>
      <c r="AQ126"/>
      <c r="AR126" s="180">
        <v>9</v>
      </c>
      <c r="AS126" t="s">
        <v>13</v>
      </c>
      <c r="AT126" s="22">
        <v>582</v>
      </c>
      <c r="AU126" s="22">
        <v>194</v>
      </c>
      <c r="AV126">
        <v>0</v>
      </c>
      <c r="AW126"/>
      <c r="AX126" s="180">
        <v>9</v>
      </c>
      <c r="AY126" s="169" t="s">
        <v>13</v>
      </c>
      <c r="AZ126" s="22">
        <f t="shared" si="16"/>
        <v>4499</v>
      </c>
      <c r="BA126" s="22">
        <f t="shared" si="17"/>
        <v>12</v>
      </c>
      <c r="BB126">
        <v>2</v>
      </c>
      <c r="BC126"/>
      <c r="BD126"/>
    </row>
    <row r="127" spans="1:56" ht="12.75" customHeight="1">
      <c r="A127" s="191">
        <v>9</v>
      </c>
      <c r="B127" t="s">
        <v>20</v>
      </c>
      <c r="C127" s="22">
        <v>1019</v>
      </c>
      <c r="D127" s="22">
        <v>169.8</v>
      </c>
      <c r="E127" s="22">
        <v>3</v>
      </c>
      <c r="F127">
        <v>1</v>
      </c>
      <c r="G127"/>
      <c r="H127" s="180">
        <v>9</v>
      </c>
      <c r="I127" t="s">
        <v>20</v>
      </c>
      <c r="J127" s="22">
        <v>544</v>
      </c>
      <c r="K127" s="22">
        <v>181.3</v>
      </c>
      <c r="L127">
        <v>2</v>
      </c>
      <c r="M127"/>
      <c r="N127" s="180">
        <v>9</v>
      </c>
      <c r="O127" t="s">
        <v>20</v>
      </c>
      <c r="P127" s="22">
        <v>148</v>
      </c>
      <c r="Q127" s="22">
        <v>148</v>
      </c>
      <c r="R127">
        <v>0</v>
      </c>
      <c r="S127"/>
      <c r="T127" s="180">
        <v>9</v>
      </c>
      <c r="U127" t="s">
        <v>20</v>
      </c>
      <c r="V127" s="22">
        <v>475</v>
      </c>
      <c r="W127" s="22">
        <v>158.30000000000001</v>
      </c>
      <c r="X127">
        <v>0</v>
      </c>
      <c r="Y127"/>
      <c r="Z127" s="180">
        <v>9</v>
      </c>
      <c r="AA127" t="s">
        <v>20</v>
      </c>
      <c r="AB127" s="22">
        <v>102</v>
      </c>
      <c r="AC127" s="22">
        <v>102</v>
      </c>
      <c r="AD127">
        <v>2</v>
      </c>
      <c r="AE127"/>
      <c r="AF127" s="180">
        <v>9</v>
      </c>
      <c r="AG127" t="s">
        <v>20</v>
      </c>
      <c r="AH127" s="22">
        <v>0</v>
      </c>
      <c r="AI127" s="22">
        <v>0</v>
      </c>
      <c r="AJ127">
        <v>0</v>
      </c>
      <c r="AK127"/>
      <c r="AL127" s="180">
        <v>9</v>
      </c>
      <c r="AM127" t="s">
        <v>20</v>
      </c>
      <c r="AN127" s="22">
        <v>531</v>
      </c>
      <c r="AO127" s="22">
        <v>177</v>
      </c>
      <c r="AP127">
        <v>2</v>
      </c>
      <c r="AQ127"/>
      <c r="AR127" s="180">
        <v>9</v>
      </c>
      <c r="AS127" t="s">
        <v>20</v>
      </c>
      <c r="AT127" s="22">
        <v>565</v>
      </c>
      <c r="AU127" s="22">
        <v>188.3</v>
      </c>
      <c r="AV127">
        <v>2</v>
      </c>
      <c r="AW127"/>
      <c r="AX127" s="180">
        <v>9</v>
      </c>
      <c r="AY127" s="169" t="s">
        <v>20</v>
      </c>
      <c r="AZ127" s="22">
        <f t="shared" si="16"/>
        <v>3384</v>
      </c>
      <c r="BA127" s="22">
        <f t="shared" si="17"/>
        <v>9</v>
      </c>
      <c r="BB127">
        <v>2</v>
      </c>
      <c r="BC127"/>
      <c r="BD127"/>
    </row>
    <row r="128" spans="1:56" ht="12.75" customHeight="1">
      <c r="A128" s="191">
        <v>9</v>
      </c>
      <c r="B128" t="s">
        <v>26</v>
      </c>
      <c r="C128" s="22">
        <v>1124</v>
      </c>
      <c r="D128" s="22">
        <v>187.3</v>
      </c>
      <c r="E128" s="22">
        <v>5</v>
      </c>
      <c r="F128">
        <v>2</v>
      </c>
      <c r="G128"/>
      <c r="H128" s="180">
        <v>9</v>
      </c>
      <c r="I128" t="s">
        <v>26</v>
      </c>
      <c r="J128" s="22">
        <v>546</v>
      </c>
      <c r="K128" s="22">
        <v>182</v>
      </c>
      <c r="L128">
        <v>2</v>
      </c>
      <c r="M128"/>
      <c r="N128" s="180">
        <v>9</v>
      </c>
      <c r="O128" t="s">
        <v>26</v>
      </c>
      <c r="P128" s="22">
        <v>568</v>
      </c>
      <c r="Q128" s="22">
        <v>189.3</v>
      </c>
      <c r="R128">
        <v>2</v>
      </c>
      <c r="S128"/>
      <c r="T128" s="180">
        <v>9</v>
      </c>
      <c r="U128" t="s">
        <v>26</v>
      </c>
      <c r="V128" s="22">
        <v>432</v>
      </c>
      <c r="W128" s="22">
        <v>144</v>
      </c>
      <c r="X128">
        <v>0</v>
      </c>
      <c r="Y128"/>
      <c r="Z128" s="180">
        <v>9</v>
      </c>
      <c r="AA128" t="s">
        <v>26</v>
      </c>
      <c r="AB128" s="22">
        <v>500</v>
      </c>
      <c r="AC128" s="22">
        <v>166.7</v>
      </c>
      <c r="AD128">
        <v>0</v>
      </c>
      <c r="AE128"/>
      <c r="AF128" s="180">
        <v>9</v>
      </c>
      <c r="AG128" t="s">
        <v>26</v>
      </c>
      <c r="AH128" s="22">
        <v>0</v>
      </c>
      <c r="AI128" s="22">
        <v>0</v>
      </c>
      <c r="AJ128">
        <v>0</v>
      </c>
      <c r="AK128"/>
      <c r="AL128" s="180">
        <v>9</v>
      </c>
      <c r="AM128" t="s">
        <v>26</v>
      </c>
      <c r="AN128" s="22">
        <v>547</v>
      </c>
      <c r="AO128" s="22">
        <v>182.3</v>
      </c>
      <c r="AP128">
        <v>2</v>
      </c>
      <c r="AQ128"/>
      <c r="AR128" s="180">
        <v>9</v>
      </c>
      <c r="AS128" t="s">
        <v>26</v>
      </c>
      <c r="AT128" s="22">
        <v>592</v>
      </c>
      <c r="AU128" s="22">
        <v>197.3</v>
      </c>
      <c r="AV128">
        <v>2</v>
      </c>
      <c r="AW128"/>
      <c r="AX128" s="180">
        <v>9</v>
      </c>
      <c r="AY128" s="169" t="s">
        <v>26</v>
      </c>
      <c r="AZ128" s="22">
        <f t="shared" si="16"/>
        <v>4309</v>
      </c>
      <c r="BA128" s="22">
        <f t="shared" si="17"/>
        <v>10</v>
      </c>
      <c r="BB128">
        <v>2</v>
      </c>
      <c r="BC128"/>
      <c r="BD128"/>
    </row>
    <row r="129" spans="1:56" ht="12.75" customHeight="1">
      <c r="A129" s="191">
        <v>9</v>
      </c>
      <c r="B129" t="s">
        <v>28</v>
      </c>
      <c r="C129" s="22"/>
      <c r="F129"/>
      <c r="G129"/>
      <c r="H129" s="180">
        <v>9</v>
      </c>
      <c r="I129" t="s">
        <v>28</v>
      </c>
      <c r="J129" s="22"/>
      <c r="K129" s="22"/>
      <c r="L129"/>
      <c r="M129"/>
      <c r="N129" s="180">
        <v>9</v>
      </c>
      <c r="O129" t="s">
        <v>28</v>
      </c>
      <c r="Q129" s="22"/>
      <c r="S129"/>
      <c r="T129" s="180">
        <v>9</v>
      </c>
      <c r="U129" t="s">
        <v>28</v>
      </c>
      <c r="W129" s="22"/>
      <c r="Y129"/>
      <c r="Z129" s="180">
        <v>9</v>
      </c>
      <c r="AA129" t="s">
        <v>28</v>
      </c>
      <c r="AC129" s="22"/>
      <c r="AE129"/>
      <c r="AF129" s="180">
        <v>9</v>
      </c>
      <c r="AG129" t="s">
        <v>28</v>
      </c>
      <c r="AI129" s="22"/>
      <c r="AK129"/>
      <c r="AL129" s="180">
        <v>9</v>
      </c>
      <c r="AM129" t="s">
        <v>28</v>
      </c>
      <c r="AO129" s="22"/>
      <c r="AQ129"/>
      <c r="AR129" s="180">
        <v>9</v>
      </c>
      <c r="AS129" t="s">
        <v>28</v>
      </c>
      <c r="AU129" s="22"/>
      <c r="AW129"/>
      <c r="AX129" s="180">
        <v>9</v>
      </c>
      <c r="AY129" s="169" t="s">
        <v>28</v>
      </c>
      <c r="AZ129" s="22">
        <f t="shared" si="16"/>
        <v>0</v>
      </c>
      <c r="BA129" s="22">
        <f t="shared" si="17"/>
        <v>0</v>
      </c>
      <c r="BC129"/>
      <c r="BD129"/>
    </row>
    <row r="130" spans="1:56" ht="12.75" customHeight="1">
      <c r="A130" s="191">
        <v>9</v>
      </c>
      <c r="B130" t="s">
        <v>21</v>
      </c>
      <c r="C130" s="22">
        <v>1124</v>
      </c>
      <c r="D130" s="22">
        <v>187.3</v>
      </c>
      <c r="E130" s="22">
        <v>1</v>
      </c>
      <c r="F130">
        <v>0</v>
      </c>
      <c r="G130"/>
      <c r="H130" s="180">
        <v>9</v>
      </c>
      <c r="I130" t="s">
        <v>21</v>
      </c>
      <c r="J130" s="22">
        <v>565</v>
      </c>
      <c r="K130" s="22">
        <v>188.3</v>
      </c>
      <c r="L130">
        <v>0</v>
      </c>
      <c r="M130"/>
      <c r="N130" s="180">
        <v>9</v>
      </c>
      <c r="O130" t="s">
        <v>21</v>
      </c>
      <c r="P130" s="22">
        <v>478</v>
      </c>
      <c r="Q130" s="22">
        <v>159.30000000000001</v>
      </c>
      <c r="R130">
        <v>0</v>
      </c>
      <c r="S130"/>
      <c r="T130" s="180">
        <v>9</v>
      </c>
      <c r="U130" t="s">
        <v>21</v>
      </c>
      <c r="V130" s="22">
        <v>553</v>
      </c>
      <c r="W130" s="22">
        <v>184.3</v>
      </c>
      <c r="X130">
        <v>2</v>
      </c>
      <c r="Y130"/>
      <c r="Z130" s="180">
        <v>9</v>
      </c>
      <c r="AA130" t="s">
        <v>21</v>
      </c>
      <c r="AB130" s="22">
        <v>553</v>
      </c>
      <c r="AC130" s="22">
        <v>184.3</v>
      </c>
      <c r="AD130">
        <v>2</v>
      </c>
      <c r="AE130"/>
      <c r="AF130" s="180">
        <v>9</v>
      </c>
      <c r="AG130" t="s">
        <v>21</v>
      </c>
      <c r="AH130" s="22">
        <v>0</v>
      </c>
      <c r="AI130" s="22">
        <v>0</v>
      </c>
      <c r="AJ130">
        <v>0</v>
      </c>
      <c r="AK130"/>
      <c r="AL130" s="180">
        <v>9</v>
      </c>
      <c r="AM130" t="s">
        <v>21</v>
      </c>
      <c r="AN130" s="22">
        <v>538</v>
      </c>
      <c r="AO130" s="22">
        <v>179.3</v>
      </c>
      <c r="AP130">
        <v>2</v>
      </c>
      <c r="AQ130"/>
      <c r="AR130" s="180">
        <v>9</v>
      </c>
      <c r="AS130" t="s">
        <v>21</v>
      </c>
      <c r="AT130" s="22">
        <v>599</v>
      </c>
      <c r="AU130" s="22">
        <v>199.7</v>
      </c>
      <c r="AV130">
        <v>2</v>
      </c>
      <c r="AW130"/>
      <c r="AX130" s="180">
        <v>9</v>
      </c>
      <c r="AY130" s="169" t="s">
        <v>21</v>
      </c>
      <c r="AZ130" s="22">
        <f t="shared" si="16"/>
        <v>4410</v>
      </c>
      <c r="BA130" s="22">
        <f t="shared" si="17"/>
        <v>8</v>
      </c>
      <c r="BB130">
        <v>1</v>
      </c>
      <c r="BC130"/>
      <c r="BD130"/>
    </row>
    <row r="131" spans="1:56" ht="12.75" customHeight="1">
      <c r="A131" s="191">
        <v>9</v>
      </c>
      <c r="B131" t="s">
        <v>29</v>
      </c>
      <c r="C131" s="22">
        <v>1008</v>
      </c>
      <c r="D131" s="22">
        <v>168</v>
      </c>
      <c r="E131" s="22">
        <v>3</v>
      </c>
      <c r="F131">
        <v>1</v>
      </c>
      <c r="G131"/>
      <c r="H131" s="180">
        <v>9</v>
      </c>
      <c r="I131" t="s">
        <v>29</v>
      </c>
      <c r="J131" s="22">
        <v>158</v>
      </c>
      <c r="K131" s="22">
        <v>158</v>
      </c>
      <c r="L131">
        <v>0</v>
      </c>
      <c r="M131"/>
      <c r="N131" s="180">
        <v>9</v>
      </c>
      <c r="O131" t="s">
        <v>29</v>
      </c>
      <c r="P131" s="22">
        <v>452</v>
      </c>
      <c r="Q131" s="22">
        <v>150.69999999999999</v>
      </c>
      <c r="R131">
        <v>2</v>
      </c>
      <c r="S131"/>
      <c r="T131" s="180">
        <v>9</v>
      </c>
      <c r="U131" t="s">
        <v>29</v>
      </c>
      <c r="V131" s="22">
        <v>523</v>
      </c>
      <c r="W131" s="22">
        <v>174.3</v>
      </c>
      <c r="X131">
        <v>2</v>
      </c>
      <c r="Y131"/>
      <c r="Z131" s="180">
        <v>9</v>
      </c>
      <c r="AA131" t="s">
        <v>29</v>
      </c>
      <c r="AB131" s="22">
        <v>0</v>
      </c>
      <c r="AC131" s="22">
        <v>0</v>
      </c>
      <c r="AD131">
        <v>0</v>
      </c>
      <c r="AE131"/>
      <c r="AF131" s="180">
        <v>9</v>
      </c>
      <c r="AG131" t="s">
        <v>29</v>
      </c>
      <c r="AH131" s="22">
        <v>110</v>
      </c>
      <c r="AI131" s="22">
        <v>110</v>
      </c>
      <c r="AJ131">
        <v>2</v>
      </c>
      <c r="AK131"/>
      <c r="AL131" s="180">
        <v>9</v>
      </c>
      <c r="AM131" t="s">
        <v>29</v>
      </c>
      <c r="AN131" s="22">
        <v>497</v>
      </c>
      <c r="AO131" s="22">
        <v>165.7</v>
      </c>
      <c r="AP131">
        <v>0</v>
      </c>
      <c r="AQ131"/>
      <c r="AR131" s="180">
        <v>9</v>
      </c>
      <c r="AS131" t="s">
        <v>29</v>
      </c>
      <c r="AT131" s="22">
        <v>558</v>
      </c>
      <c r="AU131" s="22">
        <v>186</v>
      </c>
      <c r="AV131">
        <v>0</v>
      </c>
      <c r="AW131"/>
      <c r="AX131" s="180">
        <v>9</v>
      </c>
      <c r="AY131" s="169" t="s">
        <v>29</v>
      </c>
      <c r="AZ131" s="22">
        <f t="shared" si="16"/>
        <v>3306</v>
      </c>
      <c r="BA131" s="22">
        <f t="shared" si="17"/>
        <v>7</v>
      </c>
      <c r="BB131">
        <v>0</v>
      </c>
      <c r="BC131"/>
      <c r="BD131"/>
    </row>
    <row r="132" spans="1:56" ht="13.15" customHeight="1">
      <c r="J132" s="177"/>
      <c r="P132" s="177"/>
      <c r="R132" s="22"/>
      <c r="V132" s="177"/>
      <c r="X132" s="22"/>
      <c r="AB132" s="177"/>
      <c r="AD132" s="22"/>
      <c r="AH132" s="177"/>
      <c r="AJ132" s="22"/>
      <c r="AN132" s="177"/>
      <c r="AP132" s="22"/>
      <c r="AT132" s="177"/>
      <c r="AV132" s="22"/>
      <c r="AZ132" s="177"/>
      <c r="BB132" s="22"/>
      <c r="BD132"/>
    </row>
    <row r="133" spans="1:56">
      <c r="C133" s="346" t="s">
        <v>396</v>
      </c>
      <c r="D133" s="346"/>
      <c r="E133" s="346"/>
      <c r="F133" s="346"/>
      <c r="G133"/>
      <c r="H133"/>
      <c r="I133"/>
      <c r="K133" s="346" t="s">
        <v>45</v>
      </c>
      <c r="L133" s="346"/>
      <c r="M133" s="346"/>
      <c r="N133" s="346"/>
      <c r="O133"/>
      <c r="P133"/>
      <c r="Q133" s="346" t="s">
        <v>83</v>
      </c>
      <c r="R133" s="346"/>
      <c r="S133" s="346"/>
      <c r="T133"/>
      <c r="U133"/>
      <c r="V133"/>
      <c r="W133" s="346" t="s">
        <v>52</v>
      </c>
      <c r="X133" s="346"/>
      <c r="Y133" s="346"/>
      <c r="Z133"/>
      <c r="AA133"/>
      <c r="AB133"/>
      <c r="AC133" t="s">
        <v>22</v>
      </c>
      <c r="AE133"/>
      <c r="AF133"/>
      <c r="AG133"/>
      <c r="AH133"/>
      <c r="AI133" s="346" t="s">
        <v>53</v>
      </c>
      <c r="AJ133" s="346"/>
      <c r="AK133" s="346"/>
      <c r="AL133"/>
      <c r="AM133"/>
      <c r="AN133"/>
      <c r="AO133" s="346" t="s">
        <v>43</v>
      </c>
      <c r="AP133" s="346"/>
      <c r="AQ133" s="346"/>
      <c r="AR133"/>
      <c r="AS133"/>
      <c r="AT133"/>
      <c r="AU133" s="346" t="s">
        <v>86</v>
      </c>
      <c r="AV133" s="346"/>
      <c r="AW133" s="346"/>
      <c r="AX133"/>
      <c r="AY133" s="341" t="s">
        <v>407</v>
      </c>
      <c r="AZ133" s="341"/>
      <c r="BA133" s="341"/>
      <c r="BC133"/>
      <c r="BD133"/>
    </row>
    <row r="134" spans="1:56" ht="12.75" customHeight="1">
      <c r="B134" t="s">
        <v>0</v>
      </c>
      <c r="C134" s="22" t="s">
        <v>5</v>
      </c>
      <c r="D134" s="22" t="s">
        <v>63</v>
      </c>
      <c r="E134" s="22" t="s">
        <v>51</v>
      </c>
      <c r="F134" t="s">
        <v>40</v>
      </c>
      <c r="G134"/>
      <c r="H134" s="180"/>
      <c r="I134" t="s">
        <v>0</v>
      </c>
      <c r="J134" s="22" t="s">
        <v>5</v>
      </c>
      <c r="K134" s="22" t="s">
        <v>63</v>
      </c>
      <c r="L134" t="s">
        <v>40</v>
      </c>
      <c r="M134"/>
      <c r="N134" s="180"/>
      <c r="O134" t="s">
        <v>0</v>
      </c>
      <c r="P134" s="22" t="s">
        <v>5</v>
      </c>
      <c r="Q134" s="22" t="s">
        <v>63</v>
      </c>
      <c r="R134" t="s">
        <v>40</v>
      </c>
      <c r="S134"/>
      <c r="T134" s="180"/>
      <c r="U134" t="s">
        <v>0</v>
      </c>
      <c r="V134" s="22" t="s">
        <v>5</v>
      </c>
      <c r="W134" s="22" t="s">
        <v>63</v>
      </c>
      <c r="X134" t="s">
        <v>40</v>
      </c>
      <c r="Y134"/>
      <c r="Z134" s="180"/>
      <c r="AA134" t="s">
        <v>0</v>
      </c>
      <c r="AB134" s="22" t="s">
        <v>5</v>
      </c>
      <c r="AC134" s="22" t="s">
        <v>63</v>
      </c>
      <c r="AD134" t="s">
        <v>40</v>
      </c>
      <c r="AE134"/>
      <c r="AF134" s="180"/>
      <c r="AG134" t="s">
        <v>0</v>
      </c>
      <c r="AH134" s="22" t="s">
        <v>5</v>
      </c>
      <c r="AI134" s="22" t="s">
        <v>63</v>
      </c>
      <c r="AJ134" t="s">
        <v>40</v>
      </c>
      <c r="AK134"/>
      <c r="AL134" s="180"/>
      <c r="AM134" t="s">
        <v>0</v>
      </c>
      <c r="AN134" s="22" t="s">
        <v>5</v>
      </c>
      <c r="AO134" s="22" t="s">
        <v>63</v>
      </c>
      <c r="AP134" t="s">
        <v>40</v>
      </c>
      <c r="AQ134"/>
      <c r="AR134" s="180"/>
      <c r="AS134" t="s">
        <v>0</v>
      </c>
      <c r="AT134" s="22" t="s">
        <v>5</v>
      </c>
      <c r="AU134" s="22" t="s">
        <v>63</v>
      </c>
      <c r="AV134" t="s">
        <v>40</v>
      </c>
      <c r="AW134"/>
      <c r="AX134" s="180"/>
      <c r="AY134" t="s">
        <v>0</v>
      </c>
      <c r="AZ134" s="22" t="s">
        <v>397</v>
      </c>
      <c r="BA134" s="22" t="s">
        <v>398</v>
      </c>
      <c r="BB134" t="s">
        <v>128</v>
      </c>
      <c r="BC134"/>
      <c r="BD134"/>
    </row>
    <row r="135" spans="1:56" ht="12.75" customHeight="1">
      <c r="A135" s="191">
        <v>10</v>
      </c>
      <c r="B135" t="s">
        <v>6</v>
      </c>
      <c r="C135" s="22">
        <v>1091</v>
      </c>
      <c r="D135" s="22">
        <v>181.8</v>
      </c>
      <c r="E135" s="22">
        <v>0</v>
      </c>
      <c r="F135">
        <v>0</v>
      </c>
      <c r="G135"/>
      <c r="H135" s="180">
        <v>10</v>
      </c>
      <c r="I135" t="s">
        <v>6</v>
      </c>
      <c r="J135" s="22">
        <v>182</v>
      </c>
      <c r="K135" s="22">
        <v>182</v>
      </c>
      <c r="L135">
        <v>0</v>
      </c>
      <c r="M135"/>
      <c r="N135" s="180">
        <v>10</v>
      </c>
      <c r="O135" t="s">
        <v>6</v>
      </c>
      <c r="P135" s="22">
        <v>530</v>
      </c>
      <c r="Q135" s="22">
        <v>176.7</v>
      </c>
      <c r="R135">
        <v>2</v>
      </c>
      <c r="S135"/>
      <c r="T135" s="180">
        <v>10</v>
      </c>
      <c r="U135" t="s">
        <v>6</v>
      </c>
      <c r="V135" s="22">
        <v>520</v>
      </c>
      <c r="W135" s="22">
        <v>173.3</v>
      </c>
      <c r="X135">
        <v>0</v>
      </c>
      <c r="Y135"/>
      <c r="Z135" s="180">
        <v>10</v>
      </c>
      <c r="AA135" t="s">
        <v>6</v>
      </c>
      <c r="AB135" s="22">
        <v>530</v>
      </c>
      <c r="AC135" s="22">
        <v>176.7</v>
      </c>
      <c r="AD135">
        <v>0</v>
      </c>
      <c r="AE135"/>
      <c r="AF135" s="180">
        <v>10</v>
      </c>
      <c r="AG135" t="s">
        <v>6</v>
      </c>
      <c r="AH135" s="22">
        <v>170</v>
      </c>
      <c r="AI135" s="22">
        <v>170</v>
      </c>
      <c r="AJ135">
        <v>0</v>
      </c>
      <c r="AK135"/>
      <c r="AL135" s="180">
        <v>10</v>
      </c>
      <c r="AM135" t="s">
        <v>6</v>
      </c>
      <c r="AN135" s="22">
        <v>507</v>
      </c>
      <c r="AO135" s="22">
        <v>169</v>
      </c>
      <c r="AP135">
        <v>0</v>
      </c>
      <c r="AQ135"/>
      <c r="AR135" s="180">
        <v>10</v>
      </c>
      <c r="AS135" t="s">
        <v>6</v>
      </c>
      <c r="AT135" s="22">
        <v>594</v>
      </c>
      <c r="AU135" s="22">
        <v>198</v>
      </c>
      <c r="AV135">
        <v>0</v>
      </c>
      <c r="AW135"/>
      <c r="AX135" s="180">
        <v>10</v>
      </c>
      <c r="AY135" s="169" t="s">
        <v>6</v>
      </c>
      <c r="AZ135" s="22">
        <f>IF(C135="",0,SUM(C135+J135+P135+V135+AB135+AH135+AN135+AT135))</f>
        <v>4124</v>
      </c>
      <c r="BA135" s="22">
        <f>IF(C135="",0,SUM(F135+L135+R135+X135+AD135+AJ135+AP135+AV135))</f>
        <v>2</v>
      </c>
      <c r="BB135">
        <v>0</v>
      </c>
      <c r="BC135"/>
      <c r="BD135"/>
    </row>
    <row r="136" spans="1:56" ht="12.75" customHeight="1">
      <c r="A136" s="191">
        <v>10</v>
      </c>
      <c r="B136" t="s">
        <v>17</v>
      </c>
      <c r="C136" s="22">
        <v>1116</v>
      </c>
      <c r="D136" s="22">
        <v>186</v>
      </c>
      <c r="E136" s="22">
        <v>1</v>
      </c>
      <c r="F136">
        <v>0</v>
      </c>
      <c r="G136"/>
      <c r="H136" s="180">
        <v>10</v>
      </c>
      <c r="I136" t="s">
        <v>17</v>
      </c>
      <c r="J136" s="22">
        <v>554</v>
      </c>
      <c r="K136" s="22">
        <v>184.7</v>
      </c>
      <c r="L136">
        <v>0</v>
      </c>
      <c r="M136"/>
      <c r="N136" s="180">
        <v>10</v>
      </c>
      <c r="O136" t="s">
        <v>17</v>
      </c>
      <c r="P136" s="22">
        <v>556</v>
      </c>
      <c r="Q136" s="22">
        <v>185.3</v>
      </c>
      <c r="R136">
        <v>1</v>
      </c>
      <c r="S136"/>
      <c r="T136" s="180">
        <v>10</v>
      </c>
      <c r="U136" t="s">
        <v>17</v>
      </c>
      <c r="V136" s="22">
        <v>320</v>
      </c>
      <c r="W136" s="22">
        <v>160</v>
      </c>
      <c r="X136">
        <v>0</v>
      </c>
      <c r="Y136"/>
      <c r="Z136" s="180">
        <v>10</v>
      </c>
      <c r="AA136" t="s">
        <v>17</v>
      </c>
      <c r="AB136" s="22">
        <v>530</v>
      </c>
      <c r="AC136" s="22">
        <v>176.7</v>
      </c>
      <c r="AD136">
        <v>0</v>
      </c>
      <c r="AE136"/>
      <c r="AF136" s="180">
        <v>10</v>
      </c>
      <c r="AG136" t="s">
        <v>17</v>
      </c>
      <c r="AH136" s="22">
        <v>536</v>
      </c>
      <c r="AI136" s="22">
        <v>178.7</v>
      </c>
      <c r="AJ136">
        <v>2</v>
      </c>
      <c r="AK136"/>
      <c r="AL136" s="180">
        <v>10</v>
      </c>
      <c r="AM136" t="s">
        <v>17</v>
      </c>
      <c r="AN136" s="22">
        <v>541</v>
      </c>
      <c r="AO136" s="22">
        <v>180.3</v>
      </c>
      <c r="AP136">
        <v>2</v>
      </c>
      <c r="AQ136"/>
      <c r="AR136" s="180">
        <v>10</v>
      </c>
      <c r="AS136" t="s">
        <v>17</v>
      </c>
      <c r="AT136" s="22">
        <v>587</v>
      </c>
      <c r="AU136" s="22">
        <v>195.7</v>
      </c>
      <c r="AV136">
        <v>1</v>
      </c>
      <c r="AW136"/>
      <c r="AX136" s="180">
        <v>10</v>
      </c>
      <c r="AY136" s="169" t="s">
        <v>17</v>
      </c>
      <c r="AZ136" s="22">
        <f t="shared" ref="AZ136:AZ145" si="18">IF(C136="",0,SUM(C136+J136+P136+V136+AB136+AH136+AN136+AT136))</f>
        <v>4740</v>
      </c>
      <c r="BA136" s="22">
        <f t="shared" ref="BA136:BA145" si="19">IF(C136="",0,SUM(F136+L136+R136+X136+AD136+AJ136+AP136+AV136))</f>
        <v>6</v>
      </c>
      <c r="BB136">
        <v>0</v>
      </c>
      <c r="BC136"/>
      <c r="BD136"/>
    </row>
    <row r="137" spans="1:56" ht="12.75" customHeight="1">
      <c r="A137" s="191">
        <v>10</v>
      </c>
      <c r="B137" t="s">
        <v>33</v>
      </c>
      <c r="C137" s="22">
        <v>1048</v>
      </c>
      <c r="D137" s="22">
        <v>174.7</v>
      </c>
      <c r="E137" s="22">
        <v>0</v>
      </c>
      <c r="F137">
        <v>0</v>
      </c>
      <c r="G137"/>
      <c r="H137" s="180">
        <v>10</v>
      </c>
      <c r="I137" t="s">
        <v>33</v>
      </c>
      <c r="J137" s="22">
        <v>509</v>
      </c>
      <c r="K137" s="22">
        <v>169.7</v>
      </c>
      <c r="L137">
        <v>0</v>
      </c>
      <c r="M137"/>
      <c r="N137" s="180">
        <v>10</v>
      </c>
      <c r="O137" t="s">
        <v>33</v>
      </c>
      <c r="P137" s="22">
        <v>480</v>
      </c>
      <c r="Q137" s="22">
        <v>160</v>
      </c>
      <c r="R137">
        <v>2</v>
      </c>
      <c r="S137"/>
      <c r="T137" s="180">
        <v>10</v>
      </c>
      <c r="U137" t="s">
        <v>33</v>
      </c>
      <c r="V137" s="22">
        <v>520</v>
      </c>
      <c r="W137" s="22">
        <v>173.3</v>
      </c>
      <c r="X137">
        <v>0</v>
      </c>
      <c r="Y137"/>
      <c r="Z137" s="180">
        <v>10</v>
      </c>
      <c r="AA137" t="s">
        <v>33</v>
      </c>
      <c r="AB137" s="22">
        <v>248</v>
      </c>
      <c r="AC137" s="22">
        <v>124</v>
      </c>
      <c r="AD137">
        <v>0</v>
      </c>
      <c r="AE137"/>
      <c r="AF137" s="180">
        <v>10</v>
      </c>
      <c r="AG137" t="s">
        <v>33</v>
      </c>
      <c r="AH137" s="22">
        <v>148</v>
      </c>
      <c r="AI137" s="22">
        <v>148</v>
      </c>
      <c r="AJ137">
        <v>0</v>
      </c>
      <c r="AK137"/>
      <c r="AL137" s="180">
        <v>10</v>
      </c>
      <c r="AM137" t="s">
        <v>33</v>
      </c>
      <c r="AN137" s="22">
        <v>508</v>
      </c>
      <c r="AO137" s="22">
        <v>169.3</v>
      </c>
      <c r="AP137">
        <v>0</v>
      </c>
      <c r="AQ137"/>
      <c r="AR137" s="180">
        <v>10</v>
      </c>
      <c r="AS137" t="s">
        <v>33</v>
      </c>
      <c r="AT137" s="22">
        <v>577</v>
      </c>
      <c r="AU137" s="22">
        <v>192.3</v>
      </c>
      <c r="AV137">
        <v>0</v>
      </c>
      <c r="AW137"/>
      <c r="AX137" s="180">
        <v>10</v>
      </c>
      <c r="AY137" s="169" t="s">
        <v>33</v>
      </c>
      <c r="AZ137" s="22">
        <f t="shared" si="18"/>
        <v>4038</v>
      </c>
      <c r="BA137" s="22">
        <f t="shared" si="19"/>
        <v>2</v>
      </c>
      <c r="BB137">
        <v>0</v>
      </c>
      <c r="BC137"/>
      <c r="BD137"/>
    </row>
    <row r="138" spans="1:56" ht="12.75" customHeight="1">
      <c r="A138" s="191">
        <v>10</v>
      </c>
      <c r="B138" t="s">
        <v>18</v>
      </c>
      <c r="C138" s="22">
        <v>1131</v>
      </c>
      <c r="D138" s="22">
        <v>188.5</v>
      </c>
      <c r="E138" s="22">
        <v>6</v>
      </c>
      <c r="F138">
        <v>2</v>
      </c>
      <c r="G138"/>
      <c r="H138" s="180">
        <v>10</v>
      </c>
      <c r="I138" t="s">
        <v>18</v>
      </c>
      <c r="J138" s="22">
        <v>570</v>
      </c>
      <c r="K138" s="22">
        <v>190</v>
      </c>
      <c r="L138">
        <v>2</v>
      </c>
      <c r="M138"/>
      <c r="N138" s="180">
        <v>10</v>
      </c>
      <c r="O138" t="s">
        <v>18</v>
      </c>
      <c r="P138" s="22">
        <v>0</v>
      </c>
      <c r="Q138" s="22">
        <v>0</v>
      </c>
      <c r="R138">
        <v>0</v>
      </c>
      <c r="S138"/>
      <c r="T138" s="180">
        <v>10</v>
      </c>
      <c r="U138" t="s">
        <v>18</v>
      </c>
      <c r="V138" s="22">
        <v>522</v>
      </c>
      <c r="W138" s="22">
        <v>174</v>
      </c>
      <c r="X138">
        <v>2</v>
      </c>
      <c r="Y138"/>
      <c r="Z138" s="180">
        <v>10</v>
      </c>
      <c r="AA138" t="s">
        <v>18</v>
      </c>
      <c r="AB138" s="22">
        <v>544</v>
      </c>
      <c r="AC138" s="22">
        <v>181.3</v>
      </c>
      <c r="AD138">
        <v>2</v>
      </c>
      <c r="AE138"/>
      <c r="AF138" s="180">
        <v>10</v>
      </c>
      <c r="AG138" t="s">
        <v>18</v>
      </c>
      <c r="AH138" s="22">
        <v>548</v>
      </c>
      <c r="AI138" s="22">
        <v>182.7</v>
      </c>
      <c r="AJ138">
        <v>2</v>
      </c>
      <c r="AK138"/>
      <c r="AL138" s="180">
        <v>10</v>
      </c>
      <c r="AM138" t="s">
        <v>18</v>
      </c>
      <c r="AN138" s="22">
        <v>533</v>
      </c>
      <c r="AO138" s="22">
        <v>177.7</v>
      </c>
      <c r="AP138">
        <v>2</v>
      </c>
      <c r="AQ138"/>
      <c r="AR138" s="180">
        <v>10</v>
      </c>
      <c r="AS138" t="s">
        <v>18</v>
      </c>
      <c r="AT138" s="22">
        <v>583</v>
      </c>
      <c r="AU138" s="22">
        <v>194.3</v>
      </c>
      <c r="AV138">
        <v>2</v>
      </c>
      <c r="AW138"/>
      <c r="AX138" s="180">
        <v>10</v>
      </c>
      <c r="AY138" s="169" t="s">
        <v>18</v>
      </c>
      <c r="AZ138" s="22">
        <f t="shared" si="18"/>
        <v>4431</v>
      </c>
      <c r="BA138" s="22">
        <f t="shared" si="19"/>
        <v>14</v>
      </c>
      <c r="BB138">
        <v>2</v>
      </c>
      <c r="BC138"/>
      <c r="BD138"/>
    </row>
    <row r="139" spans="1:56" ht="12.75" customHeight="1">
      <c r="A139" s="191">
        <v>10</v>
      </c>
      <c r="B139" t="s">
        <v>15</v>
      </c>
      <c r="C139" s="22">
        <v>1143</v>
      </c>
      <c r="D139" s="22">
        <v>190.5</v>
      </c>
      <c r="E139" s="22">
        <v>5</v>
      </c>
      <c r="F139">
        <v>2</v>
      </c>
      <c r="G139"/>
      <c r="H139" s="180">
        <v>10</v>
      </c>
      <c r="I139" t="s">
        <v>15</v>
      </c>
      <c r="J139" s="22">
        <v>578</v>
      </c>
      <c r="K139" s="22">
        <v>192.7</v>
      </c>
      <c r="L139">
        <v>2</v>
      </c>
      <c r="M139"/>
      <c r="N139" s="180">
        <v>10</v>
      </c>
      <c r="O139" t="s">
        <v>15</v>
      </c>
      <c r="P139" s="22">
        <v>556</v>
      </c>
      <c r="Q139" s="22">
        <v>185.3</v>
      </c>
      <c r="R139">
        <v>1</v>
      </c>
      <c r="S139"/>
      <c r="T139" s="180">
        <v>10</v>
      </c>
      <c r="U139" t="s">
        <v>15</v>
      </c>
      <c r="V139" s="22">
        <v>454</v>
      </c>
      <c r="W139" s="22">
        <v>151.30000000000001</v>
      </c>
      <c r="X139">
        <v>2</v>
      </c>
      <c r="Y139"/>
      <c r="Z139" s="180">
        <v>10</v>
      </c>
      <c r="AA139" t="s">
        <v>15</v>
      </c>
      <c r="AB139" s="22">
        <v>533</v>
      </c>
      <c r="AC139" s="22">
        <v>177.7</v>
      </c>
      <c r="AD139">
        <v>2</v>
      </c>
      <c r="AE139"/>
      <c r="AF139" s="180">
        <v>10</v>
      </c>
      <c r="AG139" t="s">
        <v>15</v>
      </c>
      <c r="AH139" s="22">
        <v>528</v>
      </c>
      <c r="AI139" s="22">
        <v>176</v>
      </c>
      <c r="AJ139">
        <v>0</v>
      </c>
      <c r="AK139"/>
      <c r="AL139" s="180">
        <v>10</v>
      </c>
      <c r="AM139" t="s">
        <v>15</v>
      </c>
      <c r="AN139" s="22">
        <v>532</v>
      </c>
      <c r="AO139" s="22">
        <v>177.3</v>
      </c>
      <c r="AP139">
        <v>0</v>
      </c>
      <c r="AQ139"/>
      <c r="AR139" s="180">
        <v>10</v>
      </c>
      <c r="AS139" t="s">
        <v>15</v>
      </c>
      <c r="AT139" s="22">
        <v>587</v>
      </c>
      <c r="AU139" s="22">
        <v>195.7</v>
      </c>
      <c r="AV139">
        <v>1</v>
      </c>
      <c r="AW139"/>
      <c r="AX139" s="180">
        <v>10</v>
      </c>
      <c r="AY139" s="169" t="s">
        <v>15</v>
      </c>
      <c r="AZ139" s="22">
        <f t="shared" si="18"/>
        <v>4911</v>
      </c>
      <c r="BA139" s="22">
        <f t="shared" si="19"/>
        <v>10</v>
      </c>
      <c r="BB139">
        <v>2</v>
      </c>
      <c r="BC139"/>
      <c r="BD139"/>
    </row>
    <row r="140" spans="1:56" ht="12.75" customHeight="1">
      <c r="A140" s="191">
        <v>10</v>
      </c>
      <c r="B140" t="s">
        <v>13</v>
      </c>
      <c r="C140" s="22">
        <v>1115</v>
      </c>
      <c r="D140" s="22">
        <v>185.8</v>
      </c>
      <c r="E140" s="22">
        <v>1</v>
      </c>
      <c r="F140">
        <v>0</v>
      </c>
      <c r="G140"/>
      <c r="H140" s="180">
        <v>10</v>
      </c>
      <c r="I140" t="s">
        <v>13</v>
      </c>
      <c r="J140" s="22">
        <v>538</v>
      </c>
      <c r="K140" s="22">
        <v>179.3</v>
      </c>
      <c r="L140">
        <v>0</v>
      </c>
      <c r="M140"/>
      <c r="N140" s="180">
        <v>10</v>
      </c>
      <c r="O140" t="s">
        <v>13</v>
      </c>
      <c r="P140" s="22">
        <v>527</v>
      </c>
      <c r="Q140" s="22">
        <v>175.7</v>
      </c>
      <c r="R140">
        <v>0</v>
      </c>
      <c r="S140"/>
      <c r="T140" s="180">
        <v>10</v>
      </c>
      <c r="U140" t="s">
        <v>13</v>
      </c>
      <c r="V140" s="22">
        <v>497</v>
      </c>
      <c r="W140" s="22">
        <v>165.7</v>
      </c>
      <c r="X140">
        <v>2</v>
      </c>
      <c r="Y140"/>
      <c r="Z140" s="180">
        <v>10</v>
      </c>
      <c r="AA140" t="s">
        <v>13</v>
      </c>
      <c r="AB140" s="22">
        <v>517</v>
      </c>
      <c r="AC140" s="22">
        <v>172.3</v>
      </c>
      <c r="AD140">
        <v>2</v>
      </c>
      <c r="AE140"/>
      <c r="AF140" s="180">
        <v>10</v>
      </c>
      <c r="AG140" t="s">
        <v>13</v>
      </c>
      <c r="AH140" s="22">
        <v>353</v>
      </c>
      <c r="AI140" s="22">
        <v>176.5</v>
      </c>
      <c r="AJ140">
        <v>0</v>
      </c>
      <c r="AK140"/>
      <c r="AL140" s="180">
        <v>10</v>
      </c>
      <c r="AM140" t="s">
        <v>13</v>
      </c>
      <c r="AN140" s="22">
        <v>530</v>
      </c>
      <c r="AO140" s="22">
        <v>176.7</v>
      </c>
      <c r="AP140">
        <v>0</v>
      </c>
      <c r="AQ140"/>
      <c r="AR140" s="180">
        <v>10</v>
      </c>
      <c r="AS140" t="s">
        <v>13</v>
      </c>
      <c r="AT140" s="22">
        <v>573</v>
      </c>
      <c r="AU140" s="22">
        <v>191</v>
      </c>
      <c r="AV140">
        <v>0</v>
      </c>
      <c r="AW140"/>
      <c r="AX140" s="180">
        <v>10</v>
      </c>
      <c r="AY140" s="169" t="s">
        <v>13</v>
      </c>
      <c r="AZ140" s="22">
        <f t="shared" si="18"/>
        <v>4650</v>
      </c>
      <c r="BA140" s="22">
        <f t="shared" si="19"/>
        <v>4</v>
      </c>
      <c r="BB140">
        <v>0</v>
      </c>
      <c r="BC140"/>
      <c r="BD140"/>
    </row>
    <row r="141" spans="1:56" ht="12.75" customHeight="1">
      <c r="A141" s="191">
        <v>10</v>
      </c>
      <c r="B141" t="s">
        <v>20</v>
      </c>
      <c r="C141" s="22">
        <v>1010</v>
      </c>
      <c r="D141" s="22">
        <v>168.3</v>
      </c>
      <c r="E141" s="22">
        <v>1</v>
      </c>
      <c r="F141">
        <v>0</v>
      </c>
      <c r="G141"/>
      <c r="H141" s="180">
        <v>10</v>
      </c>
      <c r="I141" t="s">
        <v>20</v>
      </c>
      <c r="J141" s="22">
        <v>359</v>
      </c>
      <c r="K141" s="22">
        <v>179.5</v>
      </c>
      <c r="L141">
        <v>0</v>
      </c>
      <c r="M141"/>
      <c r="N141" s="180">
        <v>10</v>
      </c>
      <c r="O141" t="s">
        <v>20</v>
      </c>
      <c r="P141" s="22">
        <v>462</v>
      </c>
      <c r="Q141" s="22">
        <v>154</v>
      </c>
      <c r="R141">
        <v>0</v>
      </c>
      <c r="S141"/>
      <c r="T141" s="180">
        <v>10</v>
      </c>
      <c r="U141" t="s">
        <v>20</v>
      </c>
      <c r="V141" s="22">
        <v>484</v>
      </c>
      <c r="W141" s="22">
        <v>161.30000000000001</v>
      </c>
      <c r="X141">
        <v>2</v>
      </c>
      <c r="Y141"/>
      <c r="Z141" s="180">
        <v>10</v>
      </c>
      <c r="AA141" t="s">
        <v>20</v>
      </c>
      <c r="AB141" s="22">
        <v>89</v>
      </c>
      <c r="AC141" s="22">
        <v>89</v>
      </c>
      <c r="AD141">
        <v>0</v>
      </c>
      <c r="AE141"/>
      <c r="AF141" s="180">
        <v>10</v>
      </c>
      <c r="AG141" t="s">
        <v>20</v>
      </c>
      <c r="AH141" s="22">
        <v>0</v>
      </c>
      <c r="AI141" s="22">
        <v>0</v>
      </c>
      <c r="AJ141">
        <v>0</v>
      </c>
      <c r="AK141"/>
      <c r="AL141" s="180">
        <v>10</v>
      </c>
      <c r="AM141" t="s">
        <v>20</v>
      </c>
      <c r="AN141" s="22">
        <v>478</v>
      </c>
      <c r="AO141" s="22">
        <v>159.30000000000001</v>
      </c>
      <c r="AP141">
        <v>0</v>
      </c>
      <c r="AQ141"/>
      <c r="AR141" s="180">
        <v>10</v>
      </c>
      <c r="AS141" t="s">
        <v>20</v>
      </c>
      <c r="AT141" s="22">
        <v>567</v>
      </c>
      <c r="AU141" s="22">
        <v>189</v>
      </c>
      <c r="AV141">
        <v>0</v>
      </c>
      <c r="AW141"/>
      <c r="AX141" s="180">
        <v>10</v>
      </c>
      <c r="AY141" s="169" t="s">
        <v>20</v>
      </c>
      <c r="AZ141" s="22">
        <f t="shared" si="18"/>
        <v>3449</v>
      </c>
      <c r="BA141" s="22">
        <f t="shared" si="19"/>
        <v>2</v>
      </c>
      <c r="BB141">
        <v>0</v>
      </c>
      <c r="BC141"/>
      <c r="BD141"/>
    </row>
    <row r="142" spans="1:56" ht="12.75" customHeight="1">
      <c r="A142" s="191">
        <v>10</v>
      </c>
      <c r="B142" t="s">
        <v>26</v>
      </c>
      <c r="C142" s="22">
        <v>1141</v>
      </c>
      <c r="D142" s="22">
        <v>190.2</v>
      </c>
      <c r="E142" s="22">
        <v>5</v>
      </c>
      <c r="F142">
        <v>2</v>
      </c>
      <c r="G142"/>
      <c r="H142" s="180">
        <v>10</v>
      </c>
      <c r="I142" t="s">
        <v>26</v>
      </c>
      <c r="J142" s="22">
        <v>557</v>
      </c>
      <c r="K142" s="22">
        <v>185.7</v>
      </c>
      <c r="L142">
        <v>2</v>
      </c>
      <c r="M142"/>
      <c r="N142" s="180">
        <v>10</v>
      </c>
      <c r="O142" t="s">
        <v>26</v>
      </c>
      <c r="P142" s="22">
        <v>571</v>
      </c>
      <c r="Q142" s="22">
        <v>190.3</v>
      </c>
      <c r="R142">
        <v>2</v>
      </c>
      <c r="S142"/>
      <c r="T142" s="180">
        <v>10</v>
      </c>
      <c r="U142" t="s">
        <v>26</v>
      </c>
      <c r="V142" s="22">
        <v>405</v>
      </c>
      <c r="W142" s="22">
        <v>135</v>
      </c>
      <c r="X142">
        <v>0</v>
      </c>
      <c r="Y142"/>
      <c r="Z142" s="180">
        <v>10</v>
      </c>
      <c r="AA142" t="s">
        <v>26</v>
      </c>
      <c r="AB142" s="22">
        <v>487</v>
      </c>
      <c r="AC142" s="22">
        <v>162.30000000000001</v>
      </c>
      <c r="AD142">
        <v>0</v>
      </c>
      <c r="AE142"/>
      <c r="AF142" s="180">
        <v>10</v>
      </c>
      <c r="AG142" t="s">
        <v>26</v>
      </c>
      <c r="AH142" s="22">
        <v>463</v>
      </c>
      <c r="AI142" s="22">
        <v>154.30000000000001</v>
      </c>
      <c r="AJ142">
        <v>2</v>
      </c>
      <c r="AK142"/>
      <c r="AL142" s="180">
        <v>10</v>
      </c>
      <c r="AM142" t="s">
        <v>26</v>
      </c>
      <c r="AN142" s="22">
        <v>540</v>
      </c>
      <c r="AO142" s="22">
        <v>180</v>
      </c>
      <c r="AP142">
        <v>2</v>
      </c>
      <c r="AQ142"/>
      <c r="AR142" s="180">
        <v>10</v>
      </c>
      <c r="AS142" t="s">
        <v>26</v>
      </c>
      <c r="AT142" s="22">
        <v>597</v>
      </c>
      <c r="AU142" s="22">
        <v>199</v>
      </c>
      <c r="AV142">
        <v>2</v>
      </c>
      <c r="AW142"/>
      <c r="AX142" s="180">
        <v>10</v>
      </c>
      <c r="AY142" s="169" t="s">
        <v>26</v>
      </c>
      <c r="AZ142" s="22">
        <f t="shared" si="18"/>
        <v>4761</v>
      </c>
      <c r="BA142" s="22">
        <f t="shared" si="19"/>
        <v>12</v>
      </c>
      <c r="BB142">
        <v>2</v>
      </c>
      <c r="BC142"/>
      <c r="BD142"/>
    </row>
    <row r="143" spans="1:56" ht="12.75" customHeight="1">
      <c r="A143" s="191">
        <v>10</v>
      </c>
      <c r="B143" t="s">
        <v>28</v>
      </c>
      <c r="C143" s="22">
        <v>1068</v>
      </c>
      <c r="D143" s="22">
        <v>178</v>
      </c>
      <c r="E143" s="22">
        <v>5</v>
      </c>
      <c r="F143">
        <v>2</v>
      </c>
      <c r="G143"/>
      <c r="H143" s="180">
        <v>10</v>
      </c>
      <c r="I143" t="s">
        <v>28</v>
      </c>
      <c r="J143" s="22">
        <v>546</v>
      </c>
      <c r="K143" s="22">
        <v>182</v>
      </c>
      <c r="L143">
        <v>2</v>
      </c>
      <c r="M143"/>
      <c r="N143" s="180">
        <v>10</v>
      </c>
      <c r="O143" t="s">
        <v>28</v>
      </c>
      <c r="P143" s="22">
        <v>516</v>
      </c>
      <c r="Q143" s="22">
        <v>172</v>
      </c>
      <c r="R143">
        <v>2</v>
      </c>
      <c r="S143"/>
      <c r="T143" s="180">
        <v>10</v>
      </c>
      <c r="U143" t="s">
        <v>28</v>
      </c>
      <c r="V143" s="22">
        <v>446</v>
      </c>
      <c r="W143" s="22">
        <v>148.69999999999999</v>
      </c>
      <c r="X143">
        <v>0</v>
      </c>
      <c r="Y143"/>
      <c r="Z143" s="180">
        <v>10</v>
      </c>
      <c r="AA143" t="s">
        <v>28</v>
      </c>
      <c r="AB143" s="22">
        <v>189</v>
      </c>
      <c r="AC143" s="22">
        <v>94.5</v>
      </c>
      <c r="AD143">
        <v>2</v>
      </c>
      <c r="AE143"/>
      <c r="AF143" s="180">
        <v>10</v>
      </c>
      <c r="AG143" t="s">
        <v>28</v>
      </c>
      <c r="AH143" s="22">
        <v>282</v>
      </c>
      <c r="AI143" s="22">
        <v>141</v>
      </c>
      <c r="AJ143">
        <v>2</v>
      </c>
      <c r="AK143"/>
      <c r="AL143" s="180">
        <v>10</v>
      </c>
      <c r="AM143" t="s">
        <v>28</v>
      </c>
      <c r="AN143" s="22">
        <v>482</v>
      </c>
      <c r="AO143" s="22">
        <v>160.69999999999999</v>
      </c>
      <c r="AP143">
        <v>2</v>
      </c>
      <c r="AQ143"/>
      <c r="AR143" s="180">
        <v>10</v>
      </c>
      <c r="AS143" t="s">
        <v>28</v>
      </c>
      <c r="AT143" s="22">
        <v>568</v>
      </c>
      <c r="AU143" s="22">
        <v>189.3</v>
      </c>
      <c r="AV143">
        <v>2</v>
      </c>
      <c r="AW143"/>
      <c r="AX143" s="180">
        <v>10</v>
      </c>
      <c r="AY143" s="169" t="s">
        <v>28</v>
      </c>
      <c r="AZ143" s="22">
        <f t="shared" si="18"/>
        <v>4097</v>
      </c>
      <c r="BA143" s="22">
        <f t="shared" si="19"/>
        <v>14</v>
      </c>
      <c r="BB143">
        <v>2</v>
      </c>
      <c r="BC143"/>
      <c r="BD143"/>
    </row>
    <row r="144" spans="1:56" ht="12.75" customHeight="1">
      <c r="A144" s="191">
        <v>10</v>
      </c>
      <c r="B144" t="s">
        <v>21</v>
      </c>
      <c r="C144" s="22">
        <v>1118</v>
      </c>
      <c r="D144" s="22">
        <v>186.3</v>
      </c>
      <c r="E144" s="22">
        <v>6</v>
      </c>
      <c r="F144">
        <v>2</v>
      </c>
      <c r="G144"/>
      <c r="H144" s="180">
        <v>10</v>
      </c>
      <c r="I144" t="s">
        <v>21</v>
      </c>
      <c r="J144" s="22">
        <v>565</v>
      </c>
      <c r="K144" s="22">
        <v>188.3</v>
      </c>
      <c r="L144">
        <v>2</v>
      </c>
      <c r="M144"/>
      <c r="N144" s="180">
        <v>10</v>
      </c>
      <c r="O144" t="s">
        <v>21</v>
      </c>
      <c r="P144" s="22">
        <v>501</v>
      </c>
      <c r="Q144" s="22">
        <v>167</v>
      </c>
      <c r="R144">
        <v>0</v>
      </c>
      <c r="S144"/>
      <c r="T144" s="180">
        <v>10</v>
      </c>
      <c r="U144" t="s">
        <v>21</v>
      </c>
      <c r="V144" s="22">
        <v>526</v>
      </c>
      <c r="W144" s="22">
        <v>175.3</v>
      </c>
      <c r="X144">
        <v>2</v>
      </c>
      <c r="Y144"/>
      <c r="Z144" s="180">
        <v>10</v>
      </c>
      <c r="AA144" t="s">
        <v>21</v>
      </c>
      <c r="AB144" s="22">
        <v>550</v>
      </c>
      <c r="AC144" s="22">
        <v>183.3</v>
      </c>
      <c r="AD144">
        <v>2</v>
      </c>
      <c r="AE144"/>
      <c r="AF144" s="180">
        <v>10</v>
      </c>
      <c r="AG144" t="s">
        <v>21</v>
      </c>
      <c r="AH144" s="22">
        <v>337</v>
      </c>
      <c r="AI144" s="22">
        <v>168.5</v>
      </c>
      <c r="AJ144">
        <v>2</v>
      </c>
      <c r="AK144"/>
      <c r="AL144" s="180">
        <v>10</v>
      </c>
      <c r="AM144" t="s">
        <v>21</v>
      </c>
      <c r="AN144" s="22">
        <v>546</v>
      </c>
      <c r="AO144" s="22">
        <v>182</v>
      </c>
      <c r="AP144">
        <v>2</v>
      </c>
      <c r="AQ144"/>
      <c r="AR144" s="180">
        <v>10</v>
      </c>
      <c r="AS144" t="s">
        <v>21</v>
      </c>
      <c r="AT144" s="22">
        <v>600</v>
      </c>
      <c r="AU144" s="22">
        <v>200</v>
      </c>
      <c r="AV144">
        <v>2</v>
      </c>
      <c r="AW144"/>
      <c r="AX144" s="180">
        <v>10</v>
      </c>
      <c r="AY144" s="169" t="s">
        <v>21</v>
      </c>
      <c r="AZ144" s="22">
        <f t="shared" si="18"/>
        <v>4743</v>
      </c>
      <c r="BA144" s="22">
        <f t="shared" si="19"/>
        <v>14</v>
      </c>
      <c r="BB144">
        <v>2</v>
      </c>
      <c r="BC144"/>
      <c r="BD144"/>
    </row>
    <row r="145" spans="1:56" ht="12.75" customHeight="1">
      <c r="A145" s="191">
        <v>10</v>
      </c>
      <c r="B145" t="s">
        <v>29</v>
      </c>
      <c r="C145" s="22"/>
      <c r="F145"/>
      <c r="G145"/>
      <c r="H145" s="180">
        <v>10</v>
      </c>
      <c r="I145" t="s">
        <v>29</v>
      </c>
      <c r="J145" s="22"/>
      <c r="K145" s="22"/>
      <c r="L145"/>
      <c r="M145"/>
      <c r="N145" s="180">
        <v>10</v>
      </c>
      <c r="O145" t="s">
        <v>29</v>
      </c>
      <c r="Q145" s="22"/>
      <c r="S145"/>
      <c r="T145" s="180">
        <v>10</v>
      </c>
      <c r="U145" t="s">
        <v>29</v>
      </c>
      <c r="W145" s="22"/>
      <c r="Y145"/>
      <c r="Z145" s="180">
        <v>10</v>
      </c>
      <c r="AA145" t="s">
        <v>29</v>
      </c>
      <c r="AC145" s="22"/>
      <c r="AE145"/>
      <c r="AF145" s="180">
        <v>10</v>
      </c>
      <c r="AG145" t="s">
        <v>29</v>
      </c>
      <c r="AI145" s="22"/>
      <c r="AK145"/>
      <c r="AL145" s="180">
        <v>10</v>
      </c>
      <c r="AM145" t="s">
        <v>29</v>
      </c>
      <c r="AO145" s="22"/>
      <c r="AQ145"/>
      <c r="AR145" s="180">
        <v>10</v>
      </c>
      <c r="AS145" t="s">
        <v>29</v>
      </c>
      <c r="AU145" s="22"/>
      <c r="AW145"/>
      <c r="AX145" s="180">
        <v>10</v>
      </c>
      <c r="AY145" s="169" t="s">
        <v>29</v>
      </c>
      <c r="AZ145" s="22">
        <f t="shared" si="18"/>
        <v>0</v>
      </c>
      <c r="BA145" s="22">
        <f t="shared" si="19"/>
        <v>0</v>
      </c>
      <c r="BC145"/>
      <c r="BD145"/>
    </row>
    <row r="146" spans="1:56" ht="12.75" customHeight="1">
      <c r="C146" s="22"/>
      <c r="F146"/>
      <c r="G146"/>
      <c r="H146" s="180"/>
      <c r="I146"/>
      <c r="J146" s="22"/>
      <c r="K146" s="22"/>
      <c r="L146"/>
      <c r="M146"/>
      <c r="N146" s="180"/>
      <c r="O146"/>
      <c r="Q146" s="22"/>
      <c r="S146"/>
      <c r="T146" s="180"/>
      <c r="U146"/>
      <c r="W146" s="22"/>
      <c r="Y146"/>
      <c r="Z146" s="180"/>
      <c r="AA146"/>
      <c r="AC146" s="22"/>
      <c r="AE146"/>
      <c r="AF146" s="180"/>
      <c r="AG146"/>
      <c r="AI146" s="22"/>
      <c r="AK146"/>
      <c r="AL146" s="180"/>
      <c r="AM146"/>
      <c r="AO146" s="22"/>
      <c r="AQ146"/>
      <c r="AR146" s="180"/>
      <c r="AS146"/>
      <c r="AU146" s="22"/>
      <c r="AW146"/>
      <c r="AX146" s="180"/>
      <c r="AY146"/>
      <c r="BA146" s="22"/>
      <c r="BC146"/>
      <c r="BD146"/>
    </row>
    <row r="147" spans="1:56">
      <c r="C147" s="346" t="s">
        <v>396</v>
      </c>
      <c r="D147" s="346"/>
      <c r="E147" s="346"/>
      <c r="F147" s="346"/>
      <c r="G147"/>
      <c r="H147"/>
      <c r="I147"/>
      <c r="K147" s="346" t="s">
        <v>45</v>
      </c>
      <c r="L147" s="346"/>
      <c r="M147" s="346"/>
      <c r="N147" s="346"/>
      <c r="O147"/>
      <c r="P147"/>
      <c r="Q147" s="346" t="s">
        <v>83</v>
      </c>
      <c r="R147" s="346"/>
      <c r="S147" s="346"/>
      <c r="T147"/>
      <c r="U147"/>
      <c r="V147"/>
      <c r="W147" s="346" t="s">
        <v>52</v>
      </c>
      <c r="X147" s="346"/>
      <c r="Y147" s="346"/>
      <c r="Z147"/>
      <c r="AA147"/>
      <c r="AB147"/>
      <c r="AC147" t="s">
        <v>22</v>
      </c>
      <c r="AE147"/>
      <c r="AF147"/>
      <c r="AG147"/>
      <c r="AH147"/>
      <c r="AI147" s="346" t="s">
        <v>53</v>
      </c>
      <c r="AJ147" s="346"/>
      <c r="AK147" s="346"/>
      <c r="AL147"/>
      <c r="AM147"/>
      <c r="AN147"/>
      <c r="AO147" s="346" t="s">
        <v>43</v>
      </c>
      <c r="AP147" s="346"/>
      <c r="AQ147" s="346"/>
      <c r="AR147"/>
      <c r="AS147"/>
      <c r="AT147"/>
      <c r="AU147" s="346" t="s">
        <v>86</v>
      </c>
      <c r="AV147" s="346"/>
      <c r="AW147" s="346"/>
      <c r="AX147"/>
      <c r="AY147" s="341" t="s">
        <v>447</v>
      </c>
      <c r="AZ147" s="341"/>
      <c r="BA147" s="341"/>
      <c r="BC147"/>
      <c r="BD147"/>
    </row>
    <row r="148" spans="1:56" ht="12.75" customHeight="1">
      <c r="B148" t="s">
        <v>0</v>
      </c>
      <c r="C148" s="22" t="s">
        <v>5</v>
      </c>
      <c r="D148" s="22" t="s">
        <v>63</v>
      </c>
      <c r="E148" s="22" t="s">
        <v>51</v>
      </c>
      <c r="F148" t="s">
        <v>40</v>
      </c>
      <c r="G148"/>
      <c r="H148" s="180"/>
      <c r="I148" t="s">
        <v>0</v>
      </c>
      <c r="J148" s="22" t="s">
        <v>5</v>
      </c>
      <c r="K148" s="22" t="s">
        <v>63</v>
      </c>
      <c r="L148" t="s">
        <v>40</v>
      </c>
      <c r="M148"/>
      <c r="N148" s="180"/>
      <c r="O148" t="s">
        <v>0</v>
      </c>
      <c r="P148" s="22" t="s">
        <v>5</v>
      </c>
      <c r="Q148" s="22" t="s">
        <v>63</v>
      </c>
      <c r="R148" t="s">
        <v>40</v>
      </c>
      <c r="S148"/>
      <c r="T148" s="180"/>
      <c r="U148" t="s">
        <v>0</v>
      </c>
      <c r="V148" s="22" t="s">
        <v>5</v>
      </c>
      <c r="W148" s="22" t="s">
        <v>63</v>
      </c>
      <c r="X148" t="s">
        <v>40</v>
      </c>
      <c r="Y148"/>
      <c r="Z148" s="180"/>
      <c r="AA148" t="s">
        <v>0</v>
      </c>
      <c r="AB148" s="22" t="s">
        <v>5</v>
      </c>
      <c r="AC148" s="22" t="s">
        <v>63</v>
      </c>
      <c r="AD148" t="s">
        <v>40</v>
      </c>
      <c r="AE148"/>
      <c r="AF148" s="180"/>
      <c r="AG148" t="s">
        <v>0</v>
      </c>
      <c r="AH148" s="22" t="s">
        <v>5</v>
      </c>
      <c r="AI148" s="22" t="s">
        <v>63</v>
      </c>
      <c r="AJ148" t="s">
        <v>40</v>
      </c>
      <c r="AK148"/>
      <c r="AL148" s="180"/>
      <c r="AM148" t="s">
        <v>0</v>
      </c>
      <c r="AN148" s="22" t="s">
        <v>5</v>
      </c>
      <c r="AO148" s="22" t="s">
        <v>63</v>
      </c>
      <c r="AP148" t="s">
        <v>40</v>
      </c>
      <c r="AQ148"/>
      <c r="AR148" s="180"/>
      <c r="AS148" t="s">
        <v>0</v>
      </c>
      <c r="AT148" s="22" t="s">
        <v>5</v>
      </c>
      <c r="AU148" s="22" t="s">
        <v>63</v>
      </c>
      <c r="AV148" t="s">
        <v>40</v>
      </c>
      <c r="AW148"/>
      <c r="AX148" s="180"/>
      <c r="AY148" t="s">
        <v>0</v>
      </c>
      <c r="AZ148" s="22" t="s">
        <v>397</v>
      </c>
      <c r="BA148" s="22" t="s">
        <v>398</v>
      </c>
      <c r="BB148" t="s">
        <v>128</v>
      </c>
      <c r="BC148"/>
      <c r="BD148"/>
    </row>
    <row r="149" spans="1:56" ht="12.75" customHeight="1">
      <c r="A149" s="191">
        <v>11</v>
      </c>
      <c r="B149" t="s">
        <v>6</v>
      </c>
      <c r="C149" s="22">
        <v>1047</v>
      </c>
      <c r="D149" s="22">
        <v>174.5</v>
      </c>
      <c r="E149" s="22">
        <v>0</v>
      </c>
      <c r="F149">
        <v>0</v>
      </c>
      <c r="G149"/>
      <c r="H149" s="180">
        <v>11</v>
      </c>
      <c r="I149" t="s">
        <v>6</v>
      </c>
      <c r="J149" s="22">
        <v>0</v>
      </c>
      <c r="K149" s="22">
        <v>0</v>
      </c>
      <c r="L149">
        <v>0</v>
      </c>
      <c r="M149"/>
      <c r="N149" s="180">
        <v>11</v>
      </c>
      <c r="O149" t="s">
        <v>6</v>
      </c>
      <c r="P149" s="22">
        <v>469</v>
      </c>
      <c r="Q149" s="22">
        <v>156.30000000000001</v>
      </c>
      <c r="R149">
        <v>0</v>
      </c>
      <c r="S149"/>
      <c r="T149" s="180">
        <v>11</v>
      </c>
      <c r="U149" t="s">
        <v>6</v>
      </c>
      <c r="V149" s="22">
        <v>510</v>
      </c>
      <c r="W149" s="22">
        <v>170</v>
      </c>
      <c r="X149">
        <v>2</v>
      </c>
      <c r="Y149"/>
      <c r="Z149" s="180">
        <v>11</v>
      </c>
      <c r="AA149" t="s">
        <v>6</v>
      </c>
      <c r="AB149" s="22">
        <v>510</v>
      </c>
      <c r="AC149" s="22">
        <v>170</v>
      </c>
      <c r="AD149">
        <v>0</v>
      </c>
      <c r="AE149"/>
      <c r="AF149" s="180">
        <v>11</v>
      </c>
      <c r="AG149" t="s">
        <v>6</v>
      </c>
      <c r="AH149" s="22">
        <v>172</v>
      </c>
      <c r="AI149" s="22">
        <v>172</v>
      </c>
      <c r="AJ149">
        <v>0</v>
      </c>
      <c r="AK149"/>
      <c r="AL149" s="180">
        <v>11</v>
      </c>
      <c r="AM149" t="s">
        <v>6</v>
      </c>
      <c r="AN149" s="22">
        <v>510</v>
      </c>
      <c r="AO149" s="22">
        <v>170</v>
      </c>
      <c r="AP149">
        <v>0</v>
      </c>
      <c r="AQ149"/>
      <c r="AR149" s="180">
        <v>11</v>
      </c>
      <c r="AS149" t="s">
        <v>6</v>
      </c>
      <c r="AT149" s="22">
        <v>598</v>
      </c>
      <c r="AU149" s="22">
        <v>199.3</v>
      </c>
      <c r="AV149">
        <v>2</v>
      </c>
      <c r="AW149"/>
      <c r="AX149" s="180">
        <v>11</v>
      </c>
      <c r="AY149" s="169" t="s">
        <v>6</v>
      </c>
      <c r="AZ149" s="22">
        <f>IF(C149="",0,SUM(C149+J149+P149+V149+AB149+AH149+AN149+AT149))</f>
        <v>3816</v>
      </c>
      <c r="BA149" s="22">
        <f>IF(C149="",0,SUM(F149+L149+R149+X149+AD149+AJ149+AP149+AV149))</f>
        <v>4</v>
      </c>
      <c r="BB149">
        <v>0</v>
      </c>
      <c r="BC149"/>
      <c r="BD149"/>
    </row>
    <row r="150" spans="1:56" ht="12.75" customHeight="1">
      <c r="A150" s="191">
        <v>11</v>
      </c>
      <c r="B150" t="s">
        <v>17</v>
      </c>
      <c r="C150" s="22">
        <v>1129</v>
      </c>
      <c r="D150" s="22">
        <v>188.2</v>
      </c>
      <c r="E150" s="22">
        <v>4</v>
      </c>
      <c r="F150">
        <v>2</v>
      </c>
      <c r="G150"/>
      <c r="H150" s="180">
        <v>11</v>
      </c>
      <c r="I150" t="s">
        <v>17</v>
      </c>
      <c r="J150" s="22">
        <v>554</v>
      </c>
      <c r="K150" s="22">
        <v>184.7</v>
      </c>
      <c r="L150">
        <v>0</v>
      </c>
      <c r="M150"/>
      <c r="N150" s="180">
        <v>11</v>
      </c>
      <c r="O150" t="s">
        <v>17</v>
      </c>
      <c r="P150" s="22">
        <v>569</v>
      </c>
      <c r="Q150" s="22">
        <v>189.7</v>
      </c>
      <c r="R150">
        <v>2</v>
      </c>
      <c r="S150"/>
      <c r="T150" s="180">
        <v>11</v>
      </c>
      <c r="U150" t="s">
        <v>17</v>
      </c>
      <c r="V150" s="22">
        <v>428</v>
      </c>
      <c r="W150" s="22">
        <v>142.69999999999999</v>
      </c>
      <c r="X150">
        <v>0</v>
      </c>
      <c r="Y150"/>
      <c r="Z150" s="180">
        <v>11</v>
      </c>
      <c r="AA150" t="s">
        <v>17</v>
      </c>
      <c r="AB150" s="22">
        <v>514</v>
      </c>
      <c r="AC150" s="22">
        <v>171.3</v>
      </c>
      <c r="AD150">
        <v>0</v>
      </c>
      <c r="AE150"/>
      <c r="AF150" s="180">
        <v>11</v>
      </c>
      <c r="AG150" t="s">
        <v>17</v>
      </c>
      <c r="AH150" s="22">
        <v>360</v>
      </c>
      <c r="AI150" s="22">
        <v>180</v>
      </c>
      <c r="AJ150">
        <v>0</v>
      </c>
      <c r="AK150"/>
      <c r="AL150" s="180">
        <v>11</v>
      </c>
      <c r="AM150" t="s">
        <v>17</v>
      </c>
      <c r="AN150" s="22">
        <v>529</v>
      </c>
      <c r="AO150" s="22">
        <v>176.3</v>
      </c>
      <c r="AP150">
        <v>0</v>
      </c>
      <c r="AQ150"/>
      <c r="AR150" s="180">
        <v>11</v>
      </c>
      <c r="AS150" t="s">
        <v>17</v>
      </c>
      <c r="AT150" s="22">
        <v>588</v>
      </c>
      <c r="AU150" s="22">
        <v>196</v>
      </c>
      <c r="AV150">
        <v>0</v>
      </c>
      <c r="AW150"/>
      <c r="AX150" s="180">
        <v>11</v>
      </c>
      <c r="AY150" s="169" t="s">
        <v>17</v>
      </c>
      <c r="AZ150" s="22">
        <f t="shared" ref="AZ150:AZ159" si="20">IF(C150="",0,SUM(C150+J150+P150+V150+AB150+AH150+AN150+AT150))</f>
        <v>4671</v>
      </c>
      <c r="BA150" s="22">
        <f t="shared" ref="BA150:BA159" si="21">IF(C150="",0,SUM(F150+L150+R150+X150+AD150+AJ150+AP150+AV150))</f>
        <v>4</v>
      </c>
      <c r="BB150">
        <v>0</v>
      </c>
      <c r="BC150"/>
      <c r="BD150"/>
    </row>
    <row r="151" spans="1:56" ht="12.75" customHeight="1">
      <c r="A151" s="191">
        <v>11</v>
      </c>
      <c r="B151" t="s">
        <v>33</v>
      </c>
      <c r="C151" s="22">
        <v>1042</v>
      </c>
      <c r="D151" s="22">
        <v>173.7</v>
      </c>
      <c r="E151" s="22">
        <v>0</v>
      </c>
      <c r="F151">
        <v>0</v>
      </c>
      <c r="G151"/>
      <c r="H151" s="180">
        <v>11</v>
      </c>
      <c r="I151" t="s">
        <v>33</v>
      </c>
      <c r="J151" s="22">
        <v>493</v>
      </c>
      <c r="K151" s="22">
        <v>164.3</v>
      </c>
      <c r="L151">
        <v>0</v>
      </c>
      <c r="M151"/>
      <c r="N151" s="180">
        <v>11</v>
      </c>
      <c r="O151" t="s">
        <v>33</v>
      </c>
      <c r="P151" s="22">
        <v>449</v>
      </c>
      <c r="Q151" s="22">
        <v>149.69999999999999</v>
      </c>
      <c r="R151">
        <v>0</v>
      </c>
      <c r="S151"/>
      <c r="T151" s="180">
        <v>11</v>
      </c>
      <c r="U151" t="s">
        <v>33</v>
      </c>
      <c r="V151" s="22">
        <v>528</v>
      </c>
      <c r="W151" s="22">
        <v>176</v>
      </c>
      <c r="X151">
        <v>2</v>
      </c>
      <c r="Y151"/>
      <c r="Z151" s="180">
        <v>11</v>
      </c>
      <c r="AA151" t="s">
        <v>33</v>
      </c>
      <c r="AB151" s="22">
        <v>246</v>
      </c>
      <c r="AC151" s="22">
        <v>123</v>
      </c>
      <c r="AD151">
        <v>0</v>
      </c>
      <c r="AE151"/>
      <c r="AF151" s="180">
        <v>11</v>
      </c>
      <c r="AG151" t="s">
        <v>33</v>
      </c>
      <c r="AH151" s="22">
        <v>150</v>
      </c>
      <c r="AI151" s="22">
        <v>150</v>
      </c>
      <c r="AJ151">
        <v>0</v>
      </c>
      <c r="AK151"/>
      <c r="AL151" s="180">
        <v>11</v>
      </c>
      <c r="AM151" t="s">
        <v>33</v>
      </c>
      <c r="AN151" s="22">
        <v>492</v>
      </c>
      <c r="AO151" s="22">
        <v>164</v>
      </c>
      <c r="AP151">
        <v>0</v>
      </c>
      <c r="AQ151"/>
      <c r="AR151" s="180">
        <v>11</v>
      </c>
      <c r="AS151" t="s">
        <v>33</v>
      </c>
      <c r="AT151" s="22">
        <v>586</v>
      </c>
      <c r="AU151" s="22">
        <v>195.3</v>
      </c>
      <c r="AV151">
        <v>0</v>
      </c>
      <c r="AW151"/>
      <c r="AX151" s="180">
        <v>11</v>
      </c>
      <c r="AY151" s="169" t="s">
        <v>33</v>
      </c>
      <c r="AZ151" s="22">
        <f t="shared" si="20"/>
        <v>3986</v>
      </c>
      <c r="BA151" s="22">
        <f t="shared" si="21"/>
        <v>2</v>
      </c>
      <c r="BB151">
        <v>0</v>
      </c>
      <c r="BC151"/>
      <c r="BD151"/>
    </row>
    <row r="152" spans="1:56" ht="12.75" customHeight="1">
      <c r="A152" s="191">
        <v>11</v>
      </c>
      <c r="B152" t="s">
        <v>18</v>
      </c>
      <c r="C152" s="22">
        <v>1148</v>
      </c>
      <c r="D152" s="22">
        <v>191.3</v>
      </c>
      <c r="E152" s="22">
        <v>6</v>
      </c>
      <c r="F152">
        <v>2</v>
      </c>
      <c r="G152"/>
      <c r="H152" s="180">
        <v>11</v>
      </c>
      <c r="I152" t="s">
        <v>18</v>
      </c>
      <c r="J152" s="22">
        <v>575</v>
      </c>
      <c r="K152" s="22">
        <v>191.7</v>
      </c>
      <c r="L152">
        <v>2</v>
      </c>
      <c r="M152"/>
      <c r="N152" s="180">
        <v>11</v>
      </c>
      <c r="O152" t="s">
        <v>18</v>
      </c>
      <c r="P152" s="22">
        <v>0</v>
      </c>
      <c r="Q152" s="22">
        <v>0</v>
      </c>
      <c r="R152">
        <v>0</v>
      </c>
      <c r="S152"/>
      <c r="T152" s="180">
        <v>11</v>
      </c>
      <c r="U152" t="s">
        <v>18</v>
      </c>
      <c r="V152" s="22">
        <v>531</v>
      </c>
      <c r="W152" s="22">
        <v>177</v>
      </c>
      <c r="X152">
        <v>2</v>
      </c>
      <c r="Y152"/>
      <c r="Z152" s="180">
        <v>11</v>
      </c>
      <c r="AA152" t="s">
        <v>18</v>
      </c>
      <c r="AB152" s="22">
        <v>504</v>
      </c>
      <c r="AC152" s="22">
        <v>168</v>
      </c>
      <c r="AD152">
        <v>0</v>
      </c>
      <c r="AE152"/>
      <c r="AF152" s="180">
        <v>11</v>
      </c>
      <c r="AG152" t="s">
        <v>18</v>
      </c>
      <c r="AH152" s="22">
        <v>558</v>
      </c>
      <c r="AI152" s="22">
        <v>186</v>
      </c>
      <c r="AJ152">
        <v>2</v>
      </c>
      <c r="AK152"/>
      <c r="AL152" s="180">
        <v>11</v>
      </c>
      <c r="AM152" t="s">
        <v>18</v>
      </c>
      <c r="AN152" s="22">
        <v>525</v>
      </c>
      <c r="AO152" s="22">
        <v>175</v>
      </c>
      <c r="AP152">
        <v>2</v>
      </c>
      <c r="AQ152"/>
      <c r="AR152" s="180">
        <v>11</v>
      </c>
      <c r="AS152" t="s">
        <v>18</v>
      </c>
      <c r="AT152" s="22">
        <v>581</v>
      </c>
      <c r="AU152" s="22">
        <v>193.7</v>
      </c>
      <c r="AV152">
        <v>2</v>
      </c>
      <c r="AW152"/>
      <c r="AX152" s="180">
        <v>11</v>
      </c>
      <c r="AY152" s="169" t="s">
        <v>18</v>
      </c>
      <c r="AZ152" s="22">
        <f t="shared" si="20"/>
        <v>4422</v>
      </c>
      <c r="BA152" s="22">
        <f t="shared" si="21"/>
        <v>12</v>
      </c>
      <c r="BB152">
        <v>2</v>
      </c>
      <c r="BC152"/>
      <c r="BD152"/>
    </row>
    <row r="153" spans="1:56" ht="12.75" customHeight="1">
      <c r="A153" s="191">
        <v>11</v>
      </c>
      <c r="B153" t="s">
        <v>15</v>
      </c>
      <c r="C153" s="22">
        <v>1141</v>
      </c>
      <c r="D153" s="22">
        <v>190.2</v>
      </c>
      <c r="E153" s="22">
        <v>6</v>
      </c>
      <c r="F153">
        <v>2</v>
      </c>
      <c r="G153"/>
      <c r="H153" s="180">
        <v>11</v>
      </c>
      <c r="I153" t="s">
        <v>15</v>
      </c>
      <c r="J153" s="22">
        <v>574</v>
      </c>
      <c r="K153" s="22">
        <v>191.3</v>
      </c>
      <c r="L153">
        <v>2</v>
      </c>
      <c r="M153"/>
      <c r="N153" s="180">
        <v>11</v>
      </c>
      <c r="O153" t="s">
        <v>15</v>
      </c>
      <c r="P153" s="22">
        <v>566</v>
      </c>
      <c r="Q153" s="22">
        <v>188.7</v>
      </c>
      <c r="R153">
        <v>2</v>
      </c>
      <c r="S153"/>
      <c r="T153" s="180">
        <v>11</v>
      </c>
      <c r="U153" t="s">
        <v>15</v>
      </c>
      <c r="V153" s="22">
        <v>479</v>
      </c>
      <c r="W153" s="22">
        <v>159.69999999999999</v>
      </c>
      <c r="X153">
        <v>0</v>
      </c>
      <c r="Y153"/>
      <c r="Z153" s="180">
        <v>11</v>
      </c>
      <c r="AA153" t="s">
        <v>15</v>
      </c>
      <c r="AB153" s="22">
        <v>525</v>
      </c>
      <c r="AC153" s="22">
        <v>175</v>
      </c>
      <c r="AD153">
        <v>2</v>
      </c>
      <c r="AE153"/>
      <c r="AF153" s="180">
        <v>11</v>
      </c>
      <c r="AG153" t="s">
        <v>15</v>
      </c>
      <c r="AH153" s="22">
        <v>506</v>
      </c>
      <c r="AI153" s="22">
        <v>168.7</v>
      </c>
      <c r="AJ153">
        <v>2</v>
      </c>
      <c r="AK153"/>
      <c r="AL153" s="180">
        <v>11</v>
      </c>
      <c r="AM153" t="s">
        <v>15</v>
      </c>
      <c r="AN153" s="22">
        <v>533</v>
      </c>
      <c r="AO153" s="22">
        <v>177.7</v>
      </c>
      <c r="AP153">
        <v>2</v>
      </c>
      <c r="AQ153"/>
      <c r="AR153" s="180">
        <v>11</v>
      </c>
      <c r="AS153" t="s">
        <v>15</v>
      </c>
      <c r="AT153" s="22">
        <v>591</v>
      </c>
      <c r="AU153" s="22">
        <v>197</v>
      </c>
      <c r="AV153">
        <v>0</v>
      </c>
      <c r="AW153"/>
      <c r="AX153" s="180">
        <v>11</v>
      </c>
      <c r="AY153" s="169" t="s">
        <v>15</v>
      </c>
      <c r="AZ153" s="22">
        <f t="shared" si="20"/>
        <v>4915</v>
      </c>
      <c r="BA153" s="22">
        <f t="shared" si="21"/>
        <v>12</v>
      </c>
      <c r="BB153">
        <v>2</v>
      </c>
      <c r="BC153"/>
      <c r="BD153"/>
    </row>
    <row r="154" spans="1:56" ht="12.75" customHeight="1">
      <c r="A154" s="191">
        <v>11</v>
      </c>
      <c r="B154" t="s">
        <v>13</v>
      </c>
      <c r="C154" s="22">
        <v>1112</v>
      </c>
      <c r="D154" s="22">
        <v>185.3</v>
      </c>
      <c r="E154" s="22">
        <v>0</v>
      </c>
      <c r="F154">
        <v>0</v>
      </c>
      <c r="G154"/>
      <c r="H154" s="180">
        <v>11</v>
      </c>
      <c r="I154" t="s">
        <v>13</v>
      </c>
      <c r="J154" s="22">
        <v>541</v>
      </c>
      <c r="K154" s="22">
        <v>180.3</v>
      </c>
      <c r="L154">
        <v>0</v>
      </c>
      <c r="M154"/>
      <c r="N154" s="180">
        <v>11</v>
      </c>
      <c r="O154" t="s">
        <v>13</v>
      </c>
      <c r="P154" s="22">
        <v>531</v>
      </c>
      <c r="Q154" s="22">
        <v>177</v>
      </c>
      <c r="R154">
        <v>2</v>
      </c>
      <c r="S154"/>
      <c r="T154" s="180">
        <v>11</v>
      </c>
      <c r="U154" t="s">
        <v>13</v>
      </c>
      <c r="V154" s="22">
        <v>497</v>
      </c>
      <c r="W154" s="22">
        <v>165.7</v>
      </c>
      <c r="X154">
        <v>0</v>
      </c>
      <c r="Y154"/>
      <c r="Z154" s="180">
        <v>11</v>
      </c>
      <c r="AA154" t="s">
        <v>13</v>
      </c>
      <c r="AB154" s="22">
        <v>525</v>
      </c>
      <c r="AC154" s="22">
        <v>175</v>
      </c>
      <c r="AD154">
        <v>2</v>
      </c>
      <c r="AE154"/>
      <c r="AF154" s="180">
        <v>11</v>
      </c>
      <c r="AG154" t="s">
        <v>13</v>
      </c>
      <c r="AH154" s="22">
        <v>185</v>
      </c>
      <c r="AI154" s="22">
        <v>185</v>
      </c>
      <c r="AJ154">
        <v>0</v>
      </c>
      <c r="AK154"/>
      <c r="AL154" s="180">
        <v>11</v>
      </c>
      <c r="AM154" t="s">
        <v>13</v>
      </c>
      <c r="AN154" s="22">
        <v>511</v>
      </c>
      <c r="AO154" s="22">
        <v>170.3</v>
      </c>
      <c r="AP154">
        <v>0</v>
      </c>
      <c r="AQ154"/>
      <c r="AR154" s="180">
        <v>11</v>
      </c>
      <c r="AS154" t="s">
        <v>13</v>
      </c>
      <c r="AT154" s="22">
        <v>580</v>
      </c>
      <c r="AU154" s="22">
        <v>193.3</v>
      </c>
      <c r="AV154">
        <v>0</v>
      </c>
      <c r="AW154"/>
      <c r="AX154" s="180">
        <v>11</v>
      </c>
      <c r="AY154" s="169" t="s">
        <v>13</v>
      </c>
      <c r="AZ154" s="22">
        <f t="shared" si="20"/>
        <v>4482</v>
      </c>
      <c r="BA154" s="22">
        <f t="shared" si="21"/>
        <v>4</v>
      </c>
      <c r="BB154">
        <v>0</v>
      </c>
      <c r="BC154"/>
      <c r="BD154"/>
    </row>
    <row r="155" spans="1:56" ht="12.75" customHeight="1">
      <c r="A155" s="191">
        <v>11</v>
      </c>
      <c r="B155" t="s">
        <v>20</v>
      </c>
      <c r="C155" s="22"/>
      <c r="F155"/>
      <c r="G155"/>
      <c r="H155" s="180">
        <v>11</v>
      </c>
      <c r="I155" t="s">
        <v>20</v>
      </c>
      <c r="J155" s="22"/>
      <c r="K155" s="22"/>
      <c r="L155"/>
      <c r="M155"/>
      <c r="N155" s="180">
        <v>11</v>
      </c>
      <c r="O155" t="s">
        <v>20</v>
      </c>
      <c r="Q155" s="22"/>
      <c r="S155"/>
      <c r="T155" s="180">
        <v>11</v>
      </c>
      <c r="U155" t="s">
        <v>20</v>
      </c>
      <c r="W155" s="22"/>
      <c r="Y155"/>
      <c r="Z155" s="180">
        <v>11</v>
      </c>
      <c r="AA155" t="s">
        <v>20</v>
      </c>
      <c r="AC155" s="22"/>
      <c r="AE155"/>
      <c r="AF155" s="180">
        <v>11</v>
      </c>
      <c r="AG155" t="s">
        <v>20</v>
      </c>
      <c r="AI155" s="22"/>
      <c r="AK155"/>
      <c r="AL155" s="180">
        <v>11</v>
      </c>
      <c r="AM155" t="s">
        <v>20</v>
      </c>
      <c r="AO155" s="22"/>
      <c r="AQ155"/>
      <c r="AR155" s="180">
        <v>11</v>
      </c>
      <c r="AS155" t="s">
        <v>20</v>
      </c>
      <c r="AU155" s="22"/>
      <c r="AW155"/>
      <c r="AX155" s="180">
        <v>11</v>
      </c>
      <c r="AY155" s="169" t="s">
        <v>20</v>
      </c>
      <c r="AZ155" s="22">
        <f t="shared" si="20"/>
        <v>0</v>
      </c>
      <c r="BA155" s="22">
        <f t="shared" si="21"/>
        <v>0</v>
      </c>
      <c r="BC155"/>
      <c r="BD155"/>
    </row>
    <row r="156" spans="1:56" ht="12.75" customHeight="1">
      <c r="A156" s="191">
        <v>11</v>
      </c>
      <c r="B156" t="s">
        <v>26</v>
      </c>
      <c r="C156" s="22">
        <v>1121</v>
      </c>
      <c r="D156" s="22">
        <v>186.8</v>
      </c>
      <c r="E156" s="22">
        <v>6</v>
      </c>
      <c r="F156">
        <v>2</v>
      </c>
      <c r="G156"/>
      <c r="H156" s="180">
        <v>11</v>
      </c>
      <c r="I156" t="s">
        <v>26</v>
      </c>
      <c r="J156" s="22">
        <v>535</v>
      </c>
      <c r="K156" s="22">
        <v>178.3</v>
      </c>
      <c r="L156">
        <v>2</v>
      </c>
      <c r="M156"/>
      <c r="N156" s="180">
        <v>11</v>
      </c>
      <c r="O156" t="s">
        <v>26</v>
      </c>
      <c r="P156" s="22">
        <v>572</v>
      </c>
      <c r="Q156" s="22">
        <v>190.7</v>
      </c>
      <c r="R156">
        <v>2</v>
      </c>
      <c r="S156"/>
      <c r="T156" s="180">
        <v>11</v>
      </c>
      <c r="U156" t="s">
        <v>26</v>
      </c>
      <c r="V156" s="22">
        <v>420</v>
      </c>
      <c r="W156" s="22">
        <v>140</v>
      </c>
      <c r="X156">
        <v>0</v>
      </c>
      <c r="Y156"/>
      <c r="Z156" s="180">
        <v>11</v>
      </c>
      <c r="AA156" t="s">
        <v>26</v>
      </c>
      <c r="AB156" s="22">
        <v>466</v>
      </c>
      <c r="AC156" s="22">
        <v>155.30000000000001</v>
      </c>
      <c r="AD156">
        <v>2</v>
      </c>
      <c r="AE156"/>
      <c r="AF156" s="180">
        <v>11</v>
      </c>
      <c r="AG156" t="s">
        <v>26</v>
      </c>
      <c r="AH156" s="22">
        <v>352</v>
      </c>
      <c r="AI156" s="22">
        <v>176</v>
      </c>
      <c r="AJ156">
        <v>2</v>
      </c>
      <c r="AK156"/>
      <c r="AL156" s="180">
        <v>11</v>
      </c>
      <c r="AM156" t="s">
        <v>26</v>
      </c>
      <c r="AN156" s="22">
        <v>530</v>
      </c>
      <c r="AO156" s="22">
        <v>176.7</v>
      </c>
      <c r="AP156">
        <v>2</v>
      </c>
      <c r="AQ156"/>
      <c r="AR156" s="180">
        <v>11</v>
      </c>
      <c r="AS156" t="s">
        <v>26</v>
      </c>
      <c r="AT156" s="22">
        <v>594</v>
      </c>
      <c r="AU156" s="22">
        <v>198</v>
      </c>
      <c r="AV156">
        <v>2</v>
      </c>
      <c r="AW156"/>
      <c r="AX156" s="180">
        <v>11</v>
      </c>
      <c r="AY156" s="169" t="s">
        <v>26</v>
      </c>
      <c r="AZ156" s="22">
        <f t="shared" si="20"/>
        <v>4590</v>
      </c>
      <c r="BA156" s="22">
        <f t="shared" si="21"/>
        <v>14</v>
      </c>
      <c r="BB156">
        <v>2</v>
      </c>
      <c r="BC156"/>
      <c r="BD156"/>
    </row>
    <row r="157" spans="1:56" ht="12.75" customHeight="1">
      <c r="A157" s="191">
        <v>11</v>
      </c>
      <c r="B157" t="s">
        <v>28</v>
      </c>
      <c r="C157" s="22">
        <v>1067</v>
      </c>
      <c r="D157" s="22">
        <v>177.8</v>
      </c>
      <c r="E157" s="22">
        <v>6</v>
      </c>
      <c r="F157">
        <v>2</v>
      </c>
      <c r="G157"/>
      <c r="H157" s="180">
        <v>11</v>
      </c>
      <c r="I157" t="s">
        <v>28</v>
      </c>
      <c r="J157" s="22">
        <v>537</v>
      </c>
      <c r="K157" s="22">
        <v>179</v>
      </c>
      <c r="L157">
        <v>2</v>
      </c>
      <c r="M157"/>
      <c r="N157" s="180">
        <v>11</v>
      </c>
      <c r="O157" t="s">
        <v>28</v>
      </c>
      <c r="P157" s="22">
        <v>528</v>
      </c>
      <c r="Q157" s="22">
        <v>176</v>
      </c>
      <c r="R157">
        <v>2</v>
      </c>
      <c r="S157"/>
      <c r="T157" s="180">
        <v>11</v>
      </c>
      <c r="U157" t="s">
        <v>28</v>
      </c>
      <c r="V157" s="22">
        <v>406</v>
      </c>
      <c r="W157" s="22">
        <v>135.30000000000001</v>
      </c>
      <c r="X157">
        <v>0</v>
      </c>
      <c r="Y157"/>
      <c r="Z157" s="180">
        <v>11</v>
      </c>
      <c r="AA157" t="s">
        <v>28</v>
      </c>
      <c r="AB157" s="22">
        <v>181</v>
      </c>
      <c r="AC157" s="22">
        <v>90.5</v>
      </c>
      <c r="AD157">
        <v>2</v>
      </c>
      <c r="AE157"/>
      <c r="AF157" s="180">
        <v>11</v>
      </c>
      <c r="AG157" t="s">
        <v>28</v>
      </c>
      <c r="AH157" s="22">
        <v>274</v>
      </c>
      <c r="AI157" s="22">
        <v>137</v>
      </c>
      <c r="AJ157">
        <v>2</v>
      </c>
      <c r="AK157"/>
      <c r="AL157" s="180">
        <v>11</v>
      </c>
      <c r="AM157" t="s">
        <v>28</v>
      </c>
      <c r="AN157" s="22">
        <v>489</v>
      </c>
      <c r="AO157" s="22">
        <v>163</v>
      </c>
      <c r="AP157">
        <v>0</v>
      </c>
      <c r="AQ157"/>
      <c r="AR157" s="180">
        <v>11</v>
      </c>
      <c r="AS157" t="s">
        <v>28</v>
      </c>
      <c r="AT157" s="22">
        <v>566</v>
      </c>
      <c r="AU157" s="22">
        <v>188.7</v>
      </c>
      <c r="AV157">
        <v>2</v>
      </c>
      <c r="AW157"/>
      <c r="AX157" s="180">
        <v>11</v>
      </c>
      <c r="AY157" s="169" t="s">
        <v>28</v>
      </c>
      <c r="AZ157" s="22">
        <f t="shared" si="20"/>
        <v>4048</v>
      </c>
      <c r="BA157" s="22">
        <f t="shared" si="21"/>
        <v>12</v>
      </c>
      <c r="BB157">
        <v>2</v>
      </c>
      <c r="BC157"/>
      <c r="BD157"/>
    </row>
    <row r="158" spans="1:56" ht="12.75" customHeight="1">
      <c r="A158" s="191">
        <v>11</v>
      </c>
      <c r="B158" t="s">
        <v>21</v>
      </c>
      <c r="C158" s="22">
        <v>1126</v>
      </c>
      <c r="D158" s="22">
        <v>187.7</v>
      </c>
      <c r="E158" s="22">
        <v>2</v>
      </c>
      <c r="F158">
        <v>0</v>
      </c>
      <c r="G158"/>
      <c r="H158" s="180">
        <v>11</v>
      </c>
      <c r="I158" t="s">
        <v>21</v>
      </c>
      <c r="J158" s="22">
        <v>571</v>
      </c>
      <c r="K158" s="22">
        <v>190.3</v>
      </c>
      <c r="L158">
        <v>2</v>
      </c>
      <c r="M158"/>
      <c r="N158" s="180">
        <v>11</v>
      </c>
      <c r="O158" t="s">
        <v>21</v>
      </c>
      <c r="P158" s="22">
        <v>488</v>
      </c>
      <c r="Q158" s="22">
        <v>162.69999999999999</v>
      </c>
      <c r="R158">
        <v>0</v>
      </c>
      <c r="S158"/>
      <c r="T158" s="180">
        <v>11</v>
      </c>
      <c r="U158" t="s">
        <v>21</v>
      </c>
      <c r="V158" s="22">
        <v>553</v>
      </c>
      <c r="W158" s="22">
        <v>184.3</v>
      </c>
      <c r="X158">
        <v>2</v>
      </c>
      <c r="Y158"/>
      <c r="Z158" s="180">
        <v>11</v>
      </c>
      <c r="AA158" t="s">
        <v>21</v>
      </c>
      <c r="AB158" s="22">
        <v>541</v>
      </c>
      <c r="AC158" s="22">
        <v>180.3</v>
      </c>
      <c r="AD158">
        <v>2</v>
      </c>
      <c r="AE158"/>
      <c r="AF158" s="180">
        <v>11</v>
      </c>
      <c r="AG158" t="s">
        <v>21</v>
      </c>
      <c r="AH158" s="22">
        <v>488</v>
      </c>
      <c r="AI158" s="22">
        <v>162.69999999999999</v>
      </c>
      <c r="AJ158">
        <v>2</v>
      </c>
      <c r="AK158"/>
      <c r="AL158" s="180">
        <v>11</v>
      </c>
      <c r="AM158" t="s">
        <v>21</v>
      </c>
      <c r="AN158" s="22">
        <v>535</v>
      </c>
      <c r="AO158" s="22">
        <v>178.3</v>
      </c>
      <c r="AP158">
        <v>2</v>
      </c>
      <c r="AQ158"/>
      <c r="AR158" s="180">
        <v>11</v>
      </c>
      <c r="AS158" t="s">
        <v>21</v>
      </c>
      <c r="AT158" s="22">
        <v>597</v>
      </c>
      <c r="AU158" s="22">
        <v>199</v>
      </c>
      <c r="AV158">
        <v>2</v>
      </c>
      <c r="AW158"/>
      <c r="AX158" s="180">
        <v>11</v>
      </c>
      <c r="AY158" s="169" t="s">
        <v>21</v>
      </c>
      <c r="AZ158" s="22">
        <f t="shared" si="20"/>
        <v>4899</v>
      </c>
      <c r="BA158" s="22">
        <f t="shared" si="21"/>
        <v>12</v>
      </c>
      <c r="BB158">
        <v>2</v>
      </c>
      <c r="BC158"/>
      <c r="BD158"/>
    </row>
    <row r="159" spans="1:56" ht="12.75" customHeight="1">
      <c r="A159" s="191">
        <v>11</v>
      </c>
      <c r="B159" t="s">
        <v>29</v>
      </c>
      <c r="C159" s="22">
        <v>983</v>
      </c>
      <c r="D159" s="22">
        <v>163.80000000000001</v>
      </c>
      <c r="E159" s="22">
        <v>0</v>
      </c>
      <c r="F159">
        <v>0</v>
      </c>
      <c r="G159"/>
      <c r="H159" s="180">
        <v>11</v>
      </c>
      <c r="I159" t="s">
        <v>29</v>
      </c>
      <c r="J159" s="22">
        <v>439</v>
      </c>
      <c r="K159" s="22">
        <v>146.30000000000001</v>
      </c>
      <c r="L159">
        <v>0</v>
      </c>
      <c r="M159"/>
      <c r="N159" s="180">
        <v>11</v>
      </c>
      <c r="O159" t="s">
        <v>29</v>
      </c>
      <c r="P159" s="22">
        <v>463</v>
      </c>
      <c r="Q159" s="22">
        <v>154.30000000000001</v>
      </c>
      <c r="R159">
        <v>0</v>
      </c>
      <c r="S159"/>
      <c r="T159" s="180">
        <v>11</v>
      </c>
      <c r="U159" t="s">
        <v>29</v>
      </c>
      <c r="V159" s="22">
        <v>508</v>
      </c>
      <c r="W159" s="22">
        <v>169.3</v>
      </c>
      <c r="X159">
        <v>2</v>
      </c>
      <c r="Y159"/>
      <c r="Z159" s="180">
        <v>11</v>
      </c>
      <c r="AA159" t="s">
        <v>29</v>
      </c>
      <c r="AB159" s="22">
        <v>0</v>
      </c>
      <c r="AC159" s="22">
        <v>0</v>
      </c>
      <c r="AD159">
        <v>0</v>
      </c>
      <c r="AE159"/>
      <c r="AF159" s="180">
        <v>11</v>
      </c>
      <c r="AG159" t="s">
        <v>29</v>
      </c>
      <c r="AH159" s="22">
        <v>126</v>
      </c>
      <c r="AI159" s="22">
        <v>126</v>
      </c>
      <c r="AJ159">
        <v>0</v>
      </c>
      <c r="AK159"/>
      <c r="AL159" s="180">
        <v>11</v>
      </c>
      <c r="AM159" t="s">
        <v>29</v>
      </c>
      <c r="AN159" s="22">
        <v>503</v>
      </c>
      <c r="AO159" s="22">
        <v>167.7</v>
      </c>
      <c r="AP159">
        <v>2</v>
      </c>
      <c r="AQ159"/>
      <c r="AR159" s="180">
        <v>11</v>
      </c>
      <c r="AS159" t="s">
        <v>29</v>
      </c>
      <c r="AT159" s="22">
        <v>563</v>
      </c>
      <c r="AU159" s="22">
        <v>187.7</v>
      </c>
      <c r="AV159">
        <v>0</v>
      </c>
      <c r="AW159"/>
      <c r="AX159" s="180">
        <v>11</v>
      </c>
      <c r="AY159" s="169" t="s">
        <v>29</v>
      </c>
      <c r="AZ159" s="22">
        <f t="shared" si="20"/>
        <v>3585</v>
      </c>
      <c r="BA159" s="22">
        <f t="shared" si="21"/>
        <v>4</v>
      </c>
      <c r="BB159">
        <v>0</v>
      </c>
      <c r="BC159"/>
      <c r="BD159"/>
    </row>
    <row r="160" spans="1:56" ht="12.75" customHeight="1">
      <c r="C160" s="22"/>
      <c r="F160"/>
      <c r="G160"/>
      <c r="H160" s="180"/>
      <c r="I160"/>
      <c r="J160" s="22"/>
      <c r="K160" s="22"/>
      <c r="L160"/>
      <c r="M160"/>
      <c r="N160" s="180"/>
      <c r="O160"/>
      <c r="Q160" s="22"/>
      <c r="S160"/>
      <c r="T160" s="180"/>
      <c r="U160"/>
      <c r="W160" s="22"/>
      <c r="Y160"/>
      <c r="Z160" s="180"/>
      <c r="AA160"/>
      <c r="AC160" s="22"/>
      <c r="AE160"/>
      <c r="AF160" s="180"/>
      <c r="AG160"/>
      <c r="AI160" s="22"/>
      <c r="AK160"/>
      <c r="AL160" s="180"/>
      <c r="AM160"/>
      <c r="AO160" s="22"/>
      <c r="AQ160"/>
      <c r="AR160" s="180"/>
      <c r="AS160"/>
      <c r="AU160" s="22"/>
      <c r="AW160"/>
      <c r="AX160" s="180"/>
      <c r="AY160"/>
      <c r="BA160" s="22"/>
      <c r="BC160"/>
      <c r="BD160"/>
    </row>
    <row r="161" spans="1:58" s="181" customFormat="1">
      <c r="A161" s="192"/>
      <c r="B161" s="181" t="s">
        <v>440</v>
      </c>
      <c r="I161" s="181" t="s">
        <v>441</v>
      </c>
      <c r="O161" s="181" t="s">
        <v>442</v>
      </c>
      <c r="U161" s="181" t="s">
        <v>443</v>
      </c>
      <c r="AA161" s="181" t="s">
        <v>444</v>
      </c>
      <c r="AG161" s="181" t="s">
        <v>445</v>
      </c>
      <c r="AM161" s="181" t="s">
        <v>439</v>
      </c>
      <c r="AS161" s="181" t="s">
        <v>446</v>
      </c>
      <c r="AY161" s="181" t="s">
        <v>452</v>
      </c>
    </row>
    <row r="162" spans="1:58">
      <c r="B162" t="s">
        <v>0</v>
      </c>
      <c r="C162" s="22" t="s">
        <v>5</v>
      </c>
      <c r="D162" s="22" t="s">
        <v>63</v>
      </c>
      <c r="E162" s="22" t="s">
        <v>51</v>
      </c>
      <c r="F162" t="s">
        <v>40</v>
      </c>
      <c r="G162" t="s">
        <v>482</v>
      </c>
      <c r="I162" t="s">
        <v>0</v>
      </c>
      <c r="J162" s="22" t="s">
        <v>5</v>
      </c>
      <c r="K162" s="22" t="s">
        <v>63</v>
      </c>
      <c r="L162" t="s">
        <v>40</v>
      </c>
      <c r="M162" t="s">
        <v>482</v>
      </c>
      <c r="O162" t="s">
        <v>0</v>
      </c>
      <c r="P162" s="22" t="s">
        <v>5</v>
      </c>
      <c r="Q162" s="22" t="s">
        <v>63</v>
      </c>
      <c r="R162" t="s">
        <v>40</v>
      </c>
      <c r="S162" t="s">
        <v>482</v>
      </c>
      <c r="U162" t="s">
        <v>0</v>
      </c>
      <c r="V162" s="22" t="s">
        <v>5</v>
      </c>
      <c r="W162" s="22" t="s">
        <v>63</v>
      </c>
      <c r="X162" t="s">
        <v>40</v>
      </c>
      <c r="Y162" t="s">
        <v>482</v>
      </c>
      <c r="AA162" t="s">
        <v>0</v>
      </c>
      <c r="AB162" s="22" t="s">
        <v>5</v>
      </c>
      <c r="AC162" s="22" t="s">
        <v>63</v>
      </c>
      <c r="AD162" t="s">
        <v>40</v>
      </c>
      <c r="AE162" t="s">
        <v>482</v>
      </c>
      <c r="AG162" t="s">
        <v>0</v>
      </c>
      <c r="AH162" s="22" t="s">
        <v>5</v>
      </c>
      <c r="AI162" s="22" t="s">
        <v>63</v>
      </c>
      <c r="AJ162" t="s">
        <v>40</v>
      </c>
      <c r="AK162" t="s">
        <v>482</v>
      </c>
      <c r="AM162" t="s">
        <v>0</v>
      </c>
      <c r="AN162" s="22" t="s">
        <v>5</v>
      </c>
      <c r="AO162" s="22" t="s">
        <v>63</v>
      </c>
      <c r="AP162" t="s">
        <v>40</v>
      </c>
      <c r="AQ162" t="s">
        <v>482</v>
      </c>
      <c r="AS162" t="s">
        <v>0</v>
      </c>
      <c r="AT162" s="22" t="s">
        <v>5</v>
      </c>
      <c r="AU162" s="22" t="s">
        <v>63</v>
      </c>
      <c r="AV162" t="s">
        <v>40</v>
      </c>
      <c r="AW162" t="s">
        <v>482</v>
      </c>
      <c r="AY162" t="s">
        <v>0</v>
      </c>
      <c r="AZ162" s="22" t="s">
        <v>5</v>
      </c>
      <c r="BA162" t="s">
        <v>40</v>
      </c>
      <c r="BB162" t="s">
        <v>449</v>
      </c>
      <c r="BC162" t="s">
        <v>482</v>
      </c>
      <c r="BD162"/>
    </row>
    <row r="163" spans="1:58">
      <c r="B163" t="s">
        <v>6</v>
      </c>
      <c r="C163" s="22">
        <f>IFERROR((C9+C23+C37+C51+C65+C79+C93+C107+C121+C135+C149),0)</f>
        <v>10733</v>
      </c>
      <c r="D163" s="89">
        <f>IFERROR(SUM(D149+D135+D121+D107+D93+D79+D65+D51+D37+D23+D9)/(COUNTIFS(D149,"&gt;0")+COUNTIFS(D135,"&gt;0")+COUNTIFS(D121,"&gt;0")+COUNTIFS(D107,"&gt;0")+COUNTIFS(D93,"&gt;0")+COUNTIFS(D79,"&gt;0")+COUNTIFS(D65,"&gt;0")+COUNTIFS(D51,"&gt;0")+COUNTIFS(D37,"&gt;0")+COUNTIFS(D23,"&gt;0")+COUNTIFS(D9,"&gt;0")),0)</f>
        <v>178.87</v>
      </c>
      <c r="E163" s="22">
        <f t="shared" ref="E163:F173" si="22">IFERROR((E9+E23+E37+E51+E65+E79+E93+E107+E121+E135+E149),0)</f>
        <v>18</v>
      </c>
      <c r="F163" s="22">
        <f t="shared" si="22"/>
        <v>6</v>
      </c>
      <c r="G163">
        <f>COUNT(F9)+COUNT(F23)+COUNT(F37)+COUNT(F51)+COUNT(F65)+COUNT(F79)+COUNT(F93)+COUNT(F107)+COUNT(F121)+COUNT(F135)+COUNT(F149)</f>
        <v>10</v>
      </c>
      <c r="I163" t="s">
        <v>6</v>
      </c>
      <c r="J163" s="22">
        <f>IFERROR((J9+J23+J37+J51+J65+J79+J93+J107+J121+J135+J149),0)</f>
        <v>2625</v>
      </c>
      <c r="K163" s="89">
        <f>IFERROR(SUM(K149+K135+K121+K107+K93+K79+K65+K51+K37+K23+K9)/(COUNTIFS(K149,"&gt;0")+COUNTIFS(K135,"&gt;0")+COUNTIFS(K121,"&gt;0")+COUNTIFS(K107,"&gt;0")+COUNTIFS(K93,"&gt;0")+COUNTIFS(K79,"&gt;0")+COUNTIFS(K65,"&gt;0")+COUNTIFS(K51,"&gt;0")+COUNTIFS(K37,"&gt;0")+COUNTIFS(K23,"&gt;0")+COUNTIFS(K9,"&gt;0")),0)</f>
        <v>167.85555555555555</v>
      </c>
      <c r="L163" s="22">
        <f t="shared" ref="L163:L173" si="23">IFERROR((L9+L23+L37+L51+L65+L79+L93+L107+L121+L135+L149),0)</f>
        <v>2</v>
      </c>
      <c r="M163">
        <f>COUNT(L9)+COUNT(L23)+COUNT(L37)+COUNT(L51)+COUNT(L65)+COUNT(L79)+COUNT(L93)+COUNT(L107)+COUNT(L121)+COUNT(L135)+COUNT(L149)</f>
        <v>10</v>
      </c>
      <c r="O163" t="s">
        <v>6</v>
      </c>
      <c r="P163" s="22">
        <f>IFERROR((P9+P23+P37+P51+P65+P79+P93+P107+P121+P135+P149),0)</f>
        <v>5093</v>
      </c>
      <c r="Q163" s="89">
        <f>IFERROR(SUM(Q149+Q135+Q121+Q107+Q93+Q79+Q65+Q51+Q37+Q23+Q9)/(COUNTIFS(Q149,"&gt;0")+COUNTIFS(Q135,"&gt;0")+COUNTIFS(Q121,"&gt;0")+COUNTIFS(Q107,"&gt;0")+COUNTIFS(Q93,"&gt;0")+COUNTIFS(Q79,"&gt;0")+COUNTIFS(Q65,"&gt;0")+COUNTIFS(Q51,"&gt;0")+COUNTIFS(Q37,"&gt;0")+COUNTIFS(Q23,"&gt;0")+COUNTIFS(Q9,"&gt;0")),0)</f>
        <v>169.77</v>
      </c>
      <c r="R163" s="22">
        <f t="shared" ref="R163:R173" si="24">IFERROR((R9+R23+R37+R51+R65+R79+R93+R107+R121+R135+R149),0)</f>
        <v>10</v>
      </c>
      <c r="S163">
        <f>COUNT(R9)+COUNT(R23)+COUNT(R37)+COUNT(R51)+COUNT(R65)+COUNT(R79)+COUNT(R93)+COUNT(R107)+COUNT(R121)+COUNT(R135)+COUNT(R149)</f>
        <v>10</v>
      </c>
      <c r="U163" t="s">
        <v>6</v>
      </c>
      <c r="V163" s="22">
        <f>IFERROR((V9+V23+V37+V51+V65+V79+V93+V107+V121+V135+V149),0)</f>
        <v>5173</v>
      </c>
      <c r="W163" s="89">
        <f>IFERROR(SUM(W149+W135+W121+W107+W93+W79+W65+W51+W37+W23+W9)/(COUNTIFS(W149,"&gt;0")+COUNTIFS(W135,"&gt;0")+COUNTIFS(W121,"&gt;0")+COUNTIFS(W107,"&gt;0")+COUNTIFS(W93,"&gt;0")+COUNTIFS(W79,"&gt;0")+COUNTIFS(W65,"&gt;0")+COUNTIFS(W51,"&gt;0")+COUNTIFS(W37,"&gt;0")+COUNTIFS(W23,"&gt;0")+COUNTIFS(W9,"&gt;0")),0)</f>
        <v>172.44</v>
      </c>
      <c r="X163" s="22">
        <f>IFERROR((X9+X23+X37+X51+X65+X79+X93+X107+X121+X135+X149),0)</f>
        <v>18</v>
      </c>
      <c r="Y163">
        <f>COUNT(X9)+COUNT(X23)+COUNT(X37)+COUNT(X51)+COUNT(X65)+COUNT(X79)+COUNT(X93)+COUNT(X107)+COUNT(X121)+COUNT(X135)+COUNT(X149)</f>
        <v>10</v>
      </c>
      <c r="AA163" t="s">
        <v>6</v>
      </c>
      <c r="AB163" s="22">
        <f>IFERROR((AB9+AB23+AB37+AB51+AB65+AB79+AB93+AB107+AB121+AB135+AB149),0)</f>
        <v>5243</v>
      </c>
      <c r="AC163" s="89">
        <f>IFERROR(SUM(AC149+AC135+AC121+AC107+AC93+AC79+AC65+AC51+AC37+AC23+AC9)/(COUNTIFS(AC149,"&gt;0")+COUNTIFS(AC135,"&gt;0")+COUNTIFS(AC121,"&gt;0")+COUNTIFS(AC107,"&gt;0")+COUNTIFS(AC93,"&gt;0")+COUNTIFS(AC79,"&gt;0")+COUNTIFS(AC65,"&gt;0")+COUNTIFS(AC51,"&gt;0")+COUNTIFS(AC37,"&gt;0")+COUNTIFS(AC23,"&gt;0")+COUNTIFS(AC9,"&gt;0")),0)</f>
        <v>174.76999999999998</v>
      </c>
      <c r="AD163" s="22">
        <f>IFERROR((AD9+AD23+AD37+AD51+AD65+AD79+AD93+AD107+AD121+AD135+AD149),0)</f>
        <v>16</v>
      </c>
      <c r="AE163">
        <f>COUNT(AD9)+COUNT(AD23)+COUNT(AD37)+COUNT(AD51)+COUNT(AD65)+COUNT(AD79)+COUNT(AD93)+COUNT(AD107)+COUNT(AD121)+COUNT(AD135)+COUNT(AD149)</f>
        <v>10</v>
      </c>
      <c r="AG163" t="s">
        <v>6</v>
      </c>
      <c r="AH163" s="22">
        <f>IFERROR((AH9+AH23+AH37+AH51+AH65+AH79+AH93+AH107+AH121+AH135+AH149),0)</f>
        <v>2300</v>
      </c>
      <c r="AI163" s="89">
        <f>IFERROR(SUM(AI149+AI135+AI121+AI107+AI93+AI79+AI65+AI51+AI37+AI23+AI9)/(COUNTIFS(AI149,"&gt;0")+COUNTIFS(AI135,"&gt;0")+COUNTIFS(AI121,"&gt;0")+COUNTIFS(AI107,"&gt;0")+COUNTIFS(AI93,"&gt;0")+COUNTIFS(AI79,"&gt;0")+COUNTIFS(AI65,"&gt;0")+COUNTIFS(AI51,"&gt;0")+COUNTIFS(AI37,"&gt;0")+COUNTIFS(AI23,"&gt;0")+COUNTIFS(AI9,"&gt;0")),0)</f>
        <v>166.43</v>
      </c>
      <c r="AJ163" s="22">
        <f>IFERROR((AJ9+AJ23+AJ37+AJ51+AJ65+AJ79+AJ93+AJ107+AJ121+AJ135+AJ149),0)</f>
        <v>8</v>
      </c>
      <c r="AK163">
        <f>COUNT(AJ9)+COUNT(AJ23)+COUNT(AJ37)+COUNT(AJ51)+COUNT(AJ65)+COUNT(AJ79)+COUNT(AJ93)+COUNT(AJ107)+COUNT(AJ121)+COUNT(AJ135)+COUNT(AJ149)</f>
        <v>10</v>
      </c>
      <c r="AM163" t="s">
        <v>6</v>
      </c>
      <c r="AN163" s="22">
        <f>IFERROR((AN9+AN23+AN37+AN51+AN65+AN79+AN93+AN107+AN121+AN135+AN149),0)</f>
        <v>5157</v>
      </c>
      <c r="AO163" s="89">
        <f>IFERROR(SUM(AO149+AO135+AO121+AO107+AO93+AO79+AO65+AO51+AO37+AO23+AO9)/(COUNTIFS(AO149,"&gt;0")+COUNTIFS(AO135,"&gt;0")+COUNTIFS(AO121,"&gt;0")+COUNTIFS(AO107,"&gt;0")+COUNTIFS(AO93,"&gt;0")+COUNTIFS(AO79,"&gt;0")+COUNTIFS(AO65,"&gt;0")+COUNTIFS(AO51,"&gt;0")+COUNTIFS(AO37,"&gt;0")+COUNTIFS(AO23,"&gt;0")+COUNTIFS(AO9,"&gt;0")),0)</f>
        <v>171.9</v>
      </c>
      <c r="AP163" s="22">
        <f>IFERROR((AP9+AP23+AP37+AP51+AP65+AP79+AP93+AP107+AP121+AP135+AP149),0)</f>
        <v>6</v>
      </c>
      <c r="AQ163">
        <f>COUNT(AP9)+COUNT(AP23)+COUNT(AP37)+COUNT(AP51)+COUNT(AP65)+COUNT(AP79)+COUNT(AP93)+COUNT(AP107)+COUNT(AP121)+COUNT(AP135)+COUNT(AP149)</f>
        <v>10</v>
      </c>
      <c r="AS163" t="s">
        <v>6</v>
      </c>
      <c r="AT163" s="22">
        <f t="shared" ref="AT163:AT173" si="25">IFERROR((AT9+AT23+AT37+AT51+AT65+AT79+AT93+AT107+AT121+AT135+AT149),0)</f>
        <v>5935</v>
      </c>
      <c r="AU163" s="89">
        <f>IFERROR(SUM(AU149+AU135+AU121+AU107+AU93+AU79+AU65+AU51+AU37+AU23+AU9)/(COUNTIFS(AU149,"&gt;0")+COUNTIFS(AU135,"&gt;0")+COUNTIFS(AU121,"&gt;0")+COUNTIFS(AU107,"&gt;0")+COUNTIFS(AU93,"&gt;0")+COUNTIFS(AU79,"&gt;0")+COUNTIFS(AU65,"&gt;0")+COUNTIFS(AU51,"&gt;0")+COUNTIFS(AU37,"&gt;0")+COUNTIFS(AU23,"&gt;0")+COUNTIFS(AU9,"&gt;0")),0)</f>
        <v>197.83</v>
      </c>
      <c r="AV163" s="22">
        <f t="shared" ref="AV163:AV173" si="26">IFERROR((AV9+AV23+AV37+AV51+AV65+AV79+AV93+AV107+AV121+AV135+AV149),0)</f>
        <v>17</v>
      </c>
      <c r="AW163">
        <f>COUNT(AV9)+COUNT(AV23)+COUNT(AV37)+COUNT(AV51)+COUNT(AV65)+COUNT(AV79)+COUNT(AV93)+COUNT(AV107)+COUNT(AV121)+COUNT(AV135)+COUNT(AV149)</f>
        <v>10</v>
      </c>
      <c r="AY163" s="169" t="s">
        <v>6</v>
      </c>
      <c r="AZ163" s="22">
        <f t="shared" ref="AZ163:BB173" si="27">SUM(AZ9+AZ23+AZ37+AZ51+AZ65+AZ79+AZ93+AZ107+AZ121+AZ135+AZ149)</f>
        <v>42259</v>
      </c>
      <c r="BA163" s="50">
        <f t="shared" si="27"/>
        <v>83</v>
      </c>
      <c r="BB163" s="50">
        <f>SUM(BB9+BB23+BB37+BB51+BB65+BB79+BB93+BB107+BB121+BB135+BB149)</f>
        <v>10</v>
      </c>
      <c r="BC163">
        <f>COUNT(BB9)+COUNT(BB23)+COUNT(BB37)+COUNT(BB51)+COUNT(BB65)+COUNT(BB79)+COUNT(BB93)+COUNT(BB107)+COUNT(BB121)+COUNT(BB135)+COUNT(BB149)</f>
        <v>10</v>
      </c>
      <c r="BD163"/>
    </row>
    <row r="164" spans="1:58">
      <c r="B164" t="s">
        <v>17</v>
      </c>
      <c r="C164" s="22">
        <f t="shared" ref="C164:C173" si="28">IFERROR((C10+C24+C38+C52+C66+C80+C94+C108+C122+C136+C150),0)</f>
        <v>11287</v>
      </c>
      <c r="D164" s="89">
        <f t="shared" ref="D164:D173" si="29">IFERROR(SUM(D150+D136+D122+D108+D94+D80+D66+D52+D38+D24+D10)/(COUNTIFS(D150,"&gt;0")+COUNTIFS(D136,"&gt;0")+COUNTIFS(D122,"&gt;0")+COUNTIFS(D108,"&gt;0")+COUNTIFS(D94,"&gt;0")+COUNTIFS(D80,"&gt;0")+COUNTIFS(D66,"&gt;0")+COUNTIFS(D52,"&gt;0")+COUNTIFS(D38,"&gt;0")+COUNTIFS(D24,"&gt;0")+COUNTIFS(D10,"&gt;0")),0)</f>
        <v>188.10999999999999</v>
      </c>
      <c r="E164" s="22">
        <f t="shared" si="22"/>
        <v>43</v>
      </c>
      <c r="F164" s="22">
        <f t="shared" si="22"/>
        <v>14</v>
      </c>
      <c r="G164">
        <f t="shared" ref="G164:G173" si="30">COUNT(F10)+COUNT(F24)+COUNT(F38)+COUNT(F52)+COUNT(F66)+COUNT(F80)+COUNT(F94)+COUNT(F108)+COUNT(F122)+COUNT(F136)+COUNT(F150)</f>
        <v>10</v>
      </c>
      <c r="I164" t="s">
        <v>17</v>
      </c>
      <c r="J164" s="22">
        <f t="shared" ref="J164:J173" si="31">IFERROR((J10+J24+J38+J52+J66+J80+J94+J108+J122+J136+J150),0)</f>
        <v>5611</v>
      </c>
      <c r="K164" s="89">
        <f t="shared" ref="K164:K173" si="32">IFERROR(SUM(K150+K136+K122+K108+K94+K80+K66+K52+K38+K24+K10)/(COUNTIFS(K150,"&gt;0")+COUNTIFS(K136,"&gt;0")+COUNTIFS(K122,"&gt;0")+COUNTIFS(K108,"&gt;0")+COUNTIFS(K94,"&gt;0")+COUNTIFS(K80,"&gt;0")+COUNTIFS(K66,"&gt;0")+COUNTIFS(K52,"&gt;0")+COUNTIFS(K38,"&gt;0")+COUNTIFS(K24,"&gt;0")+COUNTIFS(K10,"&gt;0")),0)</f>
        <v>187.04000000000002</v>
      </c>
      <c r="L164" s="22">
        <f t="shared" si="23"/>
        <v>14</v>
      </c>
      <c r="M164">
        <f t="shared" ref="M164:M173" si="33">COUNT(L10)+COUNT(L24)+COUNT(L38)+COUNT(L52)+COUNT(L66)+COUNT(L80)+COUNT(L94)+COUNT(L108)+COUNT(L122)+COUNT(L136)+COUNT(L150)</f>
        <v>10</v>
      </c>
      <c r="O164" t="s">
        <v>17</v>
      </c>
      <c r="P164" s="22">
        <f t="shared" ref="P164:P173" si="34">IFERROR((P10+P24+P38+P52+P66+P80+P94+P108+P122+P136+P150),0)</f>
        <v>5576</v>
      </c>
      <c r="Q164" s="89">
        <f t="shared" ref="Q164:Q173" si="35">IFERROR(SUM(Q150+Q136+Q122+Q108+Q94+Q80+Q66+Q52+Q38+Q24+Q10)/(COUNTIFS(Q150,"&gt;0")+COUNTIFS(Q136,"&gt;0")+COUNTIFS(Q122,"&gt;0")+COUNTIFS(Q108,"&gt;0")+COUNTIFS(Q94,"&gt;0")+COUNTIFS(Q80,"&gt;0")+COUNTIFS(Q66,"&gt;0")+COUNTIFS(Q52,"&gt;0")+COUNTIFS(Q38,"&gt;0")+COUNTIFS(Q24,"&gt;0")+COUNTIFS(Q10,"&gt;0")),0)</f>
        <v>185.87</v>
      </c>
      <c r="R164" s="22">
        <f t="shared" si="24"/>
        <v>17</v>
      </c>
      <c r="S164">
        <f t="shared" ref="S164:S173" si="36">COUNT(R10)+COUNT(R24)+COUNT(R38)+COUNT(R52)+COUNT(R66)+COUNT(R80)+COUNT(R94)+COUNT(R108)+COUNT(R122)+COUNT(R136)+COUNT(R150)</f>
        <v>10</v>
      </c>
      <c r="U164" t="s">
        <v>17</v>
      </c>
      <c r="V164" s="22">
        <f t="shared" ref="V164:V173" si="37">IFERROR((V10+V24+V38+V52+V66+V80+V94+V108+V122+V136+V150),0)</f>
        <v>3668</v>
      </c>
      <c r="W164" s="89">
        <f t="shared" ref="W164:W173" si="38">IFERROR(SUM(W150+W136+W122+W108+W94+W80+W66+W52+W38+W24+W10)/(COUNTIFS(W150,"&gt;0")+COUNTIFS(W136,"&gt;0")+COUNTIFS(W122,"&gt;0")+COUNTIFS(W108,"&gt;0")+COUNTIFS(W94,"&gt;0")+COUNTIFS(W80,"&gt;0")+COUNTIFS(W66,"&gt;0")+COUNTIFS(W52,"&gt;0")+COUNTIFS(W38,"&gt;0")+COUNTIFS(W24,"&gt;0")+COUNTIFS(W10,"&gt;0")),0)</f>
        <v>153.95999999999998</v>
      </c>
      <c r="X164" s="22">
        <f t="shared" ref="X164:X173" si="39">IFERROR((X10+X24+X38+X52+X66+X80+X94+X108+X122+X136+X150),0)</f>
        <v>4</v>
      </c>
      <c r="Y164">
        <f t="shared" ref="Y164:Y173" si="40">COUNT(X10)+COUNT(X24)+COUNT(X38)+COUNT(X52)+COUNT(X66)+COUNT(X80)+COUNT(X94)+COUNT(X108)+COUNT(X122)+COUNT(X136)+COUNT(X150)</f>
        <v>10</v>
      </c>
      <c r="AA164" t="s">
        <v>17</v>
      </c>
      <c r="AB164" s="22">
        <f t="shared" ref="AB164:AB173" si="41">IFERROR((AB10+AB24+AB38+AB52+AB66+AB80+AB94+AB108+AB122+AB136+AB150),0)</f>
        <v>5316</v>
      </c>
      <c r="AC164" s="89">
        <f t="shared" ref="AC164:AC173" si="42">IFERROR(SUM(AC150+AC136+AC122+AC108+AC94+AC80+AC66+AC52+AC38+AC24+AC10)/(COUNTIFS(AC150,"&gt;0")+COUNTIFS(AC136,"&gt;0")+COUNTIFS(AC122,"&gt;0")+COUNTIFS(AC108,"&gt;0")+COUNTIFS(AC94,"&gt;0")+COUNTIFS(AC80,"&gt;0")+COUNTIFS(AC66,"&gt;0")+COUNTIFS(AC52,"&gt;0")+COUNTIFS(AC38,"&gt;0")+COUNTIFS(AC24,"&gt;0")+COUNTIFS(AC10,"&gt;0")),0)</f>
        <v>177.2</v>
      </c>
      <c r="AD164" s="22">
        <f t="shared" ref="AD164:AD173" si="43">IFERROR((AD10+AD24+AD38+AD52+AD66+AD80+AD94+AD108+AD122+AD136+AD150),0)</f>
        <v>10</v>
      </c>
      <c r="AE164">
        <f t="shared" ref="AE164:AE173" si="44">COUNT(AD10)+COUNT(AD24)+COUNT(AD38)+COUNT(AD52)+COUNT(AD66)+COUNT(AD80)+COUNT(AD94)+COUNT(AD108)+COUNT(AD122)+COUNT(AD136)+COUNT(AD150)</f>
        <v>10</v>
      </c>
      <c r="AG164" t="s">
        <v>17</v>
      </c>
      <c r="AH164" s="22">
        <f t="shared" ref="AH164:AH173" si="45">IFERROR((AH10+AH24+AH38+AH52+AH66+AH80+AH94+AH108+AH122+AH136+AH150),0)</f>
        <v>3991</v>
      </c>
      <c r="AI164" s="89">
        <f t="shared" ref="AI164:AI173" si="46">IFERROR(SUM(AI150+AI136+AI122+AI108+AI94+AI80+AI66+AI52+AI38+AI24+AI10)/(COUNTIFS(AI150,"&gt;0")+COUNTIFS(AI136,"&gt;0")+COUNTIFS(AI122,"&gt;0")+COUNTIFS(AI108,"&gt;0")+COUNTIFS(AI94,"&gt;0")+COUNTIFS(AI80,"&gt;0")+COUNTIFS(AI66,"&gt;0")+COUNTIFS(AI52,"&gt;0")+COUNTIFS(AI38,"&gt;0")+COUNTIFS(AI24,"&gt;0")+COUNTIFS(AI10,"&gt;0")),0)</f>
        <v>181.62</v>
      </c>
      <c r="AJ164" s="22">
        <f t="shared" ref="AJ164:AJ173" si="47">IFERROR((AJ10+AJ24+AJ38+AJ52+AJ66+AJ80+AJ94+AJ108+AJ122+AJ136+AJ150),0)</f>
        <v>16</v>
      </c>
      <c r="AK164">
        <f t="shared" ref="AK164:AK173" si="48">COUNT(AJ10)+COUNT(AJ24)+COUNT(AJ38)+COUNT(AJ52)+COUNT(AJ66)+COUNT(AJ80)+COUNT(AJ94)+COUNT(AJ108)+COUNT(AJ122)+COUNT(AJ136)+COUNT(AJ150)</f>
        <v>10</v>
      </c>
      <c r="AM164" t="s">
        <v>17</v>
      </c>
      <c r="AN164" s="22">
        <f t="shared" ref="AN164:AN173" si="49">IFERROR((AN10+AN24+AN38+AN52+AN66+AN80+AN94+AN108+AN122+AN136+AN150),0)</f>
        <v>5301</v>
      </c>
      <c r="AO164" s="89">
        <f t="shared" ref="AO164:AO173" si="50">IFERROR(SUM(AO150+AO136+AO122+AO108+AO94+AO80+AO66+AO52+AO38+AO24+AO10)/(COUNTIFS(AO150,"&gt;0")+COUNTIFS(AO136,"&gt;0")+COUNTIFS(AO122,"&gt;0")+COUNTIFS(AO108,"&gt;0")+COUNTIFS(AO94,"&gt;0")+COUNTIFS(AO80,"&gt;0")+COUNTIFS(AO66,"&gt;0")+COUNTIFS(AO52,"&gt;0")+COUNTIFS(AO38,"&gt;0")+COUNTIFS(AO24,"&gt;0")+COUNTIFS(AO10,"&gt;0")),0)</f>
        <v>176.69</v>
      </c>
      <c r="AP164" s="22">
        <f t="shared" ref="AP164:AP173" si="51">IFERROR((AP10+AP24+AP38+AP52+AP66+AP80+AP94+AP108+AP122+AP136+AP150),0)</f>
        <v>14</v>
      </c>
      <c r="AQ164">
        <f t="shared" ref="AQ164:AQ173" si="52">COUNT(AP10)+COUNT(AP24)+COUNT(AP38)+COUNT(AP52)+COUNT(AP66)+COUNT(AP80)+COUNT(AP94)+COUNT(AP108)+COUNT(AP122)+COUNT(AP136)+COUNT(AP150)</f>
        <v>10</v>
      </c>
      <c r="AS164" t="s">
        <v>17</v>
      </c>
      <c r="AT164" s="22">
        <f t="shared" si="25"/>
        <v>5853</v>
      </c>
      <c r="AU164" s="89">
        <f t="shared" ref="AU164:AU173" si="53">IFERROR(SUM(AU150+AU136+AU122+AU108+AU94+AU80+AU66+AU52+AU38+AU24+AU10)/(COUNTIFS(AU150,"&gt;0")+COUNTIFS(AU136,"&gt;0")+COUNTIFS(AU122,"&gt;0")+COUNTIFS(AU108,"&gt;0")+COUNTIFS(AU94,"&gt;0")+COUNTIFS(AU80,"&gt;0")+COUNTIFS(AU66,"&gt;0")+COUNTIFS(AU52,"&gt;0")+COUNTIFS(AU38,"&gt;0")+COUNTIFS(AU24,"&gt;0")+COUNTIFS(AU10,"&gt;0")),0)</f>
        <v>195.1</v>
      </c>
      <c r="AV164" s="22">
        <f t="shared" si="26"/>
        <v>13</v>
      </c>
      <c r="AW164">
        <f t="shared" ref="AW164:AW173" si="54">COUNT(AV10)+COUNT(AV24)+COUNT(AV38)+COUNT(AV52)+COUNT(AV66)+COUNT(AV80)+COUNT(AV94)+COUNT(AV108)+COUNT(AV122)+COUNT(AV136)+COUNT(AV150)</f>
        <v>10</v>
      </c>
      <c r="AY164" s="169" t="s">
        <v>17</v>
      </c>
      <c r="AZ164" s="22">
        <f t="shared" si="27"/>
        <v>46603</v>
      </c>
      <c r="BA164" s="50">
        <f t="shared" si="27"/>
        <v>102</v>
      </c>
      <c r="BB164" s="50">
        <f>SUM(BB10+BB24+BB38+BB52+BB66+BB80+BB94+BB108+BB122+BB136+BB150)</f>
        <v>14</v>
      </c>
      <c r="BC164">
        <f t="shared" ref="BC164:BC173" si="55">COUNT(BB10)+COUNT(BB24)+COUNT(BB38)+COUNT(BB52)+COUNT(BB66)+COUNT(BB80)+COUNT(BB94)+COUNT(BB108)+COUNT(BB122)+COUNT(BB136)+COUNT(BB150)</f>
        <v>10</v>
      </c>
      <c r="BD164"/>
    </row>
    <row r="165" spans="1:58">
      <c r="B165" t="s">
        <v>33</v>
      </c>
      <c r="C165" s="22">
        <f t="shared" si="28"/>
        <v>10374</v>
      </c>
      <c r="D165" s="89">
        <f t="shared" si="29"/>
        <v>172.91000000000003</v>
      </c>
      <c r="E165" s="22">
        <f t="shared" si="22"/>
        <v>11</v>
      </c>
      <c r="F165" s="22">
        <f t="shared" si="22"/>
        <v>4</v>
      </c>
      <c r="G165">
        <f t="shared" si="30"/>
        <v>10</v>
      </c>
      <c r="I165" t="s">
        <v>33</v>
      </c>
      <c r="J165" s="22">
        <f t="shared" si="31"/>
        <v>4906</v>
      </c>
      <c r="K165" s="89">
        <f t="shared" si="32"/>
        <v>163.53</v>
      </c>
      <c r="L165" s="22">
        <f t="shared" si="23"/>
        <v>2</v>
      </c>
      <c r="M165">
        <f t="shared" si="33"/>
        <v>10</v>
      </c>
      <c r="O165" t="s">
        <v>33</v>
      </c>
      <c r="P165" s="22">
        <f t="shared" si="34"/>
        <v>4627</v>
      </c>
      <c r="Q165" s="89">
        <f t="shared" si="35"/>
        <v>154.22999999999999</v>
      </c>
      <c r="R165" s="22">
        <f t="shared" si="24"/>
        <v>4</v>
      </c>
      <c r="S165">
        <f t="shared" si="36"/>
        <v>10</v>
      </c>
      <c r="U165" t="s">
        <v>33</v>
      </c>
      <c r="V165" s="22">
        <f t="shared" si="37"/>
        <v>5272</v>
      </c>
      <c r="W165" s="89">
        <f t="shared" si="38"/>
        <v>175.73000000000002</v>
      </c>
      <c r="X165" s="22">
        <f t="shared" si="39"/>
        <v>16</v>
      </c>
      <c r="Y165">
        <f t="shared" si="40"/>
        <v>10</v>
      </c>
      <c r="AA165" t="s">
        <v>33</v>
      </c>
      <c r="AB165" s="22">
        <f t="shared" si="41"/>
        <v>1790</v>
      </c>
      <c r="AC165" s="89">
        <f t="shared" si="42"/>
        <v>119.9</v>
      </c>
      <c r="AD165" s="22">
        <f t="shared" si="43"/>
        <v>6</v>
      </c>
      <c r="AE165">
        <f t="shared" si="44"/>
        <v>10</v>
      </c>
      <c r="AG165" t="s">
        <v>33</v>
      </c>
      <c r="AH165" s="22">
        <f t="shared" si="45"/>
        <v>1501</v>
      </c>
      <c r="AI165" s="89">
        <f t="shared" si="46"/>
        <v>150.1</v>
      </c>
      <c r="AJ165" s="22">
        <f t="shared" si="47"/>
        <v>6</v>
      </c>
      <c r="AK165">
        <f t="shared" si="48"/>
        <v>10</v>
      </c>
      <c r="AM165" t="s">
        <v>33</v>
      </c>
      <c r="AN165" s="22">
        <f t="shared" si="49"/>
        <v>4939</v>
      </c>
      <c r="AO165" s="89">
        <f t="shared" si="50"/>
        <v>164.63</v>
      </c>
      <c r="AP165" s="22">
        <f t="shared" si="51"/>
        <v>2</v>
      </c>
      <c r="AQ165">
        <f t="shared" si="52"/>
        <v>10</v>
      </c>
      <c r="AS165" t="s">
        <v>33</v>
      </c>
      <c r="AT165" s="22">
        <f t="shared" si="25"/>
        <v>5817</v>
      </c>
      <c r="AU165" s="89">
        <f t="shared" si="53"/>
        <v>193.89</v>
      </c>
      <c r="AV165" s="22">
        <f t="shared" si="26"/>
        <v>8</v>
      </c>
      <c r="AW165">
        <f t="shared" si="54"/>
        <v>10</v>
      </c>
      <c r="AY165" s="169" t="s">
        <v>33</v>
      </c>
      <c r="AZ165" s="22">
        <f t="shared" si="27"/>
        <v>39226</v>
      </c>
      <c r="BA165" s="50">
        <f t="shared" si="27"/>
        <v>48</v>
      </c>
      <c r="BB165" s="50">
        <f t="shared" si="27"/>
        <v>5</v>
      </c>
      <c r="BC165">
        <f t="shared" si="55"/>
        <v>10</v>
      </c>
      <c r="BD165"/>
    </row>
    <row r="166" spans="1:58">
      <c r="B166" t="s">
        <v>18</v>
      </c>
      <c r="C166" s="22">
        <f t="shared" si="28"/>
        <v>11311</v>
      </c>
      <c r="D166" s="89">
        <f t="shared" si="29"/>
        <v>188.51</v>
      </c>
      <c r="E166" s="22">
        <f t="shared" si="22"/>
        <v>52</v>
      </c>
      <c r="F166" s="22">
        <f t="shared" si="22"/>
        <v>16</v>
      </c>
      <c r="G166">
        <f t="shared" si="30"/>
        <v>10</v>
      </c>
      <c r="I166" t="s">
        <v>18</v>
      </c>
      <c r="J166" s="22">
        <f t="shared" si="31"/>
        <v>5474</v>
      </c>
      <c r="K166" s="89">
        <f t="shared" si="32"/>
        <v>188.67000000000002</v>
      </c>
      <c r="L166" s="22">
        <f t="shared" si="23"/>
        <v>16</v>
      </c>
      <c r="M166">
        <f t="shared" si="33"/>
        <v>10</v>
      </c>
      <c r="O166" t="s">
        <v>18</v>
      </c>
      <c r="P166" s="22">
        <f t="shared" si="34"/>
        <v>0</v>
      </c>
      <c r="Q166" s="89">
        <f t="shared" si="35"/>
        <v>0</v>
      </c>
      <c r="R166" s="22">
        <f t="shared" si="24"/>
        <v>0</v>
      </c>
      <c r="S166">
        <f t="shared" si="36"/>
        <v>10</v>
      </c>
      <c r="U166" t="s">
        <v>18</v>
      </c>
      <c r="V166" s="22">
        <f t="shared" si="37"/>
        <v>4527</v>
      </c>
      <c r="W166" s="89">
        <f t="shared" si="38"/>
        <v>176.03</v>
      </c>
      <c r="X166" s="22">
        <f t="shared" si="39"/>
        <v>16</v>
      </c>
      <c r="Y166">
        <f t="shared" si="40"/>
        <v>10</v>
      </c>
      <c r="AA166" t="s">
        <v>18</v>
      </c>
      <c r="AB166" s="22">
        <f t="shared" si="41"/>
        <v>5298</v>
      </c>
      <c r="AC166" s="89">
        <f t="shared" si="42"/>
        <v>176.6</v>
      </c>
      <c r="AD166" s="22">
        <f t="shared" si="43"/>
        <v>14</v>
      </c>
      <c r="AE166">
        <f t="shared" si="44"/>
        <v>10</v>
      </c>
      <c r="AG166" t="s">
        <v>18</v>
      </c>
      <c r="AH166" s="22">
        <f t="shared" si="45"/>
        <v>5503</v>
      </c>
      <c r="AI166" s="89">
        <f t="shared" si="46"/>
        <v>183.44</v>
      </c>
      <c r="AJ166" s="22">
        <f t="shared" si="47"/>
        <v>20</v>
      </c>
      <c r="AK166">
        <f t="shared" si="48"/>
        <v>10</v>
      </c>
      <c r="AM166" t="s">
        <v>18</v>
      </c>
      <c r="AN166" s="22">
        <f t="shared" si="49"/>
        <v>5335</v>
      </c>
      <c r="AO166" s="89">
        <f t="shared" si="50"/>
        <v>177.84</v>
      </c>
      <c r="AP166" s="22">
        <f t="shared" si="51"/>
        <v>14</v>
      </c>
      <c r="AQ166">
        <f t="shared" si="52"/>
        <v>10</v>
      </c>
      <c r="AS166" t="s">
        <v>18</v>
      </c>
      <c r="AT166" s="22">
        <f t="shared" si="25"/>
        <v>5775</v>
      </c>
      <c r="AU166" s="89">
        <f t="shared" si="53"/>
        <v>192.48999999999998</v>
      </c>
      <c r="AV166" s="22">
        <f t="shared" si="26"/>
        <v>12</v>
      </c>
      <c r="AW166">
        <f t="shared" si="54"/>
        <v>10</v>
      </c>
      <c r="AY166" s="169" t="s">
        <v>18</v>
      </c>
      <c r="AZ166" s="22">
        <f t="shared" si="27"/>
        <v>43223</v>
      </c>
      <c r="BA166" s="50">
        <f t="shared" si="27"/>
        <v>108</v>
      </c>
      <c r="BB166" s="50">
        <f t="shared" si="27"/>
        <v>14</v>
      </c>
      <c r="BC166">
        <f t="shared" si="55"/>
        <v>10</v>
      </c>
      <c r="BD166"/>
    </row>
    <row r="167" spans="1:58">
      <c r="B167" t="s">
        <v>15</v>
      </c>
      <c r="C167" s="22">
        <f t="shared" si="28"/>
        <v>11406</v>
      </c>
      <c r="D167" s="89">
        <f t="shared" si="29"/>
        <v>190.08999999999997</v>
      </c>
      <c r="E167" s="22">
        <f t="shared" si="22"/>
        <v>58</v>
      </c>
      <c r="F167" s="22">
        <f t="shared" si="22"/>
        <v>20</v>
      </c>
      <c r="G167">
        <f t="shared" si="30"/>
        <v>10</v>
      </c>
      <c r="I167" t="s">
        <v>15</v>
      </c>
      <c r="J167" s="22">
        <f t="shared" si="31"/>
        <v>5723</v>
      </c>
      <c r="K167" s="89">
        <f t="shared" si="32"/>
        <v>190.76</v>
      </c>
      <c r="L167" s="22">
        <f t="shared" si="23"/>
        <v>20</v>
      </c>
      <c r="M167">
        <f t="shared" si="33"/>
        <v>10</v>
      </c>
      <c r="O167" t="s">
        <v>15</v>
      </c>
      <c r="P167" s="22">
        <f t="shared" si="34"/>
        <v>5663</v>
      </c>
      <c r="Q167" s="89">
        <f t="shared" si="35"/>
        <v>188.76</v>
      </c>
      <c r="R167" s="22">
        <f t="shared" si="24"/>
        <v>19</v>
      </c>
      <c r="S167">
        <f t="shared" si="36"/>
        <v>10</v>
      </c>
      <c r="U167" t="s">
        <v>15</v>
      </c>
      <c r="V167" s="22">
        <f t="shared" si="37"/>
        <v>4761</v>
      </c>
      <c r="W167" s="89">
        <f t="shared" si="38"/>
        <v>158.69999999999999</v>
      </c>
      <c r="X167" s="22">
        <f t="shared" si="39"/>
        <v>10</v>
      </c>
      <c r="Y167">
        <f t="shared" si="40"/>
        <v>10</v>
      </c>
      <c r="AA167" t="s">
        <v>15</v>
      </c>
      <c r="AB167" s="22">
        <f t="shared" si="41"/>
        <v>5232</v>
      </c>
      <c r="AC167" s="89">
        <f t="shared" si="42"/>
        <v>174.39</v>
      </c>
      <c r="AD167" s="22">
        <f t="shared" si="43"/>
        <v>14</v>
      </c>
      <c r="AE167">
        <f t="shared" si="44"/>
        <v>10</v>
      </c>
      <c r="AG167" t="s">
        <v>15</v>
      </c>
      <c r="AH167" s="22">
        <f t="shared" si="45"/>
        <v>5108</v>
      </c>
      <c r="AI167" s="89">
        <f t="shared" si="46"/>
        <v>170.26</v>
      </c>
      <c r="AJ167" s="22">
        <f t="shared" si="47"/>
        <v>16</v>
      </c>
      <c r="AK167">
        <f t="shared" si="48"/>
        <v>10</v>
      </c>
      <c r="AM167" t="s">
        <v>15</v>
      </c>
      <c r="AN167" s="22">
        <f t="shared" si="49"/>
        <v>5295</v>
      </c>
      <c r="AO167" s="89">
        <f t="shared" si="50"/>
        <v>176.51000000000002</v>
      </c>
      <c r="AP167" s="22">
        <f t="shared" si="51"/>
        <v>12</v>
      </c>
      <c r="AQ167">
        <f t="shared" si="52"/>
        <v>10</v>
      </c>
      <c r="AS167" t="s">
        <v>15</v>
      </c>
      <c r="AT167" s="22">
        <f t="shared" si="25"/>
        <v>5850</v>
      </c>
      <c r="AU167" s="89">
        <f t="shared" si="53"/>
        <v>195</v>
      </c>
      <c r="AV167" s="22">
        <f t="shared" si="26"/>
        <v>11</v>
      </c>
      <c r="AW167">
        <f t="shared" si="54"/>
        <v>10</v>
      </c>
      <c r="AY167" s="169" t="s">
        <v>15</v>
      </c>
      <c r="AZ167" s="22">
        <f t="shared" si="27"/>
        <v>49038</v>
      </c>
      <c r="BA167" s="50">
        <f t="shared" si="27"/>
        <v>122</v>
      </c>
      <c r="BB167" s="50">
        <f t="shared" si="27"/>
        <v>18</v>
      </c>
      <c r="BC167">
        <f t="shared" si="55"/>
        <v>10</v>
      </c>
      <c r="BD167"/>
    </row>
    <row r="168" spans="1:58">
      <c r="B168" t="s">
        <v>13</v>
      </c>
      <c r="C168" s="22">
        <f t="shared" si="28"/>
        <v>11131</v>
      </c>
      <c r="D168" s="89">
        <f t="shared" si="29"/>
        <v>185.51000000000002</v>
      </c>
      <c r="E168" s="22">
        <f t="shared" si="22"/>
        <v>38</v>
      </c>
      <c r="F168" s="22">
        <f t="shared" si="22"/>
        <v>12</v>
      </c>
      <c r="G168">
        <f t="shared" si="30"/>
        <v>10</v>
      </c>
      <c r="I168" t="s">
        <v>13</v>
      </c>
      <c r="J168" s="22">
        <f t="shared" si="31"/>
        <v>5370</v>
      </c>
      <c r="K168" s="89">
        <f t="shared" si="32"/>
        <v>178.98999999999998</v>
      </c>
      <c r="L168" s="22">
        <f t="shared" si="23"/>
        <v>10</v>
      </c>
      <c r="M168">
        <f t="shared" si="33"/>
        <v>10</v>
      </c>
      <c r="O168" t="s">
        <v>13</v>
      </c>
      <c r="P168" s="22">
        <f t="shared" si="34"/>
        <v>4997</v>
      </c>
      <c r="Q168" s="89">
        <f t="shared" si="35"/>
        <v>178.18</v>
      </c>
      <c r="R168" s="22">
        <f t="shared" si="24"/>
        <v>12</v>
      </c>
      <c r="S168">
        <f t="shared" si="36"/>
        <v>10</v>
      </c>
      <c r="U168" t="s">
        <v>13</v>
      </c>
      <c r="V168" s="22">
        <f t="shared" si="37"/>
        <v>4141</v>
      </c>
      <c r="W168" s="89">
        <f t="shared" si="38"/>
        <v>166.38</v>
      </c>
      <c r="X168" s="22">
        <f t="shared" si="39"/>
        <v>8</v>
      </c>
      <c r="Y168">
        <f t="shared" si="40"/>
        <v>10</v>
      </c>
      <c r="AA168" t="s">
        <v>13</v>
      </c>
      <c r="AB168" s="22">
        <f t="shared" si="41"/>
        <v>5254</v>
      </c>
      <c r="AC168" s="89">
        <f t="shared" si="42"/>
        <v>175.14000000000001</v>
      </c>
      <c r="AD168" s="22">
        <f t="shared" si="43"/>
        <v>18</v>
      </c>
      <c r="AE168">
        <f t="shared" si="44"/>
        <v>10</v>
      </c>
      <c r="AG168" t="s">
        <v>13</v>
      </c>
      <c r="AH168" s="22">
        <f t="shared" si="45"/>
        <v>1890</v>
      </c>
      <c r="AI168" s="89">
        <f t="shared" si="46"/>
        <v>190.38888888888889</v>
      </c>
      <c r="AJ168" s="22">
        <f t="shared" si="47"/>
        <v>8</v>
      </c>
      <c r="AK168">
        <f t="shared" si="48"/>
        <v>10</v>
      </c>
      <c r="AM168" t="s">
        <v>13</v>
      </c>
      <c r="AN168" s="22">
        <f t="shared" si="49"/>
        <v>5220</v>
      </c>
      <c r="AO168" s="89">
        <f t="shared" si="50"/>
        <v>174.01000000000002</v>
      </c>
      <c r="AP168" s="22">
        <f t="shared" si="51"/>
        <v>10</v>
      </c>
      <c r="AQ168">
        <f t="shared" si="52"/>
        <v>10</v>
      </c>
      <c r="AS168" t="s">
        <v>13</v>
      </c>
      <c r="AT168" s="22">
        <f t="shared" si="25"/>
        <v>5757</v>
      </c>
      <c r="AU168" s="89">
        <f t="shared" si="53"/>
        <v>191.9</v>
      </c>
      <c r="AV168" s="22">
        <f t="shared" si="26"/>
        <v>6</v>
      </c>
      <c r="AW168">
        <f t="shared" si="54"/>
        <v>10</v>
      </c>
      <c r="AY168" s="169" t="s">
        <v>13</v>
      </c>
      <c r="AZ168" s="22">
        <f t="shared" si="27"/>
        <v>43760</v>
      </c>
      <c r="BA168" s="50">
        <f t="shared" si="27"/>
        <v>84</v>
      </c>
      <c r="BB168" s="50">
        <f t="shared" si="27"/>
        <v>9</v>
      </c>
      <c r="BC168">
        <f t="shared" si="55"/>
        <v>10</v>
      </c>
      <c r="BD168"/>
    </row>
    <row r="169" spans="1:58">
      <c r="B169" t="s">
        <v>20</v>
      </c>
      <c r="C169" s="22">
        <f t="shared" si="28"/>
        <v>9820</v>
      </c>
      <c r="D169" s="89">
        <f t="shared" si="29"/>
        <v>169.25000000000003</v>
      </c>
      <c r="E169" s="22">
        <f t="shared" si="22"/>
        <v>7</v>
      </c>
      <c r="F169" s="22">
        <f t="shared" si="22"/>
        <v>1</v>
      </c>
      <c r="G169">
        <f t="shared" si="30"/>
        <v>10</v>
      </c>
      <c r="I169" t="s">
        <v>20</v>
      </c>
      <c r="J169" s="22">
        <f t="shared" si="31"/>
        <v>4798</v>
      </c>
      <c r="K169" s="89">
        <f t="shared" si="32"/>
        <v>177.73</v>
      </c>
      <c r="L169" s="22">
        <f t="shared" si="23"/>
        <v>6</v>
      </c>
      <c r="M169">
        <f t="shared" si="33"/>
        <v>10</v>
      </c>
      <c r="O169" t="s">
        <v>20</v>
      </c>
      <c r="P169" s="22">
        <f t="shared" si="34"/>
        <v>3866</v>
      </c>
      <c r="Q169" s="89">
        <f t="shared" si="35"/>
        <v>154.34</v>
      </c>
      <c r="R169" s="22">
        <f t="shared" si="24"/>
        <v>4</v>
      </c>
      <c r="S169">
        <f t="shared" si="36"/>
        <v>10</v>
      </c>
      <c r="U169" t="s">
        <v>20</v>
      </c>
      <c r="V169" s="22">
        <f t="shared" si="37"/>
        <v>3282</v>
      </c>
      <c r="W169" s="89">
        <f t="shared" si="38"/>
        <v>155.17777777777778</v>
      </c>
      <c r="X169" s="22">
        <f t="shared" si="39"/>
        <v>4</v>
      </c>
      <c r="Y169">
        <f t="shared" si="40"/>
        <v>10</v>
      </c>
      <c r="AA169" t="s">
        <v>20</v>
      </c>
      <c r="AB169" s="22">
        <f t="shared" si="41"/>
        <v>390</v>
      </c>
      <c r="AC169" s="89">
        <f t="shared" si="42"/>
        <v>78</v>
      </c>
      <c r="AD169" s="22">
        <f t="shared" si="43"/>
        <v>2</v>
      </c>
      <c r="AE169">
        <f t="shared" si="44"/>
        <v>10</v>
      </c>
      <c r="AG169" t="s">
        <v>20</v>
      </c>
      <c r="AH169" s="22">
        <f t="shared" si="45"/>
        <v>0</v>
      </c>
      <c r="AI169" s="89">
        <f t="shared" si="46"/>
        <v>0</v>
      </c>
      <c r="AJ169" s="22">
        <f t="shared" si="47"/>
        <v>0</v>
      </c>
      <c r="AK169">
        <f t="shared" si="48"/>
        <v>10</v>
      </c>
      <c r="AM169" t="s">
        <v>20</v>
      </c>
      <c r="AN169" s="22">
        <f t="shared" si="49"/>
        <v>4996</v>
      </c>
      <c r="AO169" s="89">
        <f t="shared" si="50"/>
        <v>172.23</v>
      </c>
      <c r="AP169" s="22">
        <f t="shared" si="51"/>
        <v>8</v>
      </c>
      <c r="AQ169">
        <f t="shared" si="52"/>
        <v>10</v>
      </c>
      <c r="AS169" t="s">
        <v>20</v>
      </c>
      <c r="AT169" s="22">
        <f t="shared" si="25"/>
        <v>5610</v>
      </c>
      <c r="AU169" s="89">
        <f t="shared" si="53"/>
        <v>187</v>
      </c>
      <c r="AV169" s="22">
        <f t="shared" si="26"/>
        <v>2</v>
      </c>
      <c r="AW169">
        <f t="shared" si="54"/>
        <v>10</v>
      </c>
      <c r="AY169" s="169" t="s">
        <v>20</v>
      </c>
      <c r="AZ169" s="22">
        <f t="shared" si="27"/>
        <v>32762</v>
      </c>
      <c r="BA169" s="50">
        <f t="shared" si="27"/>
        <v>27</v>
      </c>
      <c r="BB169" s="50">
        <f t="shared" si="27"/>
        <v>2</v>
      </c>
      <c r="BC169">
        <f t="shared" si="55"/>
        <v>10</v>
      </c>
      <c r="BD169"/>
    </row>
    <row r="170" spans="1:58">
      <c r="B170" t="s">
        <v>26</v>
      </c>
      <c r="C170" s="22">
        <f t="shared" si="28"/>
        <v>11297</v>
      </c>
      <c r="D170" s="89">
        <f t="shared" si="29"/>
        <v>188.29000000000002</v>
      </c>
      <c r="E170" s="22">
        <f t="shared" si="22"/>
        <v>48</v>
      </c>
      <c r="F170" s="22">
        <f t="shared" si="22"/>
        <v>16</v>
      </c>
      <c r="G170">
        <f t="shared" si="30"/>
        <v>10</v>
      </c>
      <c r="I170" t="s">
        <v>26</v>
      </c>
      <c r="J170" s="22">
        <f t="shared" si="31"/>
        <v>5458</v>
      </c>
      <c r="K170" s="89">
        <f t="shared" si="32"/>
        <v>181.93</v>
      </c>
      <c r="L170" s="22">
        <f t="shared" si="23"/>
        <v>14</v>
      </c>
      <c r="M170">
        <f t="shared" si="33"/>
        <v>10</v>
      </c>
      <c r="O170" t="s">
        <v>26</v>
      </c>
      <c r="P170" s="22">
        <f t="shared" si="34"/>
        <v>5719</v>
      </c>
      <c r="Q170" s="89">
        <f t="shared" si="35"/>
        <v>190.61999999999998</v>
      </c>
      <c r="R170" s="22">
        <f t="shared" si="24"/>
        <v>18</v>
      </c>
      <c r="S170">
        <f t="shared" si="36"/>
        <v>10</v>
      </c>
      <c r="U170" t="s">
        <v>26</v>
      </c>
      <c r="V170" s="22">
        <f t="shared" si="37"/>
        <v>4261</v>
      </c>
      <c r="W170" s="89">
        <f t="shared" si="38"/>
        <v>142.03</v>
      </c>
      <c r="X170" s="22">
        <f t="shared" si="39"/>
        <v>0</v>
      </c>
      <c r="Y170">
        <f t="shared" si="40"/>
        <v>10</v>
      </c>
      <c r="AA170" t="s">
        <v>26</v>
      </c>
      <c r="AB170" s="22">
        <f t="shared" si="41"/>
        <v>4395</v>
      </c>
      <c r="AC170" s="89">
        <f t="shared" si="42"/>
        <v>156.76</v>
      </c>
      <c r="AD170" s="22">
        <f t="shared" si="43"/>
        <v>8</v>
      </c>
      <c r="AE170">
        <f t="shared" si="44"/>
        <v>10</v>
      </c>
      <c r="AG170" t="s">
        <v>26</v>
      </c>
      <c r="AH170" s="22">
        <f t="shared" si="45"/>
        <v>2794</v>
      </c>
      <c r="AI170" s="89">
        <f t="shared" si="46"/>
        <v>166.375</v>
      </c>
      <c r="AJ170" s="22">
        <f t="shared" si="47"/>
        <v>10</v>
      </c>
      <c r="AK170">
        <f t="shared" si="48"/>
        <v>10</v>
      </c>
      <c r="AM170" t="s">
        <v>26</v>
      </c>
      <c r="AN170" s="22">
        <f t="shared" si="49"/>
        <v>5402</v>
      </c>
      <c r="AO170" s="89">
        <f t="shared" si="50"/>
        <v>180.06</v>
      </c>
      <c r="AP170" s="22">
        <f t="shared" si="51"/>
        <v>20</v>
      </c>
      <c r="AQ170">
        <f t="shared" si="52"/>
        <v>10</v>
      </c>
      <c r="AS170" t="s">
        <v>26</v>
      </c>
      <c r="AT170" s="22">
        <f t="shared" si="25"/>
        <v>5915</v>
      </c>
      <c r="AU170" s="89">
        <f t="shared" si="53"/>
        <v>197.16</v>
      </c>
      <c r="AV170" s="22">
        <f t="shared" si="26"/>
        <v>19</v>
      </c>
      <c r="AW170">
        <f t="shared" si="54"/>
        <v>10</v>
      </c>
      <c r="AY170" s="169" t="s">
        <v>26</v>
      </c>
      <c r="AZ170" s="22">
        <f t="shared" si="27"/>
        <v>45241</v>
      </c>
      <c r="BA170" s="50">
        <f t="shared" si="27"/>
        <v>105</v>
      </c>
      <c r="BB170" s="50">
        <f t="shared" si="27"/>
        <v>15</v>
      </c>
      <c r="BC170">
        <f t="shared" si="55"/>
        <v>10</v>
      </c>
      <c r="BD170"/>
    </row>
    <row r="171" spans="1:58">
      <c r="B171" t="s">
        <v>28</v>
      </c>
      <c r="C171" s="22">
        <f t="shared" si="28"/>
        <v>10629</v>
      </c>
      <c r="D171" s="89">
        <f t="shared" si="29"/>
        <v>177.14</v>
      </c>
      <c r="E171" s="22">
        <f t="shared" si="22"/>
        <v>22</v>
      </c>
      <c r="F171" s="22">
        <f t="shared" si="22"/>
        <v>8</v>
      </c>
      <c r="G171">
        <f t="shared" si="30"/>
        <v>10</v>
      </c>
      <c r="I171" t="s">
        <v>28</v>
      </c>
      <c r="J171" s="22">
        <f t="shared" si="31"/>
        <v>5185</v>
      </c>
      <c r="K171" s="89">
        <f t="shared" si="32"/>
        <v>178.76999999999998</v>
      </c>
      <c r="L171" s="22">
        <f t="shared" si="23"/>
        <v>8</v>
      </c>
      <c r="M171">
        <f t="shared" si="33"/>
        <v>10</v>
      </c>
      <c r="O171" t="s">
        <v>28</v>
      </c>
      <c r="P171" s="22">
        <f t="shared" si="34"/>
        <v>5050</v>
      </c>
      <c r="Q171" s="89">
        <f t="shared" si="35"/>
        <v>174.16000000000003</v>
      </c>
      <c r="R171" s="22">
        <f t="shared" si="24"/>
        <v>14</v>
      </c>
      <c r="S171">
        <f t="shared" si="36"/>
        <v>10</v>
      </c>
      <c r="U171" t="s">
        <v>28</v>
      </c>
      <c r="V171" s="22">
        <f t="shared" si="37"/>
        <v>4230</v>
      </c>
      <c r="W171" s="89">
        <f t="shared" si="38"/>
        <v>146.20999999999998</v>
      </c>
      <c r="X171" s="22">
        <f t="shared" si="39"/>
        <v>4</v>
      </c>
      <c r="Y171">
        <f t="shared" si="40"/>
        <v>10</v>
      </c>
      <c r="AA171" t="s">
        <v>28</v>
      </c>
      <c r="AB171" s="22">
        <f t="shared" si="41"/>
        <v>480</v>
      </c>
      <c r="AC171" s="89">
        <f t="shared" si="42"/>
        <v>80</v>
      </c>
      <c r="AD171" s="22">
        <f t="shared" si="43"/>
        <v>4</v>
      </c>
      <c r="AE171">
        <f t="shared" si="44"/>
        <v>10</v>
      </c>
      <c r="AG171" t="s">
        <v>28</v>
      </c>
      <c r="AH171" s="22">
        <f>IFERROR((AH17+AH31+AH45+AH59+AH73+AH87+AH101+AH115+AH129+AH143+AH157),0)</f>
        <v>1466</v>
      </c>
      <c r="AI171" s="89">
        <f t="shared" si="46"/>
        <v>131.5</v>
      </c>
      <c r="AJ171" s="22">
        <f t="shared" si="47"/>
        <v>8</v>
      </c>
      <c r="AK171">
        <f t="shared" si="48"/>
        <v>10</v>
      </c>
      <c r="AM171" t="s">
        <v>28</v>
      </c>
      <c r="AN171" s="22">
        <f t="shared" si="49"/>
        <v>4657</v>
      </c>
      <c r="AO171" s="89">
        <f t="shared" si="50"/>
        <v>155.22999999999999</v>
      </c>
      <c r="AP171" s="22">
        <f t="shared" si="51"/>
        <v>2</v>
      </c>
      <c r="AQ171">
        <f t="shared" si="52"/>
        <v>10</v>
      </c>
      <c r="AS171" t="s">
        <v>28</v>
      </c>
      <c r="AT171" s="22">
        <f t="shared" si="25"/>
        <v>5617</v>
      </c>
      <c r="AU171" s="89">
        <f t="shared" si="53"/>
        <v>187.24</v>
      </c>
      <c r="AV171" s="22">
        <f t="shared" si="26"/>
        <v>4</v>
      </c>
      <c r="AW171">
        <f t="shared" si="54"/>
        <v>10</v>
      </c>
      <c r="AY171" s="169" t="s">
        <v>28</v>
      </c>
      <c r="AZ171" s="22">
        <f t="shared" si="27"/>
        <v>37314</v>
      </c>
      <c r="BA171" s="50">
        <f t="shared" si="27"/>
        <v>52</v>
      </c>
      <c r="BB171" s="50">
        <f t="shared" si="27"/>
        <v>5</v>
      </c>
      <c r="BC171">
        <f t="shared" si="55"/>
        <v>10</v>
      </c>
      <c r="BD171"/>
    </row>
    <row r="172" spans="1:58">
      <c r="B172" t="s">
        <v>21</v>
      </c>
      <c r="C172" s="22">
        <f t="shared" si="28"/>
        <v>11207</v>
      </c>
      <c r="D172" s="89">
        <f t="shared" si="29"/>
        <v>186.78</v>
      </c>
      <c r="E172" s="22">
        <f t="shared" si="22"/>
        <v>39</v>
      </c>
      <c r="F172" s="22">
        <f t="shared" si="22"/>
        <v>12</v>
      </c>
      <c r="G172">
        <f t="shared" si="30"/>
        <v>10</v>
      </c>
      <c r="I172" t="s">
        <v>21</v>
      </c>
      <c r="J172" s="22">
        <f t="shared" si="31"/>
        <v>5647</v>
      </c>
      <c r="K172" s="89">
        <f t="shared" si="32"/>
        <v>188.23000000000002</v>
      </c>
      <c r="L172" s="22">
        <f t="shared" si="23"/>
        <v>16</v>
      </c>
      <c r="M172">
        <f t="shared" si="33"/>
        <v>10</v>
      </c>
      <c r="O172" t="s">
        <v>21</v>
      </c>
      <c r="P172" s="22">
        <f t="shared" si="34"/>
        <v>4908</v>
      </c>
      <c r="Q172" s="89">
        <f t="shared" si="35"/>
        <v>163.61000000000001</v>
      </c>
      <c r="R172" s="22">
        <f t="shared" si="24"/>
        <v>8</v>
      </c>
      <c r="S172">
        <f t="shared" si="36"/>
        <v>10</v>
      </c>
      <c r="U172" t="s">
        <v>21</v>
      </c>
      <c r="V172" s="22">
        <f t="shared" si="37"/>
        <v>5396</v>
      </c>
      <c r="W172" s="89">
        <f t="shared" si="38"/>
        <v>179.86</v>
      </c>
      <c r="X172" s="22">
        <f t="shared" si="39"/>
        <v>18</v>
      </c>
      <c r="Y172">
        <f t="shared" si="40"/>
        <v>10</v>
      </c>
      <c r="AA172" t="s">
        <v>21</v>
      </c>
      <c r="AB172" s="22">
        <f t="shared" si="41"/>
        <v>5429</v>
      </c>
      <c r="AC172" s="89">
        <f t="shared" si="42"/>
        <v>180.95</v>
      </c>
      <c r="AD172" s="22">
        <f t="shared" si="43"/>
        <v>18</v>
      </c>
      <c r="AE172">
        <f t="shared" si="44"/>
        <v>10</v>
      </c>
      <c r="AG172" t="s">
        <v>21</v>
      </c>
      <c r="AH172" s="22">
        <f t="shared" si="45"/>
        <v>2696</v>
      </c>
      <c r="AI172" s="89">
        <f t="shared" si="46"/>
        <v>170.08750000000001</v>
      </c>
      <c r="AJ172" s="22">
        <f t="shared" si="47"/>
        <v>16</v>
      </c>
      <c r="AK172">
        <f t="shared" si="48"/>
        <v>10</v>
      </c>
      <c r="AM172" t="s">
        <v>21</v>
      </c>
      <c r="AN172" s="22">
        <f t="shared" si="49"/>
        <v>5433</v>
      </c>
      <c r="AO172" s="89">
        <f t="shared" si="50"/>
        <v>181.1</v>
      </c>
      <c r="AP172" s="22">
        <f t="shared" si="51"/>
        <v>18</v>
      </c>
      <c r="AQ172">
        <f t="shared" si="52"/>
        <v>10</v>
      </c>
      <c r="AS172" t="s">
        <v>21</v>
      </c>
      <c r="AT172" s="22">
        <f t="shared" si="25"/>
        <v>5975</v>
      </c>
      <c r="AU172" s="89">
        <f t="shared" si="53"/>
        <v>199.18</v>
      </c>
      <c r="AV172" s="22">
        <f t="shared" si="26"/>
        <v>18</v>
      </c>
      <c r="AW172">
        <f t="shared" si="54"/>
        <v>10</v>
      </c>
      <c r="AY172" s="169" t="s">
        <v>21</v>
      </c>
      <c r="AZ172" s="22">
        <f t="shared" si="27"/>
        <v>46691</v>
      </c>
      <c r="BA172" s="50">
        <f t="shared" si="27"/>
        <v>124</v>
      </c>
      <c r="BB172" s="50">
        <f t="shared" si="27"/>
        <v>18</v>
      </c>
      <c r="BC172">
        <f t="shared" si="55"/>
        <v>10</v>
      </c>
      <c r="BD172"/>
    </row>
    <row r="173" spans="1:58">
      <c r="B173" t="s">
        <v>29</v>
      </c>
      <c r="C173" s="22">
        <f t="shared" si="28"/>
        <v>10029</v>
      </c>
      <c r="D173" s="89">
        <f t="shared" si="29"/>
        <v>167.12999999999997</v>
      </c>
      <c r="E173" s="22">
        <f t="shared" si="22"/>
        <v>4</v>
      </c>
      <c r="F173" s="22">
        <f t="shared" si="22"/>
        <v>1</v>
      </c>
      <c r="G173">
        <f t="shared" si="30"/>
        <v>10</v>
      </c>
      <c r="I173" t="s">
        <v>29</v>
      </c>
      <c r="J173" s="22">
        <f t="shared" si="31"/>
        <v>3489</v>
      </c>
      <c r="K173" s="89">
        <f t="shared" si="32"/>
        <v>154.19</v>
      </c>
      <c r="L173" s="22">
        <f t="shared" si="23"/>
        <v>2</v>
      </c>
      <c r="M173">
        <f t="shared" si="33"/>
        <v>10</v>
      </c>
      <c r="O173" t="s">
        <v>29</v>
      </c>
      <c r="P173" s="22">
        <f t="shared" si="34"/>
        <v>4578</v>
      </c>
      <c r="Q173" s="89">
        <f t="shared" si="35"/>
        <v>157.97999999999999</v>
      </c>
      <c r="R173" s="22">
        <f t="shared" si="24"/>
        <v>4</v>
      </c>
      <c r="S173">
        <f t="shared" si="36"/>
        <v>10</v>
      </c>
      <c r="U173" t="s">
        <v>29</v>
      </c>
      <c r="V173" s="22">
        <f t="shared" si="37"/>
        <v>5055</v>
      </c>
      <c r="W173" s="89">
        <f t="shared" si="38"/>
        <v>168.48999999999998</v>
      </c>
      <c r="X173" s="22">
        <f t="shared" si="39"/>
        <v>12</v>
      </c>
      <c r="Y173">
        <f t="shared" si="40"/>
        <v>10</v>
      </c>
      <c r="AA173" t="s">
        <v>29</v>
      </c>
      <c r="AB173" s="22">
        <f t="shared" si="41"/>
        <v>0</v>
      </c>
      <c r="AC173" s="89">
        <f t="shared" si="42"/>
        <v>0</v>
      </c>
      <c r="AD173" s="22">
        <f t="shared" si="43"/>
        <v>0</v>
      </c>
      <c r="AE173">
        <f t="shared" si="44"/>
        <v>10</v>
      </c>
      <c r="AG173" t="s">
        <v>29</v>
      </c>
      <c r="AH173" s="22">
        <f t="shared" si="45"/>
        <v>709</v>
      </c>
      <c r="AI173" s="89">
        <f t="shared" si="46"/>
        <v>118.16666666666667</v>
      </c>
      <c r="AJ173" s="22">
        <f t="shared" si="47"/>
        <v>2</v>
      </c>
      <c r="AK173">
        <f t="shared" si="48"/>
        <v>10</v>
      </c>
      <c r="AM173" t="s">
        <v>29</v>
      </c>
      <c r="AN173" s="22">
        <f t="shared" si="49"/>
        <v>4913</v>
      </c>
      <c r="AO173" s="89">
        <f t="shared" si="50"/>
        <v>163.78000000000003</v>
      </c>
      <c r="AP173" s="22">
        <f t="shared" si="51"/>
        <v>4</v>
      </c>
      <c r="AQ173">
        <f t="shared" si="52"/>
        <v>10</v>
      </c>
      <c r="AS173" t="s">
        <v>29</v>
      </c>
      <c r="AT173" s="22">
        <f t="shared" si="25"/>
        <v>5563</v>
      </c>
      <c r="AU173" s="89">
        <f t="shared" si="53"/>
        <v>185.45</v>
      </c>
      <c r="AV173" s="22">
        <f t="shared" si="26"/>
        <v>0</v>
      </c>
      <c r="AW173">
        <f t="shared" si="54"/>
        <v>10</v>
      </c>
      <c r="AY173" s="169" t="s">
        <v>29</v>
      </c>
      <c r="AZ173" s="22">
        <f t="shared" si="27"/>
        <v>34336</v>
      </c>
      <c r="BA173" s="50">
        <f t="shared" si="27"/>
        <v>25</v>
      </c>
      <c r="BB173" s="50">
        <f t="shared" si="27"/>
        <v>0</v>
      </c>
      <c r="BC173">
        <f t="shared" si="55"/>
        <v>10</v>
      </c>
      <c r="BD173"/>
    </row>
    <row r="174" spans="1:58">
      <c r="B174" s="22"/>
      <c r="C174" s="22"/>
      <c r="E174"/>
      <c r="F174"/>
      <c r="J174" s="22"/>
      <c r="K174" s="22"/>
      <c r="L174"/>
      <c r="M174"/>
      <c r="Q174" s="22"/>
      <c r="S174"/>
      <c r="W174" s="22"/>
      <c r="Y174"/>
      <c r="AC174" s="22"/>
      <c r="AE174"/>
      <c r="AI174" s="22"/>
      <c r="AK174"/>
      <c r="AO174" s="22"/>
      <c r="AQ174"/>
      <c r="AU174" s="22"/>
      <c r="AW174"/>
      <c r="AZ174"/>
      <c r="BC174"/>
      <c r="BD174"/>
      <c r="BE174" s="22"/>
      <c r="BF174" s="50"/>
    </row>
    <row r="175" spans="1:58">
      <c r="AI175" s="212"/>
    </row>
    <row r="176" spans="1:58">
      <c r="AI176" s="211"/>
    </row>
    <row r="179" spans="7:56">
      <c r="G179"/>
      <c r="H179"/>
      <c r="J179" s="22"/>
      <c r="K179" s="22"/>
      <c r="N179"/>
      <c r="O179"/>
      <c r="Q179" s="22"/>
      <c r="R179" s="22"/>
      <c r="T179"/>
      <c r="U179"/>
      <c r="W179" s="22"/>
      <c r="X179" s="22"/>
      <c r="Z179"/>
      <c r="AA179"/>
      <c r="AC179" s="22"/>
      <c r="AD179" s="22"/>
      <c r="AF179"/>
      <c r="AG179"/>
      <c r="AI179" s="22"/>
      <c r="AJ179" s="22"/>
      <c r="AL179"/>
      <c r="AM179"/>
      <c r="AO179" s="22"/>
      <c r="AP179" s="22"/>
      <c r="AR179"/>
      <c r="AS179"/>
      <c r="AU179" s="22"/>
      <c r="AV179" s="22"/>
      <c r="AX179"/>
      <c r="AY179"/>
      <c r="BA179" s="22"/>
      <c r="BC179"/>
      <c r="BD179"/>
    </row>
    <row r="180" spans="7:56">
      <c r="G180"/>
      <c r="H180"/>
      <c r="J180" s="22"/>
      <c r="K180" s="22"/>
      <c r="N180"/>
      <c r="O180"/>
      <c r="Q180" s="22"/>
      <c r="R180" s="22"/>
      <c r="T180"/>
      <c r="U180"/>
      <c r="W180" s="22"/>
      <c r="X180" s="22"/>
      <c r="Z180"/>
      <c r="AA180"/>
      <c r="AC180" s="22"/>
      <c r="AD180" s="22"/>
      <c r="AF180"/>
      <c r="AG180"/>
      <c r="AI180" s="22"/>
      <c r="AJ180" s="22"/>
      <c r="AL180"/>
      <c r="AM180"/>
      <c r="AO180" s="22"/>
      <c r="AP180" s="22"/>
      <c r="AR180"/>
      <c r="AS180"/>
      <c r="AU180" s="22"/>
      <c r="AV180" s="22"/>
      <c r="AX180"/>
      <c r="AY180"/>
      <c r="BA180" s="22"/>
      <c r="BC180"/>
      <c r="BD180"/>
    </row>
    <row r="181" spans="7:56">
      <c r="G181"/>
      <c r="H181"/>
      <c r="J181" s="22"/>
      <c r="K181" s="22"/>
      <c r="N181"/>
      <c r="O181"/>
      <c r="Q181" s="22"/>
      <c r="R181" s="22"/>
      <c r="T181"/>
      <c r="U181"/>
      <c r="W181" s="22"/>
      <c r="X181" s="22"/>
      <c r="Z181"/>
      <c r="AA181"/>
      <c r="AC181" s="22"/>
      <c r="AD181" s="22"/>
      <c r="AF181"/>
      <c r="AG181"/>
      <c r="AI181" s="22"/>
      <c r="AJ181" s="22"/>
      <c r="AL181"/>
      <c r="AM181"/>
      <c r="AO181" s="22"/>
      <c r="AP181" s="22"/>
      <c r="AR181"/>
      <c r="AS181"/>
      <c r="AU181" s="22"/>
      <c r="AV181" s="22"/>
      <c r="AX181"/>
      <c r="AY181"/>
      <c r="BA181" s="22"/>
      <c r="BC181"/>
      <c r="BD181"/>
    </row>
    <row r="182" spans="7:56">
      <c r="G182"/>
      <c r="H182"/>
      <c r="J182" s="22"/>
      <c r="K182" s="22"/>
      <c r="N182"/>
      <c r="O182"/>
      <c r="Q182" s="22"/>
      <c r="R182" s="22"/>
      <c r="T182"/>
      <c r="U182"/>
      <c r="W182" s="22"/>
      <c r="X182" s="22"/>
      <c r="Z182"/>
      <c r="AA182"/>
      <c r="AC182" s="22"/>
      <c r="AD182" s="22"/>
      <c r="AF182"/>
      <c r="AG182"/>
      <c r="AI182" s="22"/>
      <c r="AJ182" s="22"/>
      <c r="AL182"/>
      <c r="AM182"/>
      <c r="AO182" s="22"/>
      <c r="AP182" s="22"/>
      <c r="AR182"/>
      <c r="AS182"/>
      <c r="AU182" s="22"/>
      <c r="AV182" s="22"/>
      <c r="AX182"/>
      <c r="AY182"/>
      <c r="BA182" s="22"/>
      <c r="BC182"/>
      <c r="BD182"/>
    </row>
    <row r="183" spans="7:56">
      <c r="G183"/>
      <c r="H183"/>
      <c r="J183" s="22"/>
      <c r="K183" s="22"/>
      <c r="N183"/>
      <c r="O183"/>
      <c r="Q183" s="22"/>
      <c r="R183" s="22"/>
      <c r="T183"/>
      <c r="U183"/>
      <c r="W183" s="22"/>
      <c r="X183" s="22"/>
      <c r="Z183"/>
      <c r="AA183"/>
      <c r="AC183" s="22"/>
      <c r="AD183" s="22"/>
      <c r="AF183"/>
      <c r="AG183"/>
      <c r="AI183" s="22"/>
      <c r="AJ183" s="22"/>
      <c r="AL183"/>
      <c r="AM183"/>
      <c r="AO183" s="22"/>
      <c r="AP183" s="22"/>
      <c r="AR183"/>
      <c r="AS183"/>
      <c r="AU183" s="22"/>
      <c r="AV183" s="22"/>
      <c r="AX183"/>
      <c r="AY183"/>
      <c r="BA183" s="22"/>
      <c r="BC183"/>
      <c r="BD183"/>
    </row>
    <row r="184" spans="7:56">
      <c r="G184"/>
      <c r="H184"/>
      <c r="J184" s="22"/>
      <c r="K184" s="22"/>
      <c r="N184"/>
      <c r="O184"/>
      <c r="Q184" s="22"/>
      <c r="R184" s="22"/>
      <c r="T184"/>
      <c r="U184"/>
      <c r="W184" s="22"/>
      <c r="X184" s="22"/>
      <c r="Z184"/>
      <c r="AA184"/>
      <c r="AC184" s="22"/>
      <c r="AD184" s="22"/>
      <c r="AF184"/>
      <c r="AG184"/>
      <c r="AI184" s="22"/>
      <c r="AJ184" s="22"/>
      <c r="AL184"/>
      <c r="AM184"/>
      <c r="AO184" s="22"/>
      <c r="AP184" s="22"/>
      <c r="AR184"/>
      <c r="AS184"/>
      <c r="AU184" s="22"/>
      <c r="AV184" s="22"/>
      <c r="AX184"/>
      <c r="AY184"/>
      <c r="BA184" s="22"/>
      <c r="BC184"/>
      <c r="BD184"/>
    </row>
    <row r="185" spans="7:56">
      <c r="G185"/>
      <c r="H185"/>
      <c r="J185" s="22"/>
      <c r="K185" s="22"/>
      <c r="N185"/>
      <c r="O185"/>
      <c r="Q185" s="22"/>
      <c r="R185" s="22"/>
      <c r="T185"/>
      <c r="U185"/>
      <c r="W185" s="22"/>
      <c r="X185" s="22"/>
      <c r="Z185"/>
      <c r="AA185"/>
      <c r="AC185" s="22"/>
      <c r="AD185" s="22"/>
      <c r="AF185"/>
      <c r="AG185"/>
      <c r="AI185" s="22"/>
      <c r="AJ185" s="22"/>
      <c r="AL185"/>
      <c r="AM185"/>
      <c r="AO185" s="22"/>
      <c r="AP185" s="22"/>
      <c r="AR185"/>
      <c r="AS185"/>
      <c r="AU185" s="22"/>
      <c r="AV185" s="22"/>
      <c r="AX185"/>
      <c r="AY185"/>
      <c r="BA185" s="22"/>
      <c r="BC185"/>
      <c r="BD185"/>
    </row>
    <row r="186" spans="7:56">
      <c r="G186"/>
      <c r="H186"/>
      <c r="J186" s="22"/>
      <c r="K186" s="22"/>
      <c r="N186"/>
      <c r="O186"/>
      <c r="Q186" s="22"/>
      <c r="R186" s="22"/>
      <c r="T186"/>
      <c r="U186"/>
      <c r="W186" s="22"/>
      <c r="X186" s="22"/>
      <c r="Z186"/>
      <c r="AA186"/>
      <c r="AC186" s="22"/>
      <c r="AD186" s="22"/>
      <c r="AF186"/>
      <c r="AG186"/>
      <c r="AI186" s="22"/>
      <c r="AJ186" s="22"/>
      <c r="AL186"/>
      <c r="AM186"/>
      <c r="AO186" s="22"/>
      <c r="AP186" s="22"/>
      <c r="AR186"/>
      <c r="AS186"/>
      <c r="AU186" s="22"/>
      <c r="AV186" s="22"/>
      <c r="AX186"/>
      <c r="AY186"/>
      <c r="BA186" s="22"/>
      <c r="BC186"/>
      <c r="BD186"/>
    </row>
    <row r="187" spans="7:56">
      <c r="G187"/>
      <c r="H187"/>
      <c r="J187" s="22"/>
      <c r="K187" s="22"/>
      <c r="N187"/>
      <c r="O187"/>
      <c r="Q187" s="22"/>
      <c r="R187" s="22"/>
      <c r="T187"/>
      <c r="U187"/>
      <c r="W187" s="22"/>
      <c r="X187" s="22"/>
      <c r="Z187"/>
      <c r="AA187"/>
      <c r="AC187" s="22"/>
      <c r="AD187" s="22"/>
      <c r="AF187"/>
      <c r="AG187"/>
      <c r="AI187" s="22"/>
      <c r="AJ187" s="22"/>
      <c r="AL187"/>
      <c r="AM187"/>
      <c r="AO187" s="22"/>
      <c r="AP187" s="22"/>
      <c r="AR187"/>
      <c r="AS187"/>
      <c r="AU187" s="22"/>
      <c r="AV187" s="22"/>
      <c r="AX187"/>
      <c r="AY187"/>
      <c r="BA187" s="22"/>
      <c r="BC187"/>
      <c r="BD187"/>
    </row>
    <row r="188" spans="7:56">
      <c r="G188"/>
      <c r="H188"/>
      <c r="J188" s="22"/>
      <c r="K188" s="22"/>
      <c r="N188"/>
      <c r="O188"/>
      <c r="Q188" s="22"/>
      <c r="R188" s="22"/>
      <c r="T188"/>
      <c r="U188"/>
      <c r="W188" s="22"/>
      <c r="X188" s="22"/>
      <c r="Z188"/>
      <c r="AA188"/>
      <c r="AC188" s="22"/>
      <c r="AD188" s="22"/>
      <c r="AF188"/>
      <c r="AG188"/>
      <c r="AI188" s="22"/>
      <c r="AJ188" s="22"/>
      <c r="AL188"/>
      <c r="AM188"/>
      <c r="AO188" s="22"/>
      <c r="AP188" s="22"/>
      <c r="AR188"/>
      <c r="AS188"/>
      <c r="AU188" s="22"/>
      <c r="AV188" s="22"/>
      <c r="AX188"/>
      <c r="AY188"/>
      <c r="BA188" s="22"/>
      <c r="BC188"/>
      <c r="BD188"/>
    </row>
    <row r="189" spans="7:56">
      <c r="G189"/>
      <c r="H189"/>
      <c r="J189" s="22"/>
      <c r="K189" s="22"/>
      <c r="N189"/>
      <c r="O189"/>
      <c r="Q189" s="22"/>
      <c r="R189" s="22"/>
      <c r="T189"/>
      <c r="U189"/>
      <c r="W189" s="22"/>
      <c r="X189" s="22"/>
      <c r="Z189"/>
      <c r="AA189"/>
      <c r="AC189" s="22"/>
      <c r="AD189" s="22"/>
      <c r="AF189"/>
      <c r="AG189"/>
      <c r="AI189" s="22"/>
      <c r="AJ189" s="22"/>
      <c r="AL189"/>
      <c r="AM189"/>
      <c r="AO189" s="22"/>
      <c r="AP189" s="22"/>
      <c r="AR189"/>
      <c r="AS189"/>
      <c r="AU189" s="22"/>
      <c r="AV189" s="22"/>
      <c r="AX189"/>
      <c r="AY189"/>
      <c r="BA189" s="22"/>
      <c r="BC189"/>
      <c r="BD189"/>
    </row>
    <row r="190" spans="7:56">
      <c r="G190"/>
      <c r="H190"/>
      <c r="J190" s="22"/>
      <c r="K190" s="22"/>
      <c r="N190"/>
      <c r="O190"/>
      <c r="Q190" s="22"/>
      <c r="R190" s="22"/>
      <c r="T190"/>
      <c r="U190"/>
      <c r="W190" s="22"/>
      <c r="X190" s="22"/>
      <c r="Z190"/>
      <c r="AA190"/>
      <c r="AC190" s="22"/>
      <c r="AD190" s="22"/>
      <c r="AF190"/>
      <c r="AG190"/>
      <c r="AI190" s="22"/>
      <c r="AJ190" s="22"/>
      <c r="AL190"/>
      <c r="AM190"/>
      <c r="AO190" s="22"/>
      <c r="AP190" s="22"/>
      <c r="AR190"/>
      <c r="AS190"/>
      <c r="AU190" s="22"/>
      <c r="AV190" s="22"/>
      <c r="AX190"/>
      <c r="AY190"/>
      <c r="BA190" s="22"/>
      <c r="BC190"/>
      <c r="BD190"/>
    </row>
  </sheetData>
  <mergeCells count="86">
    <mergeCell ref="AO147:AQ147"/>
    <mergeCell ref="AU147:AW147"/>
    <mergeCell ref="AY147:BA147"/>
    <mergeCell ref="C147:F147"/>
    <mergeCell ref="K147:N147"/>
    <mergeCell ref="Q147:S147"/>
    <mergeCell ref="W147:Y147"/>
    <mergeCell ref="AI147:AK147"/>
    <mergeCell ref="AY77:BA77"/>
    <mergeCell ref="AY91:BA91"/>
    <mergeCell ref="AY105:BA105"/>
    <mergeCell ref="AY119:BA119"/>
    <mergeCell ref="AY133:BA133"/>
    <mergeCell ref="AI133:AK133"/>
    <mergeCell ref="AO133:AQ133"/>
    <mergeCell ref="AU133:AW133"/>
    <mergeCell ref="C133:F133"/>
    <mergeCell ref="K133:N133"/>
    <mergeCell ref="Q133:S133"/>
    <mergeCell ref="W133:Y133"/>
    <mergeCell ref="K105:N105"/>
    <mergeCell ref="Q105:S105"/>
    <mergeCell ref="W105:Y105"/>
    <mergeCell ref="AI105:AK105"/>
    <mergeCell ref="AU105:AW105"/>
    <mergeCell ref="AO119:AQ119"/>
    <mergeCell ref="AU119:AW119"/>
    <mergeCell ref="AO105:AQ105"/>
    <mergeCell ref="C91:F91"/>
    <mergeCell ref="K91:N91"/>
    <mergeCell ref="Q91:S91"/>
    <mergeCell ref="W91:Y91"/>
    <mergeCell ref="AI91:AK91"/>
    <mergeCell ref="AO91:AQ91"/>
    <mergeCell ref="C119:F119"/>
    <mergeCell ref="K119:N119"/>
    <mergeCell ref="Q119:S119"/>
    <mergeCell ref="W119:Y119"/>
    <mergeCell ref="AI119:AK119"/>
    <mergeCell ref="AU91:AW91"/>
    <mergeCell ref="C105:F105"/>
    <mergeCell ref="W77:Y77"/>
    <mergeCell ref="AI77:AK77"/>
    <mergeCell ref="AO77:AQ77"/>
    <mergeCell ref="AU77:AW77"/>
    <mergeCell ref="C63:F63"/>
    <mergeCell ref="K63:N63"/>
    <mergeCell ref="Q63:S63"/>
    <mergeCell ref="W63:Y63"/>
    <mergeCell ref="AI63:AK63"/>
    <mergeCell ref="AO63:AQ63"/>
    <mergeCell ref="AU63:AW63"/>
    <mergeCell ref="C77:F77"/>
    <mergeCell ref="K77:N77"/>
    <mergeCell ref="Q77:S77"/>
    <mergeCell ref="AY49:BA49"/>
    <mergeCell ref="AY63:BA63"/>
    <mergeCell ref="AV35:AX35"/>
    <mergeCell ref="AY35:BA35"/>
    <mergeCell ref="C49:F49"/>
    <mergeCell ref="K49:N49"/>
    <mergeCell ref="Q49:S49"/>
    <mergeCell ref="W49:Y49"/>
    <mergeCell ref="AI49:AK49"/>
    <mergeCell ref="AO49:AQ49"/>
    <mergeCell ref="C35:F35"/>
    <mergeCell ref="K35:N35"/>
    <mergeCell ref="X35:Z35"/>
    <mergeCell ref="AJ35:AL35"/>
    <mergeCell ref="AU49:AW49"/>
    <mergeCell ref="AP35:AR35"/>
    <mergeCell ref="B1:BA1"/>
    <mergeCell ref="AY7:BA7"/>
    <mergeCell ref="C21:F21"/>
    <mergeCell ref="K21:N21"/>
    <mergeCell ref="X21:Z21"/>
    <mergeCell ref="AJ21:AL21"/>
    <mergeCell ref="AP21:AR21"/>
    <mergeCell ref="AV21:AX21"/>
    <mergeCell ref="AY21:BA21"/>
    <mergeCell ref="AV7:AX7"/>
    <mergeCell ref="K7:N7"/>
    <mergeCell ref="X7:Z7"/>
    <mergeCell ref="AJ7:AL7"/>
    <mergeCell ref="AP7:AR7"/>
    <mergeCell ref="C7:F7"/>
  </mergeCells>
  <pageMargins left="0.7" right="0.7" top="0.78740157499999996" bottom="0.78740157499999996" header="0.3" footer="0.3"/>
  <pageSetup paperSize="9" orientation="portrait" r:id="rId1"/>
  <drawing r:id="rId2"/>
  <tableParts count="108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  <tablePart r:id="rId49"/>
    <tablePart r:id="rId50"/>
    <tablePart r:id="rId51"/>
    <tablePart r:id="rId52"/>
    <tablePart r:id="rId53"/>
    <tablePart r:id="rId54"/>
    <tablePart r:id="rId55"/>
    <tablePart r:id="rId56"/>
    <tablePart r:id="rId57"/>
    <tablePart r:id="rId58"/>
    <tablePart r:id="rId59"/>
    <tablePart r:id="rId60"/>
    <tablePart r:id="rId61"/>
    <tablePart r:id="rId62"/>
    <tablePart r:id="rId63"/>
    <tablePart r:id="rId64"/>
    <tablePart r:id="rId65"/>
    <tablePart r:id="rId66"/>
    <tablePart r:id="rId67"/>
    <tablePart r:id="rId68"/>
    <tablePart r:id="rId69"/>
    <tablePart r:id="rId70"/>
    <tablePart r:id="rId71"/>
    <tablePart r:id="rId72"/>
    <tablePart r:id="rId73"/>
    <tablePart r:id="rId74"/>
    <tablePart r:id="rId75"/>
    <tablePart r:id="rId76"/>
    <tablePart r:id="rId77"/>
    <tablePart r:id="rId78"/>
    <tablePart r:id="rId79"/>
    <tablePart r:id="rId80"/>
    <tablePart r:id="rId81"/>
    <tablePart r:id="rId82"/>
    <tablePart r:id="rId83"/>
    <tablePart r:id="rId84"/>
    <tablePart r:id="rId85"/>
    <tablePart r:id="rId86"/>
    <tablePart r:id="rId87"/>
    <tablePart r:id="rId88"/>
    <tablePart r:id="rId89"/>
    <tablePart r:id="rId90"/>
    <tablePart r:id="rId91"/>
    <tablePart r:id="rId92"/>
    <tablePart r:id="rId93"/>
    <tablePart r:id="rId94"/>
    <tablePart r:id="rId95"/>
    <tablePart r:id="rId96"/>
    <tablePart r:id="rId97"/>
    <tablePart r:id="rId98"/>
    <tablePart r:id="rId99"/>
    <tablePart r:id="rId100"/>
    <tablePart r:id="rId101"/>
    <tablePart r:id="rId102"/>
    <tablePart r:id="rId103"/>
    <tablePart r:id="rId104"/>
    <tablePart r:id="rId105"/>
    <tablePart r:id="rId106"/>
    <tablePart r:id="rId107"/>
    <tablePart r:id="rId108"/>
    <tablePart r:id="rId109"/>
    <tablePart r:id="rId110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29322-F74B-45CF-BC84-EAA9850BAF5A}">
  <sheetPr codeName="Tabelle23">
    <tabColor rgb="FFFF0000"/>
  </sheetPr>
  <dimension ref="A1:BL104"/>
  <sheetViews>
    <sheetView topLeftCell="J1" zoomScale="90" zoomScaleNormal="90" workbookViewId="0">
      <selection activeCell="AC4" sqref="AC4"/>
    </sheetView>
  </sheetViews>
  <sheetFormatPr baseColWidth="10" defaultRowHeight="12.75"/>
  <cols>
    <col min="1" max="1" width="20.85546875" bestFit="1" customWidth="1"/>
    <col min="2" max="2" width="11.5703125" bestFit="1" customWidth="1"/>
    <col min="3" max="3" width="11.140625" bestFit="1" customWidth="1"/>
    <col min="4" max="4" width="9.5703125" bestFit="1" customWidth="1"/>
    <col min="5" max="5" width="11" bestFit="1" customWidth="1"/>
    <col min="6" max="6" width="8.5703125" bestFit="1" customWidth="1"/>
    <col min="8" max="8" width="20.85546875" bestFit="1" customWidth="1"/>
    <col min="9" max="9" width="11.5703125" bestFit="1" customWidth="1"/>
    <col min="10" max="10" width="9.42578125" bestFit="1" customWidth="1"/>
    <col min="11" max="11" width="9.140625" bestFit="1" customWidth="1"/>
    <col min="12" max="12" width="11" bestFit="1" customWidth="1"/>
    <col min="13" max="13" width="8.5703125" bestFit="1" customWidth="1"/>
    <col min="15" max="15" width="20.85546875" bestFit="1" customWidth="1"/>
    <col min="16" max="16" width="11.5703125" bestFit="1" customWidth="1"/>
    <col min="17" max="17" width="9.42578125" bestFit="1" customWidth="1"/>
    <col min="18" max="18" width="9.140625" bestFit="1" customWidth="1"/>
    <col min="19" max="19" width="11" bestFit="1" customWidth="1"/>
    <col min="20" max="20" width="8.5703125" bestFit="1" customWidth="1"/>
    <col min="22" max="22" width="20.85546875" bestFit="1" customWidth="1"/>
    <col min="23" max="23" width="11.5703125" bestFit="1" customWidth="1"/>
    <col min="24" max="24" width="8.5703125" bestFit="1" customWidth="1"/>
    <col min="25" max="25" width="9.140625" bestFit="1" customWidth="1"/>
    <col min="26" max="26" width="11" bestFit="1" customWidth="1"/>
    <col min="27" max="27" width="8.5703125" bestFit="1" customWidth="1"/>
    <col min="29" max="29" width="20.85546875" bestFit="1" customWidth="1"/>
    <col min="30" max="30" width="11.5703125" bestFit="1" customWidth="1"/>
    <col min="31" max="31" width="8.7109375" bestFit="1" customWidth="1"/>
    <col min="32" max="32" width="9.42578125" bestFit="1" customWidth="1"/>
    <col min="33" max="33" width="11" bestFit="1" customWidth="1"/>
    <col min="34" max="34" width="8.5703125" bestFit="1" customWidth="1"/>
    <col min="36" max="36" width="20.85546875" bestFit="1" customWidth="1"/>
    <col min="37" max="37" width="11.5703125" bestFit="1" customWidth="1"/>
    <col min="38" max="38" width="10.5703125" bestFit="1" customWidth="1"/>
    <col min="39" max="39" width="9.140625" bestFit="1" customWidth="1"/>
    <col min="40" max="40" width="11" bestFit="1" customWidth="1"/>
    <col min="41" max="41" width="8.5703125" bestFit="1" customWidth="1"/>
    <col min="43" max="43" width="20.85546875" bestFit="1" customWidth="1"/>
    <col min="44" max="44" width="11.5703125" bestFit="1" customWidth="1"/>
    <col min="45" max="45" width="8.5703125" bestFit="1" customWidth="1"/>
    <col min="46" max="46" width="9.140625" bestFit="1" customWidth="1"/>
    <col min="47" max="47" width="11" bestFit="1" customWidth="1"/>
    <col min="48" max="48" width="8.5703125" bestFit="1" customWidth="1"/>
    <col min="50" max="50" width="20.85546875" bestFit="1" customWidth="1"/>
    <col min="51" max="51" width="11.5703125" bestFit="1" customWidth="1"/>
    <col min="52" max="52" width="8.5703125" bestFit="1" customWidth="1"/>
    <col min="53" max="53" width="9.42578125" bestFit="1" customWidth="1"/>
    <col min="54" max="54" width="11" bestFit="1" customWidth="1"/>
    <col min="55" max="55" width="8.5703125" bestFit="1" customWidth="1"/>
    <col min="57" max="57" width="23.85546875" bestFit="1" customWidth="1"/>
    <col min="58" max="58" width="11.5703125" bestFit="1" customWidth="1"/>
    <col min="59" max="59" width="9.7109375" bestFit="1" customWidth="1"/>
    <col min="60" max="60" width="9.42578125" bestFit="1" customWidth="1"/>
    <col min="61" max="61" width="11" bestFit="1" customWidth="1"/>
    <col min="62" max="62" width="8.5703125" bestFit="1" customWidth="1"/>
  </cols>
  <sheetData>
    <row r="1" spans="1:62">
      <c r="A1" t="s">
        <v>6</v>
      </c>
      <c r="H1" t="s">
        <v>36</v>
      </c>
      <c r="O1" t="s">
        <v>45</v>
      </c>
      <c r="V1" t="s">
        <v>83</v>
      </c>
      <c r="AC1" t="s">
        <v>52</v>
      </c>
      <c r="AJ1" t="s">
        <v>118</v>
      </c>
      <c r="AQ1" t="s">
        <v>53</v>
      </c>
      <c r="AX1" t="s">
        <v>43</v>
      </c>
      <c r="BE1" t="s">
        <v>86</v>
      </c>
    </row>
    <row r="3" spans="1:62" ht="14.25">
      <c r="A3" t="str" cm="1">
        <f t="array" ref="A3:F36">_xlfn._xlws.SORT(_xlfn._xlws.FILTER(Tabelle3[],(Tabelle3[Verein]=$A$1),""),6,-1)</f>
        <v>Almenrausch Grünthal</v>
      </c>
      <c r="B3" t="str">
        <v>Georg</v>
      </c>
      <c r="C3" t="str">
        <v>Schaefler</v>
      </c>
      <c r="D3" t="str">
        <v>Herren IV</v>
      </c>
      <c r="E3" t="str">
        <v>LG Auflage</v>
      </c>
      <c r="F3">
        <v>200</v>
      </c>
      <c r="H3" t="str" cm="1">
        <f t="array" ref="H3:M21">_xlfn._xlws.SORT(_xlfn._xlws.FILTER(Tabelle3[],(Tabelle3[Verein]=$A$1)*(Tabelle3[Disziplin]="LG"),""),6,-1)</f>
        <v>Almenrausch Grünthal</v>
      </c>
      <c r="I3" t="str">
        <v>Babette</v>
      </c>
      <c r="J3" t="str">
        <v>Beier</v>
      </c>
      <c r="K3" t="str">
        <v>Schüler</v>
      </c>
      <c r="L3" t="str">
        <v>LG</v>
      </c>
      <c r="M3">
        <v>186</v>
      </c>
      <c r="O3" t="e" cm="1">
        <f t="array" ref="O3">_xlfn._xlws.SORT(_xlfn._xlws.FILTER(Tabelle3[],(Tabelle3[Verein]=$A$1)*(Tabelle3[Disziplin]="LG")*(Tabelle3[Klasse]="Herren I")+(Tabelle3[Verein]=$A$1)*(Tabelle3[Disziplin]="LG")*(Tabelle3[Klasse]="Herren II"),""),6,-1)</f>
        <v>#VALUE!</v>
      </c>
      <c r="P3" s="204"/>
      <c r="V3" t="str" cm="1">
        <f t="array" ref="V3:AA5">_xlfn._xlws.SORT(_xlfn._xlws.FILTER(Tabelle3[],(Tabelle3[Verein]=$A$1)*(Tabelle3[Disziplin]="LG")*(Tabelle3[Klasse]="Damen I")+(Tabelle3[Verein]=$A$1)*(Tabelle3[Disziplin]="LG")*(Tabelle3[Klasse]="Damen II"),""),6,-1)</f>
        <v>Almenrausch Grünthal</v>
      </c>
      <c r="W3" t="str">
        <v>Martina</v>
      </c>
      <c r="X3" t="str">
        <v>Fuchs</v>
      </c>
      <c r="Y3" t="str">
        <v>Damen II</v>
      </c>
      <c r="Z3" t="str">
        <v>LG</v>
      </c>
      <c r="AA3">
        <v>171</v>
      </c>
      <c r="AC3" t="str" cm="1">
        <f t="array" ref="AC3:AH6">_xlfn._xlws.SORT(_xlfn._xlws.FILTER(Tabelle3[],(Tabelle3[Verein]=$A$1)*(Tabelle3[Disziplin]="LG")*(Tabelle3[Klasse]="Herren III")+(Tabelle3[Verein]=$A$1)*(Tabelle3[Disziplin]="LG")*(Tabelle3[Klasse]="Herren IV")
+(Tabelle3[Verein]=$A$1)*(Tabelle3[Disziplin]="LG")*(Tabelle3[Klasse]="Herren V")
+(Tabelle3[Verein]=$A$1)*(Tabelle3[Disziplin]="LG")*(Tabelle3[Klasse]="Herren VI")
+(Tabelle3[Verein]=$A$1)*(Tabelle3[Disziplin]="LG")*(Tabelle3[Klasse]="Damen III")
+(Tabelle3[Verein]=$A$1)*(Tabelle3[Disziplin]="LG")*(Tabelle3[Klasse]="Damen IV")
+(Tabelle3[Verein]=$A$1)*(Tabelle3[Disziplin]="LG")*(Tabelle3[Klasse]="Damen V")
+(Tabelle3[Verein]=$A$1)*(Tabelle3[Disziplin]="LG")*(Tabelle3[Klasse]="Damen VI"),""),6,-1)</f>
        <v>Almenrausch Grünthal</v>
      </c>
      <c r="AD3" t="str">
        <v>Thomas</v>
      </c>
      <c r="AE3" t="str">
        <v>Schaefler</v>
      </c>
      <c r="AF3" t="str">
        <v>Herren III</v>
      </c>
      <c r="AG3" t="str">
        <v>LG</v>
      </c>
      <c r="AH3">
        <v>175</v>
      </c>
      <c r="AJ3" t="str" cm="1">
        <f t="array" ref="AJ3:AO13">_xlfn._xlws.SORT(_xlfn._xlws.FILTER(Tabelle3[],(Tabelle3[Verein]=$A$1)*(Tabelle3[Disziplin]="LG")*(Tabelle3[Klasse]="Schüler")+(Tabelle3[Verein]=$A$1)*(Tabelle3[Disziplin]="LG")*(Tabelle3[Klasse]="Jugend"),""),6,-1)</f>
        <v>Almenrausch Grünthal</v>
      </c>
      <c r="AK3" t="str">
        <v>Babette</v>
      </c>
      <c r="AL3" t="str">
        <v>Beier</v>
      </c>
      <c r="AM3" t="str">
        <v>Schüler</v>
      </c>
      <c r="AN3" t="str">
        <v>LG</v>
      </c>
      <c r="AO3">
        <v>186</v>
      </c>
      <c r="AQ3" t="str" cm="1">
        <f t="array" ref="AQ3:AV3">_xlfn._xlws.SORT(_xlfn._xlws.FILTER(Tabelle3[],(Tabelle3[Verein]=$A$1)*(Tabelle3[Disziplin]="LG")*(Tabelle3[Klasse]="Junior"),""),6,-1)</f>
        <v>Almenrausch Grünthal</v>
      </c>
      <c r="AR3" t="str">
        <v>Benita</v>
      </c>
      <c r="AS3" t="str">
        <v>Incorvaja</v>
      </c>
      <c r="AT3" t="str">
        <v>Junior</v>
      </c>
      <c r="AU3" t="str">
        <v>LG</v>
      </c>
      <c r="AV3">
        <v>172</v>
      </c>
      <c r="AX3" t="str" cm="1">
        <f t="array" ref="AX3:BC10">_xlfn._xlws.SORT(_xlfn._xlws.FILTER(Tabelle3[],(Tabelle3[Verein]=$A$1)*(Tabelle3[Disziplin]="LP"),""),6,-1)</f>
        <v>Almenrausch Grünthal</v>
      </c>
      <c r="AY3" t="str">
        <v>Richard</v>
      </c>
      <c r="AZ3" t="str">
        <v>Plank</v>
      </c>
      <c r="BA3" t="str">
        <v>Herren III</v>
      </c>
      <c r="BB3" t="str">
        <v>LP</v>
      </c>
      <c r="BC3">
        <v>172</v>
      </c>
      <c r="BE3" t="str" cm="1">
        <f t="array" ref="BE3:BJ9">_xlfn._xlws.SORT(_xlfn._xlws.FILTER(Tabelle3[],(Tabelle3[Verein]=$A$1)*(Tabelle3[Disziplin]="LG Auflage"),""),6,-1)</f>
        <v>Almenrausch Grünthal</v>
      </c>
      <c r="BF3" t="str">
        <v>Georg</v>
      </c>
      <c r="BG3" t="str">
        <v>Schaefler</v>
      </c>
      <c r="BH3" t="str">
        <v>Herren IV</v>
      </c>
      <c r="BI3" t="str">
        <v>LG Auflage</v>
      </c>
      <c r="BJ3">
        <v>200</v>
      </c>
    </row>
    <row r="4" spans="1:62" ht="13.5">
      <c r="A4" t="str">
        <v>Almenrausch Grünthal</v>
      </c>
      <c r="B4" t="str">
        <v>Elli</v>
      </c>
      <c r="C4" t="str">
        <v>Basl</v>
      </c>
      <c r="D4" t="str">
        <v>Damen IV</v>
      </c>
      <c r="E4" t="str">
        <v>LG Auflage</v>
      </c>
      <c r="F4">
        <v>199</v>
      </c>
      <c r="H4" t="str">
        <v>Almenrausch Grünthal</v>
      </c>
      <c r="I4" t="str">
        <v>Thomas</v>
      </c>
      <c r="J4" t="str">
        <v>Schaefler</v>
      </c>
      <c r="K4" t="str">
        <v>Herren III</v>
      </c>
      <c r="L4" t="str">
        <v>LG</v>
      </c>
      <c r="M4">
        <v>175</v>
      </c>
      <c r="O4" s="205"/>
      <c r="V4" t="str">
        <v>Almenrausch Grünthal</v>
      </c>
      <c r="W4" t="str">
        <v>Nicole</v>
      </c>
      <c r="X4" t="str">
        <v>Laumbacher</v>
      </c>
      <c r="Y4" t="str">
        <v>Damen I</v>
      </c>
      <c r="Z4" t="str">
        <v>LG</v>
      </c>
      <c r="AA4">
        <v>165</v>
      </c>
      <c r="AC4" t="str">
        <v>Almenrausch Grünthal</v>
      </c>
      <c r="AD4" t="str">
        <v>Bernhard</v>
      </c>
      <c r="AE4" t="str">
        <v>Wellner</v>
      </c>
      <c r="AF4" t="str">
        <v>Herren IV</v>
      </c>
      <c r="AG4" t="str">
        <v>LG</v>
      </c>
      <c r="AH4">
        <v>173</v>
      </c>
      <c r="AJ4" t="str">
        <v>Almenrausch Grünthal</v>
      </c>
      <c r="AK4" t="str">
        <v>Fiona</v>
      </c>
      <c r="AL4" t="str">
        <v>Wagner</v>
      </c>
      <c r="AM4" t="str">
        <v>Schüler</v>
      </c>
      <c r="AN4" t="str">
        <v>LG</v>
      </c>
      <c r="AO4">
        <v>170</v>
      </c>
      <c r="AX4" t="str">
        <v>Almenrausch Grünthal</v>
      </c>
      <c r="AY4" t="str">
        <v>Andreas</v>
      </c>
      <c r="AZ4" t="str">
        <v>Zollner</v>
      </c>
      <c r="BA4" t="str">
        <v>Herren III</v>
      </c>
      <c r="BB4" t="str">
        <v>LP</v>
      </c>
      <c r="BC4">
        <v>170</v>
      </c>
      <c r="BE4" t="str">
        <v>Almenrausch Grünthal</v>
      </c>
      <c r="BF4" t="str">
        <v>Elli</v>
      </c>
      <c r="BG4" t="str">
        <v>Basl</v>
      </c>
      <c r="BH4" t="str">
        <v>Damen IV</v>
      </c>
      <c r="BI4" t="str">
        <v>LG Auflage</v>
      </c>
      <c r="BJ4">
        <v>199</v>
      </c>
    </row>
    <row r="5" spans="1:62" ht="13.5">
      <c r="A5" t="str">
        <v>Almenrausch Grünthal</v>
      </c>
      <c r="B5" t="str">
        <v>Josef</v>
      </c>
      <c r="C5" t="str">
        <v>Basl</v>
      </c>
      <c r="D5" t="str">
        <v>Herren IV</v>
      </c>
      <c r="E5" t="str">
        <v>LG Auflage</v>
      </c>
      <c r="F5">
        <v>199</v>
      </c>
      <c r="H5" t="str">
        <v>Almenrausch Grünthal</v>
      </c>
      <c r="I5" t="str">
        <v>Bernhard</v>
      </c>
      <c r="J5" t="str">
        <v>Wellner</v>
      </c>
      <c r="K5" t="str">
        <v>Herren IV</v>
      </c>
      <c r="L5" t="str">
        <v>LG</v>
      </c>
      <c r="M5">
        <v>173</v>
      </c>
      <c r="O5" s="205"/>
      <c r="V5" t="str">
        <v>Almenrausch Grünthal</v>
      </c>
      <c r="W5" t="str">
        <v>Evelyn</v>
      </c>
      <c r="X5" t="str">
        <v>Bauer</v>
      </c>
      <c r="Y5" t="str">
        <v>Damen II</v>
      </c>
      <c r="Z5" t="str">
        <v>LG</v>
      </c>
      <c r="AA5">
        <v>133</v>
      </c>
      <c r="AC5" t="str">
        <v>Almenrausch Grünthal</v>
      </c>
      <c r="AD5" t="str">
        <v>Axel</v>
      </c>
      <c r="AE5" t="str">
        <v>Lax</v>
      </c>
      <c r="AF5" t="str">
        <v>Herren III</v>
      </c>
      <c r="AG5" t="str">
        <v>LG</v>
      </c>
      <c r="AH5">
        <v>162</v>
      </c>
      <c r="AJ5" t="str">
        <v>Almenrausch Grünthal</v>
      </c>
      <c r="AK5" t="str">
        <v>Lisa</v>
      </c>
      <c r="AL5" t="str">
        <v>Bauer</v>
      </c>
      <c r="AM5" t="str">
        <v>Jugend</v>
      </c>
      <c r="AN5" t="str">
        <v>LG</v>
      </c>
      <c r="AO5">
        <v>154</v>
      </c>
      <c r="AX5" t="str">
        <v>Almenrausch Grünthal</v>
      </c>
      <c r="AY5" t="str">
        <v>Werner</v>
      </c>
      <c r="AZ5" t="str">
        <v>Mass</v>
      </c>
      <c r="BA5" t="str">
        <v>Herren IV</v>
      </c>
      <c r="BB5" t="str">
        <v>LP</v>
      </c>
      <c r="BC5">
        <v>168</v>
      </c>
      <c r="BE5" t="str">
        <v>Almenrausch Grünthal</v>
      </c>
      <c r="BF5" t="str">
        <v>Josef</v>
      </c>
      <c r="BG5" t="str">
        <v>Basl</v>
      </c>
      <c r="BH5" t="str">
        <v>Herren IV</v>
      </c>
      <c r="BI5" t="str">
        <v>LG Auflage</v>
      </c>
      <c r="BJ5">
        <v>199</v>
      </c>
    </row>
    <row r="6" spans="1:62">
      <c r="A6" t="str">
        <v>Almenrausch Grünthal</v>
      </c>
      <c r="B6" t="str">
        <v>Bernhard</v>
      </c>
      <c r="C6" t="str">
        <v>Wellner</v>
      </c>
      <c r="D6" t="str">
        <v>Herren IV</v>
      </c>
      <c r="E6" t="str">
        <v>LG Auflage</v>
      </c>
      <c r="F6">
        <v>199</v>
      </c>
      <c r="H6" t="str">
        <v>Almenrausch Grünthal</v>
      </c>
      <c r="I6" t="str">
        <v>Benita</v>
      </c>
      <c r="J6" t="str">
        <v>Incorvaja</v>
      </c>
      <c r="K6" t="str">
        <v>Junior</v>
      </c>
      <c r="L6" t="str">
        <v>LG</v>
      </c>
      <c r="M6">
        <v>172</v>
      </c>
      <c r="AC6" t="str">
        <v>Almenrausch Grünthal</v>
      </c>
      <c r="AD6" t="str">
        <v>Sandra</v>
      </c>
      <c r="AE6" t="str">
        <v>Roth</v>
      </c>
      <c r="AF6" t="str">
        <v>Damen III</v>
      </c>
      <c r="AG6" t="str">
        <v>LG</v>
      </c>
      <c r="AH6">
        <v>134</v>
      </c>
      <c r="AJ6" t="str">
        <v>Almenrausch Grünthal</v>
      </c>
      <c r="AK6" t="str">
        <v>Eva</v>
      </c>
      <c r="AL6" t="str">
        <v>Neumann</v>
      </c>
      <c r="AM6" t="str">
        <v>Schüler</v>
      </c>
      <c r="AN6" t="str">
        <v>LG</v>
      </c>
      <c r="AO6">
        <v>154</v>
      </c>
      <c r="AX6" t="str">
        <v>Almenrausch Grünthal</v>
      </c>
      <c r="AY6" t="str">
        <v>Thomas</v>
      </c>
      <c r="AZ6" t="str">
        <v>Schaefler</v>
      </c>
      <c r="BA6" t="str">
        <v>Herren III</v>
      </c>
      <c r="BB6" t="str">
        <v>LP</v>
      </c>
      <c r="BC6">
        <v>168</v>
      </c>
      <c r="BE6" t="str">
        <v>Almenrausch Grünthal</v>
      </c>
      <c r="BF6" t="str">
        <v>Bernhard</v>
      </c>
      <c r="BG6" t="str">
        <v>Wellner</v>
      </c>
      <c r="BH6" t="str">
        <v>Herren IV</v>
      </c>
      <c r="BI6" t="str">
        <v>LG Auflage</v>
      </c>
      <c r="BJ6">
        <v>199</v>
      </c>
    </row>
    <row r="7" spans="1:62">
      <c r="A7" t="str">
        <v>Almenrausch Grünthal</v>
      </c>
      <c r="B7" t="str">
        <v>Thomas</v>
      </c>
      <c r="C7" t="str">
        <v>Schaefler</v>
      </c>
      <c r="D7" t="str">
        <v>Herren III</v>
      </c>
      <c r="E7" t="str">
        <v>LG Auflage</v>
      </c>
      <c r="F7">
        <v>198</v>
      </c>
      <c r="H7" t="str">
        <v>Almenrausch Grünthal</v>
      </c>
      <c r="I7" t="str">
        <v>Martina</v>
      </c>
      <c r="J7" t="str">
        <v>Fuchs</v>
      </c>
      <c r="K7" t="str">
        <v>Damen II</v>
      </c>
      <c r="L7" t="str">
        <v>LG</v>
      </c>
      <c r="M7">
        <v>171</v>
      </c>
      <c r="AJ7" t="str">
        <v>Almenrausch Grünthal</v>
      </c>
      <c r="AK7" t="str">
        <v>Erik</v>
      </c>
      <c r="AL7" t="str">
        <v>Dalek</v>
      </c>
      <c r="AM7" t="str">
        <v>Jugend</v>
      </c>
      <c r="AN7" t="str">
        <v>LG</v>
      </c>
      <c r="AO7">
        <v>153</v>
      </c>
      <c r="AX7" t="str">
        <v>Almenrausch Grünthal</v>
      </c>
      <c r="AY7" t="str">
        <v>Edna</v>
      </c>
      <c r="AZ7" t="str">
        <v>Beier</v>
      </c>
      <c r="BA7" t="str">
        <v>Damen II</v>
      </c>
      <c r="BB7" t="str">
        <v>LP</v>
      </c>
      <c r="BC7">
        <v>167</v>
      </c>
      <c r="BE7" t="str">
        <v>Almenrausch Grünthal</v>
      </c>
      <c r="BF7" t="str">
        <v>Thomas</v>
      </c>
      <c r="BG7" t="str">
        <v>Schaefler</v>
      </c>
      <c r="BH7" t="str">
        <v>Herren III</v>
      </c>
      <c r="BI7" t="str">
        <v>LG Auflage</v>
      </c>
      <c r="BJ7">
        <v>198</v>
      </c>
    </row>
    <row r="8" spans="1:62">
      <c r="A8" t="str">
        <v>Almenrausch Grünthal</v>
      </c>
      <c r="B8" t="str">
        <v>Axel</v>
      </c>
      <c r="C8" t="str">
        <v>Lax</v>
      </c>
      <c r="D8" t="str">
        <v>Herren III</v>
      </c>
      <c r="E8" t="str">
        <v>LG Auflage</v>
      </c>
      <c r="F8">
        <v>194</v>
      </c>
      <c r="H8" t="str">
        <v>Almenrausch Grünthal</v>
      </c>
      <c r="I8" t="str">
        <v>Fiona</v>
      </c>
      <c r="J8" t="str">
        <v>Wagner</v>
      </c>
      <c r="K8" t="str">
        <v>Schüler</v>
      </c>
      <c r="L8" t="str">
        <v>LG</v>
      </c>
      <c r="M8">
        <v>170</v>
      </c>
      <c r="AJ8" t="str">
        <v>Almenrausch Grünthal</v>
      </c>
      <c r="AK8" t="str">
        <v>Cyrine</v>
      </c>
      <c r="AL8" t="str">
        <v>Zouaoui</v>
      </c>
      <c r="AM8" t="str">
        <v>Schüler</v>
      </c>
      <c r="AN8" t="str">
        <v>LG</v>
      </c>
      <c r="AO8">
        <v>140</v>
      </c>
      <c r="AX8" t="str">
        <v>Almenrausch Grünthal</v>
      </c>
      <c r="AY8" t="str">
        <v>Nicole</v>
      </c>
      <c r="AZ8" t="str">
        <v>Laumbacher</v>
      </c>
      <c r="BA8" t="str">
        <v>Damen I</v>
      </c>
      <c r="BB8" t="str">
        <v>LP</v>
      </c>
      <c r="BC8">
        <v>160</v>
      </c>
      <c r="BE8" t="str">
        <v>Almenrausch Grünthal</v>
      </c>
      <c r="BF8" t="str">
        <v>Axel</v>
      </c>
      <c r="BG8" t="str">
        <v>Lax</v>
      </c>
      <c r="BH8" t="str">
        <v>Herren III</v>
      </c>
      <c r="BI8" t="str">
        <v>LG Auflage</v>
      </c>
      <c r="BJ8">
        <v>194</v>
      </c>
    </row>
    <row r="9" spans="1:62">
      <c r="A9" t="str">
        <v>Almenrausch Grünthal</v>
      </c>
      <c r="B9" t="str">
        <v>Heinz</v>
      </c>
      <c r="C9" t="str">
        <v>Ramsbeck</v>
      </c>
      <c r="D9" t="str">
        <v>Herren IV</v>
      </c>
      <c r="E9" t="str">
        <v>LG Auflage</v>
      </c>
      <c r="F9">
        <v>189</v>
      </c>
      <c r="H9" t="str">
        <v>Almenrausch Grünthal</v>
      </c>
      <c r="I9" t="str">
        <v>Nicole</v>
      </c>
      <c r="J9" t="str">
        <v>Laumbacher</v>
      </c>
      <c r="K9" t="str">
        <v>Damen I</v>
      </c>
      <c r="L9" t="str">
        <v>LG</v>
      </c>
      <c r="M9">
        <v>165</v>
      </c>
      <c r="AJ9" t="str">
        <v>Almenrausch Grünthal</v>
      </c>
      <c r="AK9" t="str">
        <v>Romy</v>
      </c>
      <c r="AL9" t="str">
        <v>Zoerner</v>
      </c>
      <c r="AM9" t="str">
        <v>Jugend</v>
      </c>
      <c r="AN9" t="str">
        <v>LG</v>
      </c>
      <c r="AO9">
        <v>127</v>
      </c>
      <c r="AX9" t="str">
        <v>Almenrausch Grünthal</v>
      </c>
      <c r="AY9" t="str">
        <v>Roland</v>
      </c>
      <c r="AZ9" t="str">
        <v>Scherzer</v>
      </c>
      <c r="BA9" t="str">
        <v>Herren II</v>
      </c>
      <c r="BB9" t="str">
        <v>LP</v>
      </c>
      <c r="BC9">
        <v>159</v>
      </c>
      <c r="BE9" t="str">
        <v>Almenrausch Grünthal</v>
      </c>
      <c r="BF9" t="str">
        <v>Heinz</v>
      </c>
      <c r="BG9" t="str">
        <v>Ramsbeck</v>
      </c>
      <c r="BH9" t="str">
        <v>Herren IV</v>
      </c>
      <c r="BI9" t="str">
        <v>LG Auflage</v>
      </c>
      <c r="BJ9">
        <v>189</v>
      </c>
    </row>
    <row r="10" spans="1:62">
      <c r="A10" t="str">
        <v>Almenrausch Grünthal</v>
      </c>
      <c r="B10" t="str">
        <v>Babette</v>
      </c>
      <c r="C10" t="str">
        <v>Beier</v>
      </c>
      <c r="D10" t="str">
        <v>Schüler</v>
      </c>
      <c r="E10" t="str">
        <v>LG</v>
      </c>
      <c r="F10">
        <v>186</v>
      </c>
      <c r="H10" t="str">
        <v>Almenrausch Grünthal</v>
      </c>
      <c r="I10" t="str">
        <v>Axel</v>
      </c>
      <c r="J10" t="str">
        <v>Lax</v>
      </c>
      <c r="K10" t="str">
        <v>Herren III</v>
      </c>
      <c r="L10" t="str">
        <v>LG</v>
      </c>
      <c r="M10">
        <v>162</v>
      </c>
      <c r="AJ10" t="str">
        <v>Almenrausch Grünthal</v>
      </c>
      <c r="AK10" t="str">
        <v>Tim</v>
      </c>
      <c r="AL10" t="str">
        <v>Gresser</v>
      </c>
      <c r="AM10" t="str">
        <v>Schüler</v>
      </c>
      <c r="AN10" t="str">
        <v>LG</v>
      </c>
      <c r="AO10">
        <v>112</v>
      </c>
      <c r="AX10" t="str">
        <v>Almenrausch Grünthal</v>
      </c>
      <c r="AY10" t="str">
        <v>Georg</v>
      </c>
      <c r="AZ10" t="str">
        <v>Schaefler</v>
      </c>
      <c r="BA10" t="str">
        <v>Herren IV</v>
      </c>
      <c r="BB10" t="str">
        <v>LP</v>
      </c>
      <c r="BC10">
        <v>155</v>
      </c>
    </row>
    <row r="11" spans="1:62">
      <c r="A11" t="str">
        <v>Almenrausch Grünthal</v>
      </c>
      <c r="B11" t="str">
        <v>Thomas</v>
      </c>
      <c r="C11" t="str">
        <v>Schaefler</v>
      </c>
      <c r="D11" t="str">
        <v>Herren III</v>
      </c>
      <c r="E11" t="str">
        <v>LG</v>
      </c>
      <c r="F11">
        <v>175</v>
      </c>
      <c r="H11" t="str">
        <v>Almenrausch Grünthal</v>
      </c>
      <c r="I11" t="str">
        <v>Lisa</v>
      </c>
      <c r="J11" t="str">
        <v>Bauer</v>
      </c>
      <c r="K11" t="str">
        <v>Jugend</v>
      </c>
      <c r="L11" t="str">
        <v>LG</v>
      </c>
      <c r="M11">
        <v>154</v>
      </c>
      <c r="AJ11" t="str">
        <v>Almenrausch Grünthal</v>
      </c>
      <c r="AK11" t="str">
        <v>Hannah</v>
      </c>
      <c r="AL11" t="str">
        <v>Mass</v>
      </c>
      <c r="AM11" t="str">
        <v>Schüler</v>
      </c>
      <c r="AN11" t="str">
        <v>LG</v>
      </c>
      <c r="AO11">
        <v>97</v>
      </c>
    </row>
    <row r="12" spans="1:62">
      <c r="A12" t="str">
        <v>Almenrausch Grünthal</v>
      </c>
      <c r="B12" t="str">
        <v>Bernhard</v>
      </c>
      <c r="C12" t="str">
        <v>Wellner</v>
      </c>
      <c r="D12" t="str">
        <v>Herren IV</v>
      </c>
      <c r="E12" t="str">
        <v>LG</v>
      </c>
      <c r="F12">
        <v>173</v>
      </c>
      <c r="H12" t="str">
        <v>Almenrausch Grünthal</v>
      </c>
      <c r="I12" t="str">
        <v>Eva</v>
      </c>
      <c r="J12" t="str">
        <v>Neumann</v>
      </c>
      <c r="K12" t="str">
        <v>Schüler</v>
      </c>
      <c r="L12" t="str">
        <v>LG</v>
      </c>
      <c r="M12">
        <v>154</v>
      </c>
      <c r="AJ12" t="str">
        <v>Almenrausch Grünthal</v>
      </c>
      <c r="AK12" t="str">
        <v>Leon</v>
      </c>
      <c r="AL12" t="str">
        <v>Scherzer</v>
      </c>
      <c r="AM12" t="str">
        <v>Schüler</v>
      </c>
      <c r="AN12" t="str">
        <v>LG</v>
      </c>
      <c r="AO12">
        <v>97</v>
      </c>
    </row>
    <row r="13" spans="1:62">
      <c r="A13" t="str">
        <v>Almenrausch Grünthal</v>
      </c>
      <c r="B13" t="str">
        <v>Benita</v>
      </c>
      <c r="C13" t="str">
        <v>Incorvaja</v>
      </c>
      <c r="D13" t="str">
        <v>Junior</v>
      </c>
      <c r="E13" t="str">
        <v>LG</v>
      </c>
      <c r="F13">
        <v>172</v>
      </c>
      <c r="H13" t="str">
        <v>Almenrausch Grünthal</v>
      </c>
      <c r="I13" t="str">
        <v>Erik</v>
      </c>
      <c r="J13" t="str">
        <v>Dalek</v>
      </c>
      <c r="K13" t="str">
        <v>Jugend</v>
      </c>
      <c r="L13" t="str">
        <v>LG</v>
      </c>
      <c r="M13">
        <v>153</v>
      </c>
      <c r="AJ13" t="str">
        <v>Almenrausch Grünthal</v>
      </c>
      <c r="AK13" t="str">
        <v>Leopold</v>
      </c>
      <c r="AL13" t="str">
        <v>Heumann</v>
      </c>
      <c r="AM13" t="str">
        <v>Schüler</v>
      </c>
      <c r="AN13" t="str">
        <v>LG</v>
      </c>
      <c r="AO13">
        <v>90</v>
      </c>
    </row>
    <row r="14" spans="1:62">
      <c r="A14" t="str">
        <v>Almenrausch Grünthal</v>
      </c>
      <c r="B14" t="str">
        <v>Richard</v>
      </c>
      <c r="C14" t="str">
        <v>Plank</v>
      </c>
      <c r="D14" t="str">
        <v>Herren III</v>
      </c>
      <c r="E14" t="str">
        <v>LP</v>
      </c>
      <c r="F14">
        <v>172</v>
      </c>
      <c r="H14" t="str">
        <v>Almenrausch Grünthal</v>
      </c>
      <c r="I14" t="str">
        <v>Cyrine</v>
      </c>
      <c r="J14" t="str">
        <v>Zouaoui</v>
      </c>
      <c r="K14" t="str">
        <v>Schüler</v>
      </c>
      <c r="L14" t="str">
        <v>LG</v>
      </c>
      <c r="M14">
        <v>140</v>
      </c>
    </row>
    <row r="15" spans="1:62">
      <c r="A15" t="str">
        <v>Almenrausch Grünthal</v>
      </c>
      <c r="B15" t="str">
        <v>Martina</v>
      </c>
      <c r="C15" t="str">
        <v>Fuchs</v>
      </c>
      <c r="D15" t="str">
        <v>Damen II</v>
      </c>
      <c r="E15" t="str">
        <v>LG</v>
      </c>
      <c r="F15">
        <v>171</v>
      </c>
      <c r="H15" t="str">
        <v>Almenrausch Grünthal</v>
      </c>
      <c r="I15" t="str">
        <v>Sandra</v>
      </c>
      <c r="J15" t="str">
        <v>Roth</v>
      </c>
      <c r="K15" t="str">
        <v>Damen III</v>
      </c>
      <c r="L15" t="str">
        <v>LG</v>
      </c>
      <c r="M15">
        <v>134</v>
      </c>
    </row>
    <row r="16" spans="1:62">
      <c r="A16" t="str">
        <v>Almenrausch Grünthal</v>
      </c>
      <c r="B16" t="str">
        <v>Fiona</v>
      </c>
      <c r="C16" t="str">
        <v>Wagner</v>
      </c>
      <c r="D16" t="str">
        <v>Schüler</v>
      </c>
      <c r="E16" t="str">
        <v>LG</v>
      </c>
      <c r="F16">
        <v>170</v>
      </c>
      <c r="H16" t="str">
        <v>Almenrausch Grünthal</v>
      </c>
      <c r="I16" t="str">
        <v>Evelyn</v>
      </c>
      <c r="J16" t="str">
        <v>Bauer</v>
      </c>
      <c r="K16" t="str">
        <v>Damen II</v>
      </c>
      <c r="L16" t="str">
        <v>LG</v>
      </c>
      <c r="M16">
        <v>133</v>
      </c>
    </row>
    <row r="17" spans="1:13">
      <c r="A17" t="str">
        <v>Almenrausch Grünthal</v>
      </c>
      <c r="B17" t="str">
        <v>Andreas</v>
      </c>
      <c r="C17" t="str">
        <v>Zollner</v>
      </c>
      <c r="D17" t="str">
        <v>Herren III</v>
      </c>
      <c r="E17" t="str">
        <v>LP</v>
      </c>
      <c r="F17">
        <v>170</v>
      </c>
      <c r="H17" t="str">
        <v>Almenrausch Grünthal</v>
      </c>
      <c r="I17" t="str">
        <v>Romy</v>
      </c>
      <c r="J17" t="str">
        <v>Zoerner</v>
      </c>
      <c r="K17" t="str">
        <v>Jugend</v>
      </c>
      <c r="L17" t="str">
        <v>LG</v>
      </c>
      <c r="M17">
        <v>127</v>
      </c>
    </row>
    <row r="18" spans="1:13">
      <c r="A18" t="str">
        <v>Almenrausch Grünthal</v>
      </c>
      <c r="B18" t="str">
        <v>Werner</v>
      </c>
      <c r="C18" t="str">
        <v>Mass</v>
      </c>
      <c r="D18" t="str">
        <v>Herren IV</v>
      </c>
      <c r="E18" t="str">
        <v>LP</v>
      </c>
      <c r="F18">
        <v>168</v>
      </c>
      <c r="H18" t="str">
        <v>Almenrausch Grünthal</v>
      </c>
      <c r="I18" t="str">
        <v>Tim</v>
      </c>
      <c r="J18" t="str">
        <v>Gresser</v>
      </c>
      <c r="K18" t="str">
        <v>Schüler</v>
      </c>
      <c r="L18" t="str">
        <v>LG</v>
      </c>
      <c r="M18">
        <v>112</v>
      </c>
    </row>
    <row r="19" spans="1:13">
      <c r="A19" t="str">
        <v>Almenrausch Grünthal</v>
      </c>
      <c r="B19" t="str">
        <v>Thomas</v>
      </c>
      <c r="C19" t="str">
        <v>Schaefler</v>
      </c>
      <c r="D19" t="str">
        <v>Herren III</v>
      </c>
      <c r="E19" t="str">
        <v>LP</v>
      </c>
      <c r="F19">
        <v>168</v>
      </c>
      <c r="H19" t="str">
        <v>Almenrausch Grünthal</v>
      </c>
      <c r="I19" t="str">
        <v>Hannah</v>
      </c>
      <c r="J19" t="str">
        <v>Mass</v>
      </c>
      <c r="K19" t="str">
        <v>Schüler</v>
      </c>
      <c r="L19" t="str">
        <v>LG</v>
      </c>
      <c r="M19">
        <v>97</v>
      </c>
    </row>
    <row r="20" spans="1:13">
      <c r="A20" t="str">
        <v>Almenrausch Grünthal</v>
      </c>
      <c r="B20" t="str">
        <v>Edna</v>
      </c>
      <c r="C20" t="str">
        <v>Beier</v>
      </c>
      <c r="D20" t="str">
        <v>Damen II</v>
      </c>
      <c r="E20" t="str">
        <v>LP</v>
      </c>
      <c r="F20">
        <v>167</v>
      </c>
      <c r="H20" t="str">
        <v>Almenrausch Grünthal</v>
      </c>
      <c r="I20" t="str">
        <v>Leon</v>
      </c>
      <c r="J20" t="str">
        <v>Scherzer</v>
      </c>
      <c r="K20" t="str">
        <v>Schüler</v>
      </c>
      <c r="L20" t="str">
        <v>LG</v>
      </c>
      <c r="M20">
        <v>97</v>
      </c>
    </row>
    <row r="21" spans="1:13">
      <c r="A21" t="str">
        <v>Almenrausch Grünthal</v>
      </c>
      <c r="B21" t="str">
        <v>Nicole</v>
      </c>
      <c r="C21" t="str">
        <v>Laumbacher</v>
      </c>
      <c r="D21" t="str">
        <v>Damen I</v>
      </c>
      <c r="E21" t="str">
        <v>LG</v>
      </c>
      <c r="F21">
        <v>165</v>
      </c>
      <c r="H21" t="str">
        <v>Almenrausch Grünthal</v>
      </c>
      <c r="I21" t="str">
        <v>Leopold</v>
      </c>
      <c r="J21" t="str">
        <v>Heumann</v>
      </c>
      <c r="K21" t="str">
        <v>Schüler</v>
      </c>
      <c r="L21" t="str">
        <v>LG</v>
      </c>
      <c r="M21">
        <v>90</v>
      </c>
    </row>
    <row r="22" spans="1:13">
      <c r="A22" t="str">
        <v>Almenrausch Grünthal</v>
      </c>
      <c r="B22" t="str">
        <v>Axel</v>
      </c>
      <c r="C22" t="str">
        <v>Lax</v>
      </c>
      <c r="D22" t="str">
        <v>Herren III</v>
      </c>
      <c r="E22" t="str">
        <v>LG</v>
      </c>
      <c r="F22">
        <v>162</v>
      </c>
    </row>
    <row r="23" spans="1:13">
      <c r="A23" t="str">
        <v>Almenrausch Grünthal</v>
      </c>
      <c r="B23" t="str">
        <v>Nicole</v>
      </c>
      <c r="C23" t="str">
        <v>Laumbacher</v>
      </c>
      <c r="D23" t="str">
        <v>Damen I</v>
      </c>
      <c r="E23" t="str">
        <v>LP</v>
      </c>
      <c r="F23">
        <v>160</v>
      </c>
    </row>
    <row r="24" spans="1:13">
      <c r="A24" t="str">
        <v>Almenrausch Grünthal</v>
      </c>
      <c r="B24" t="str">
        <v>Roland</v>
      </c>
      <c r="C24" t="str">
        <v>Scherzer</v>
      </c>
      <c r="D24" t="str">
        <v>Herren II</v>
      </c>
      <c r="E24" t="str">
        <v>LP</v>
      </c>
      <c r="F24">
        <v>159</v>
      </c>
    </row>
    <row r="25" spans="1:13">
      <c r="A25" t="str">
        <v>Almenrausch Grünthal</v>
      </c>
      <c r="B25" t="str">
        <v>Georg</v>
      </c>
      <c r="C25" t="str">
        <v>Schaefler</v>
      </c>
      <c r="D25" t="str">
        <v>Herren IV</v>
      </c>
      <c r="E25" t="str">
        <v>LP</v>
      </c>
      <c r="F25">
        <v>155</v>
      </c>
    </row>
    <row r="26" spans="1:13">
      <c r="A26" t="str">
        <v>Almenrausch Grünthal</v>
      </c>
      <c r="B26" t="str">
        <v>Lisa</v>
      </c>
      <c r="C26" t="str">
        <v>Bauer</v>
      </c>
      <c r="D26" t="str">
        <v>Jugend</v>
      </c>
      <c r="E26" t="str">
        <v>LG</v>
      </c>
      <c r="F26">
        <v>154</v>
      </c>
    </row>
    <row r="27" spans="1:13">
      <c r="A27" t="str">
        <v>Almenrausch Grünthal</v>
      </c>
      <c r="B27" t="str">
        <v>Eva</v>
      </c>
      <c r="C27" t="str">
        <v>Neumann</v>
      </c>
      <c r="D27" t="str">
        <v>Schüler</v>
      </c>
      <c r="E27" t="str">
        <v>LG</v>
      </c>
      <c r="F27">
        <v>154</v>
      </c>
    </row>
    <row r="28" spans="1:13">
      <c r="A28" t="str">
        <v>Almenrausch Grünthal</v>
      </c>
      <c r="B28" t="str">
        <v>Erik</v>
      </c>
      <c r="C28" t="str">
        <v>Dalek</v>
      </c>
      <c r="D28" t="str">
        <v>Jugend</v>
      </c>
      <c r="E28" t="str">
        <v>LG</v>
      </c>
      <c r="F28">
        <v>153</v>
      </c>
    </row>
    <row r="29" spans="1:13">
      <c r="A29" t="str">
        <v>Almenrausch Grünthal</v>
      </c>
      <c r="B29" t="str">
        <v>Cyrine</v>
      </c>
      <c r="C29" t="str">
        <v>Zouaoui</v>
      </c>
      <c r="D29" t="str">
        <v>Schüler</v>
      </c>
      <c r="E29" t="str">
        <v>LG</v>
      </c>
      <c r="F29">
        <v>140</v>
      </c>
    </row>
    <row r="30" spans="1:13">
      <c r="A30" t="str">
        <v>Almenrausch Grünthal</v>
      </c>
      <c r="B30" t="str">
        <v>Sandra</v>
      </c>
      <c r="C30" t="str">
        <v>Roth</v>
      </c>
      <c r="D30" t="str">
        <v>Damen III</v>
      </c>
      <c r="E30" t="str">
        <v>LG</v>
      </c>
      <c r="F30">
        <v>134</v>
      </c>
    </row>
    <row r="31" spans="1:13">
      <c r="A31" t="str">
        <v>Almenrausch Grünthal</v>
      </c>
      <c r="B31" t="str">
        <v>Evelyn</v>
      </c>
      <c r="C31" t="str">
        <v>Bauer</v>
      </c>
      <c r="D31" t="str">
        <v>Damen II</v>
      </c>
      <c r="E31" t="str">
        <v>LG</v>
      </c>
      <c r="F31">
        <v>133</v>
      </c>
    </row>
    <row r="32" spans="1:13">
      <c r="A32" t="str">
        <v>Almenrausch Grünthal</v>
      </c>
      <c r="B32" t="str">
        <v>Romy</v>
      </c>
      <c r="C32" t="str">
        <v>Zoerner</v>
      </c>
      <c r="D32" t="str">
        <v>Jugend</v>
      </c>
      <c r="E32" t="str">
        <v>LG</v>
      </c>
      <c r="F32">
        <v>127</v>
      </c>
    </row>
    <row r="33" spans="1:6">
      <c r="A33" t="str">
        <v>Almenrausch Grünthal</v>
      </c>
      <c r="B33" t="str">
        <v>Tim</v>
      </c>
      <c r="C33" t="str">
        <v>Gresser</v>
      </c>
      <c r="D33" t="str">
        <v>Schüler</v>
      </c>
      <c r="E33" t="str">
        <v>LG</v>
      </c>
      <c r="F33">
        <v>112</v>
      </c>
    </row>
    <row r="34" spans="1:6">
      <c r="A34" t="str">
        <v>Almenrausch Grünthal</v>
      </c>
      <c r="B34" t="str">
        <v>Hannah</v>
      </c>
      <c r="C34" t="str">
        <v>Mass</v>
      </c>
      <c r="D34" t="str">
        <v>Schüler</v>
      </c>
      <c r="E34" t="str">
        <v>LG</v>
      </c>
      <c r="F34">
        <v>97</v>
      </c>
    </row>
    <row r="35" spans="1:6">
      <c r="A35" t="str">
        <v>Almenrausch Grünthal</v>
      </c>
      <c r="B35" t="str">
        <v>Leon</v>
      </c>
      <c r="C35" t="str">
        <v>Scherzer</v>
      </c>
      <c r="D35" t="str">
        <v>Schüler</v>
      </c>
      <c r="E35" t="str">
        <v>LG</v>
      </c>
      <c r="F35">
        <v>97</v>
      </c>
    </row>
    <row r="36" spans="1:6">
      <c r="A36" t="str">
        <v>Almenrausch Grünthal</v>
      </c>
      <c r="B36" t="str">
        <v>Leopold</v>
      </c>
      <c r="C36" t="str">
        <v>Heumann</v>
      </c>
      <c r="D36" t="str">
        <v>Schüler</v>
      </c>
      <c r="E36" t="str">
        <v>LG</v>
      </c>
      <c r="F36">
        <v>90</v>
      </c>
    </row>
    <row r="97" spans="1:64">
      <c r="A97">
        <v>0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</row>
    <row r="98" spans="1:64">
      <c r="A98">
        <v>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</row>
    <row r="99" spans="1:64">
      <c r="A99">
        <v>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0</v>
      </c>
      <c r="BI99">
        <v>0</v>
      </c>
      <c r="BJ99">
        <v>0</v>
      </c>
      <c r="BK99">
        <v>0</v>
      </c>
      <c r="BL99">
        <v>0</v>
      </c>
    </row>
    <row r="100" spans="1:64">
      <c r="A100">
        <v>0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0</v>
      </c>
      <c r="BI100">
        <v>0</v>
      </c>
      <c r="BJ100">
        <v>0</v>
      </c>
      <c r="BK100">
        <v>0</v>
      </c>
      <c r="BL100">
        <v>0</v>
      </c>
    </row>
    <row r="101" spans="1:64">
      <c r="A101">
        <v>0</v>
      </c>
      <c r="B101">
        <v>0</v>
      </c>
      <c r="C101">
        <v>0</v>
      </c>
      <c r="D101">
        <v>0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0</v>
      </c>
      <c r="BI101">
        <v>0</v>
      </c>
      <c r="BJ101">
        <v>0</v>
      </c>
      <c r="BK101">
        <v>0</v>
      </c>
      <c r="BL101">
        <v>0</v>
      </c>
    </row>
    <row r="102" spans="1:64">
      <c r="A102">
        <v>0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0</v>
      </c>
      <c r="BI102">
        <v>0</v>
      </c>
      <c r="BJ102">
        <v>0</v>
      </c>
      <c r="BK102">
        <v>0</v>
      </c>
      <c r="BL102">
        <v>0</v>
      </c>
    </row>
    <row r="103" spans="1:64">
      <c r="A103">
        <v>0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0</v>
      </c>
      <c r="BI103">
        <v>0</v>
      </c>
      <c r="BJ103">
        <v>0</v>
      </c>
      <c r="BK103">
        <v>0</v>
      </c>
      <c r="BL103">
        <v>0</v>
      </c>
    </row>
    <row r="104" spans="1:64">
      <c r="A104">
        <v>0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0</v>
      </c>
      <c r="BI104">
        <v>0</v>
      </c>
      <c r="BJ104">
        <v>0</v>
      </c>
      <c r="BK104">
        <v>0</v>
      </c>
      <c r="BL104">
        <v>0</v>
      </c>
    </row>
  </sheetData>
  <sheetProtection selectLockedCells="1" selectUnlockedCells="1"/>
  <pageMargins left="0.7" right="0.7" top="0.78740157499999996" bottom="0.78740157499999996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2CBB0-C5FD-45DA-A498-4834B2136C83}">
  <sheetPr codeName="Tabelle33">
    <tabColor rgb="FFFF0000"/>
  </sheetPr>
  <dimension ref="A1:BL104"/>
  <sheetViews>
    <sheetView topLeftCell="U1" workbookViewId="0">
      <selection activeCell="AC4" sqref="AC4"/>
    </sheetView>
  </sheetViews>
  <sheetFormatPr baseColWidth="10" defaultRowHeight="12.75"/>
  <cols>
    <col min="1" max="1" width="17.7109375" bestFit="1" customWidth="1"/>
    <col min="2" max="2" width="11.5703125" bestFit="1" customWidth="1"/>
    <col min="3" max="3" width="10" bestFit="1" customWidth="1"/>
    <col min="4" max="4" width="9.5703125" bestFit="1" customWidth="1"/>
    <col min="5" max="5" width="11" bestFit="1" customWidth="1"/>
    <col min="6" max="6" width="8.5703125" bestFit="1" customWidth="1"/>
    <col min="8" max="8" width="17.7109375" bestFit="1" customWidth="1"/>
    <col min="9" max="9" width="11.5703125" bestFit="1" customWidth="1"/>
    <col min="10" max="10" width="8.5703125" bestFit="1" customWidth="1"/>
    <col min="11" max="11" width="9.140625" bestFit="1" customWidth="1"/>
    <col min="12" max="12" width="11" bestFit="1" customWidth="1"/>
    <col min="13" max="13" width="8.5703125" bestFit="1" customWidth="1"/>
    <col min="15" max="15" width="17.7109375" bestFit="1" customWidth="1"/>
    <col min="16" max="16" width="11.5703125" bestFit="1" customWidth="1"/>
    <col min="17" max="17" width="8.5703125" bestFit="1" customWidth="1"/>
    <col min="18" max="18" width="9.140625" bestFit="1" customWidth="1"/>
    <col min="19" max="19" width="11" bestFit="1" customWidth="1"/>
    <col min="20" max="20" width="8.5703125" bestFit="1" customWidth="1"/>
    <col min="22" max="22" width="17.7109375" bestFit="1" customWidth="1"/>
    <col min="23" max="23" width="11.5703125" bestFit="1" customWidth="1"/>
    <col min="24" max="24" width="8.5703125" bestFit="1" customWidth="1"/>
    <col min="25" max="25" width="9.140625" bestFit="1" customWidth="1"/>
    <col min="26" max="26" width="11" bestFit="1" customWidth="1"/>
    <col min="27" max="27" width="8.5703125" bestFit="1" customWidth="1"/>
    <col min="29" max="29" width="17.7109375" bestFit="1" customWidth="1"/>
    <col min="30" max="30" width="11.5703125" bestFit="1" customWidth="1"/>
    <col min="31" max="31" width="8.5703125" bestFit="1" customWidth="1"/>
    <col min="32" max="32" width="9.5703125" bestFit="1" customWidth="1"/>
    <col min="33" max="33" width="11" bestFit="1" customWidth="1"/>
    <col min="34" max="34" width="8.5703125" bestFit="1" customWidth="1"/>
    <col min="36" max="36" width="17.7109375" bestFit="1" customWidth="1"/>
    <col min="37" max="37" width="11.5703125" bestFit="1" customWidth="1"/>
    <col min="38" max="38" width="8.5703125" bestFit="1" customWidth="1"/>
    <col min="39" max="39" width="9.140625" bestFit="1" customWidth="1"/>
    <col min="40" max="40" width="11" bestFit="1" customWidth="1"/>
    <col min="41" max="41" width="8.5703125" bestFit="1" customWidth="1"/>
    <col min="43" max="43" width="17.7109375" bestFit="1" customWidth="1"/>
    <col min="44" max="44" width="11.5703125" bestFit="1" customWidth="1"/>
    <col min="45" max="45" width="9.85546875" bestFit="1" customWidth="1"/>
    <col min="46" max="46" width="9.140625" bestFit="1" customWidth="1"/>
    <col min="47" max="47" width="11" bestFit="1" customWidth="1"/>
    <col min="48" max="48" width="8.5703125" bestFit="1" customWidth="1"/>
    <col min="50" max="50" width="17.7109375" bestFit="1" customWidth="1"/>
    <col min="51" max="51" width="11.5703125" bestFit="1" customWidth="1"/>
    <col min="52" max="52" width="10" bestFit="1" customWidth="1"/>
    <col min="53" max="53" width="9.140625" bestFit="1" customWidth="1"/>
    <col min="54" max="54" width="11" bestFit="1" customWidth="1"/>
    <col min="55" max="55" width="8.5703125" bestFit="1" customWidth="1"/>
    <col min="57" max="57" width="17.7109375" bestFit="1" customWidth="1"/>
    <col min="58" max="58" width="11.5703125" bestFit="1" customWidth="1"/>
    <col min="59" max="59" width="9.7109375" bestFit="1" customWidth="1"/>
    <col min="60" max="60" width="9.28515625" bestFit="1" customWidth="1"/>
    <col min="61" max="61" width="11" bestFit="1" customWidth="1"/>
    <col min="62" max="62" width="8.5703125" bestFit="1" customWidth="1"/>
  </cols>
  <sheetData>
    <row r="1" spans="1:62">
      <c r="A1" t="s">
        <v>17</v>
      </c>
      <c r="H1" t="s">
        <v>36</v>
      </c>
      <c r="O1" t="s">
        <v>45</v>
      </c>
      <c r="V1" t="s">
        <v>83</v>
      </c>
      <c r="AC1" t="s">
        <v>52</v>
      </c>
      <c r="AJ1" t="s">
        <v>118</v>
      </c>
      <c r="AQ1" t="s">
        <v>53</v>
      </c>
      <c r="AX1" t="s">
        <v>43</v>
      </c>
      <c r="BE1" t="s">
        <v>86</v>
      </c>
    </row>
    <row r="3" spans="1:62">
      <c r="A3" t="str" cm="1">
        <f t="array" ref="A3:F34">_xlfn._xlws.SORT(_xlfn._xlws.FILTER(Tabelle3[],(Tabelle3[Verein]=$A$1),""),6,-1)</f>
        <v>Drei Tannen Lehen</v>
      </c>
      <c r="B3" t="str">
        <v>Lambert</v>
      </c>
      <c r="C3" t="str">
        <v>Fuchs</v>
      </c>
      <c r="D3" t="str">
        <v>Herren IV</v>
      </c>
      <c r="E3" t="str">
        <v>LG Auflage</v>
      </c>
      <c r="F3">
        <v>198</v>
      </c>
      <c r="H3" t="str" cm="1">
        <f t="array" ref="H3:M25">_xlfn._xlws.SORT(_xlfn._xlws.FILTER(Tabelle3[],(Tabelle3[Verein]=$A$1)*(Tabelle3[Disziplin]="LG"),""),6,-1)</f>
        <v>Drei Tannen Lehen</v>
      </c>
      <c r="I3" t="str">
        <v>Lisa-Maria</v>
      </c>
      <c r="J3" t="str">
        <v>Auburger</v>
      </c>
      <c r="K3" t="str">
        <v>Damen I</v>
      </c>
      <c r="L3" t="str">
        <v>LG</v>
      </c>
      <c r="M3">
        <v>190</v>
      </c>
      <c r="O3" t="str" cm="1">
        <f t="array" ref="O3:T7">_xlfn._xlws.SORT(_xlfn._xlws.FILTER(Tabelle3[],(Tabelle3[Verein]=$A$1)*(Tabelle3[Disziplin]="LG")*(Tabelle3[Klasse]="Herren I")+(Tabelle3[Verein]=$A$1)*(Tabelle3[Disziplin]="LG")*(Tabelle3[Klasse]="Herren II"),""),6,-1)</f>
        <v>Drei Tannen Lehen</v>
      </c>
      <c r="P3" t="str">
        <v>Martin</v>
      </c>
      <c r="Q3" t="str">
        <v>Lorenz</v>
      </c>
      <c r="R3" t="str">
        <v>Herren II</v>
      </c>
      <c r="S3" t="str">
        <v>LG</v>
      </c>
      <c r="T3">
        <v>188</v>
      </c>
      <c r="V3" t="str" cm="1">
        <f t="array" ref="V3:AA7">_xlfn._xlws.SORT(_xlfn._xlws.FILTER(Tabelle3[],(Tabelle3[Verein]=$A$1)*(Tabelle3[Disziplin]="LG")*(Tabelle3[Klasse]="Damen I")+(Tabelle3[Verein]=$A$1)*(Tabelle3[Disziplin]="LG")*(Tabelle3[Klasse]="Damen II"),""),6,-1)</f>
        <v>Drei Tannen Lehen</v>
      </c>
      <c r="W3" t="str">
        <v>Lisa-Maria</v>
      </c>
      <c r="X3" t="str">
        <v>Auburger</v>
      </c>
      <c r="Y3" t="str">
        <v>Damen I</v>
      </c>
      <c r="Z3" t="str">
        <v>LG</v>
      </c>
      <c r="AA3">
        <v>190</v>
      </c>
      <c r="AC3" t="str" cm="1">
        <f t="array" ref="AC3:AH5">_xlfn._xlws.SORT(_xlfn._xlws.FILTER(Tabelle3[],(Tabelle3[Verein]=$A$1)*(Tabelle3[Disziplin]="LG")*(Tabelle3[Klasse]="Herren III")+(Tabelle3[Verein]=$A$1)*(Tabelle3[Disziplin]="LG")*(Tabelle3[Klasse]="Herren IV")
+(Tabelle3[Verein]=$A$1)*(Tabelle3[Disziplin]="LG")*(Tabelle3[Klasse]="Herren V")
+(Tabelle3[Verein]=$A$1)*(Tabelle3[Disziplin]="LG")*(Tabelle3[Klasse]="Herren VI")
+(Tabelle3[Verein]=$A$1)*(Tabelle3[Disziplin]="LG")*(Tabelle3[Klasse]="Damen III")
+(Tabelle3[Verein]=$A$1)*(Tabelle3[Disziplin]="LG")*(Tabelle3[Klasse]="Damen IV")
+(Tabelle3[Verein]=$A$1)*(Tabelle3[Disziplin]="LG")*(Tabelle3[Klasse]="Damen V")
+(Tabelle3[Verein]=$A$1)*(Tabelle3[Disziplin]="LG")*(Tabelle3[Klasse]="Damen VI"),""),6,-1)</f>
        <v>Drei Tannen Lehen</v>
      </c>
      <c r="AD3" t="str">
        <v>Markus</v>
      </c>
      <c r="AE3" t="str">
        <v>Fuchs</v>
      </c>
      <c r="AF3" t="str">
        <v>Herren III</v>
      </c>
      <c r="AG3" t="str">
        <v>LG</v>
      </c>
      <c r="AH3">
        <v>174</v>
      </c>
      <c r="AJ3" t="str" cm="1">
        <f t="array" ref="AJ3:AO10">_xlfn._xlws.SORT(_xlfn._xlws.FILTER(Tabelle3[],(Tabelle3[Verein]=$A$1)*(Tabelle3[Disziplin]="LG")*(Tabelle3[Klasse]="Schüler")+(Tabelle3[Verein]=$A$1)*(Tabelle3[Disziplin]="LG")*(Tabelle3[Klasse]="Jugend"),""),6,-1)</f>
        <v>Drei Tannen Lehen</v>
      </c>
      <c r="AK3" t="str">
        <v>Michael</v>
      </c>
      <c r="AL3" t="str">
        <v>Fuchs</v>
      </c>
      <c r="AM3" t="str">
        <v>Jugend</v>
      </c>
      <c r="AN3" t="str">
        <v>LG</v>
      </c>
      <c r="AO3">
        <v>180</v>
      </c>
      <c r="AQ3" t="str" cm="1">
        <f t="array" ref="AQ3:AV4">_xlfn._xlws.SORT(_xlfn._xlws.FILTER(Tabelle3[],(Tabelle3[Verein]=$A$1)*(Tabelle3[Disziplin]="LG")*(Tabelle3[Klasse]="Junior"),""),6,-1)</f>
        <v>Drei Tannen Lehen</v>
      </c>
      <c r="AR3" t="str">
        <v>Annalena</v>
      </c>
      <c r="AS3" t="str">
        <v>Brueckl</v>
      </c>
      <c r="AT3" t="str">
        <v>Junior</v>
      </c>
      <c r="AU3" t="str">
        <v>LG</v>
      </c>
      <c r="AV3">
        <v>181</v>
      </c>
      <c r="AX3" t="str" cm="1">
        <f t="array" ref="AX3:BC6">_xlfn._xlws.SORT(_xlfn._xlws.FILTER(Tabelle3[],(Tabelle3[Verein]=$A$1)*(Tabelle3[Disziplin]="LP"),""),6,-1)</f>
        <v>Drei Tannen Lehen</v>
      </c>
      <c r="AY3" t="str">
        <v>Markus</v>
      </c>
      <c r="AZ3" t="str">
        <v>Fuchs</v>
      </c>
      <c r="BA3" t="str">
        <v>Herren III</v>
      </c>
      <c r="BB3" t="str">
        <v>LP</v>
      </c>
      <c r="BC3">
        <v>181</v>
      </c>
      <c r="BE3" t="str" cm="1">
        <f t="array" ref="BE3:BJ7">_xlfn._xlws.SORT(_xlfn._xlws.FILTER(Tabelle3[],(Tabelle3[Verein]=$A$1)*(Tabelle3[Disziplin]="LG Auflage"),""),6,-1)</f>
        <v>Drei Tannen Lehen</v>
      </c>
      <c r="BF3" t="str">
        <v>Lambert</v>
      </c>
      <c r="BG3" t="str">
        <v>Fuchs</v>
      </c>
      <c r="BH3" t="str">
        <v>Herren IV</v>
      </c>
      <c r="BI3" t="str">
        <v>LG Auflage</v>
      </c>
      <c r="BJ3">
        <v>198</v>
      </c>
    </row>
    <row r="4" spans="1:62">
      <c r="A4" t="str">
        <v>Drei Tannen Lehen</v>
      </c>
      <c r="B4" t="str">
        <v>Markus</v>
      </c>
      <c r="C4" t="str">
        <v>Fuchs</v>
      </c>
      <c r="D4" t="str">
        <v>Herren III</v>
      </c>
      <c r="E4" t="str">
        <v>LG Auflage</v>
      </c>
      <c r="F4">
        <v>197</v>
      </c>
      <c r="H4" t="str">
        <v>Drei Tannen Lehen</v>
      </c>
      <c r="I4" t="str">
        <v>Bianca</v>
      </c>
      <c r="J4" t="str">
        <v>Schweiger</v>
      </c>
      <c r="K4" t="str">
        <v>Damen I</v>
      </c>
      <c r="L4" t="str">
        <v>LG</v>
      </c>
      <c r="M4">
        <v>190</v>
      </c>
      <c r="O4" t="str">
        <v>Drei Tannen Lehen</v>
      </c>
      <c r="P4" t="str">
        <v>Thomas</v>
      </c>
      <c r="Q4" t="str">
        <v>Jobst</v>
      </c>
      <c r="R4" t="str">
        <v>Herren II</v>
      </c>
      <c r="S4" t="str">
        <v>LG</v>
      </c>
      <c r="T4">
        <v>183</v>
      </c>
      <c r="V4" t="str">
        <v>Drei Tannen Lehen</v>
      </c>
      <c r="W4" t="str">
        <v>Bianca</v>
      </c>
      <c r="X4" t="str">
        <v>Schweiger</v>
      </c>
      <c r="Y4" t="str">
        <v>Damen I</v>
      </c>
      <c r="Z4" t="str">
        <v>LG</v>
      </c>
      <c r="AA4">
        <v>190</v>
      </c>
      <c r="AC4" t="str">
        <v>Drei Tannen Lehen</v>
      </c>
      <c r="AD4" t="str">
        <v>Alexander</v>
      </c>
      <c r="AE4" t="str">
        <v>Auburger</v>
      </c>
      <c r="AF4" t="str">
        <v>Herren III</v>
      </c>
      <c r="AG4" t="str">
        <v>LG</v>
      </c>
      <c r="AH4">
        <v>140</v>
      </c>
      <c r="AJ4" t="str">
        <v>Drei Tannen Lehen</v>
      </c>
      <c r="AK4" t="str">
        <v>Bastian</v>
      </c>
      <c r="AL4" t="str">
        <v>Brueckl</v>
      </c>
      <c r="AM4" t="str">
        <v>Jugend</v>
      </c>
      <c r="AN4" t="str">
        <v>LG</v>
      </c>
      <c r="AO4">
        <v>168</v>
      </c>
      <c r="AQ4" t="str">
        <v>Drei Tannen Lehen</v>
      </c>
      <c r="AR4" t="str">
        <v>Matthias</v>
      </c>
      <c r="AS4" t="str">
        <v>Fuchs</v>
      </c>
      <c r="AT4" t="str">
        <v>Junior</v>
      </c>
      <c r="AU4" t="str">
        <v>LG</v>
      </c>
      <c r="AV4">
        <v>179</v>
      </c>
      <c r="AX4" t="str">
        <v>Drei Tannen Lehen</v>
      </c>
      <c r="AY4" t="str">
        <v>Martin</v>
      </c>
      <c r="AZ4" t="str">
        <v>Lorenz</v>
      </c>
      <c r="BA4" t="str">
        <v>Herren II</v>
      </c>
      <c r="BB4" t="str">
        <v>LP</v>
      </c>
      <c r="BC4">
        <v>180</v>
      </c>
      <c r="BE4" t="str">
        <v>Drei Tannen Lehen</v>
      </c>
      <c r="BF4" t="str">
        <v>Markus</v>
      </c>
      <c r="BG4" t="str">
        <v>Fuchs</v>
      </c>
      <c r="BH4" t="str">
        <v>Herren III</v>
      </c>
      <c r="BI4" t="str">
        <v>LG Auflage</v>
      </c>
      <c r="BJ4">
        <v>197</v>
      </c>
    </row>
    <row r="5" spans="1:62">
      <c r="A5" t="str">
        <v>Drei Tannen Lehen</v>
      </c>
      <c r="B5" t="str">
        <v>Gisela</v>
      </c>
      <c r="C5" t="str">
        <v>Deml</v>
      </c>
      <c r="D5" t="str">
        <v>Damen IV</v>
      </c>
      <c r="E5" t="str">
        <v>LG Auflage</v>
      </c>
      <c r="F5">
        <v>193</v>
      </c>
      <c r="H5" t="str">
        <v>Drei Tannen Lehen</v>
      </c>
      <c r="I5" t="str">
        <v>Maria</v>
      </c>
      <c r="J5" t="str">
        <v>Lorenz</v>
      </c>
      <c r="K5" t="str">
        <v>Damen II</v>
      </c>
      <c r="L5" t="str">
        <v>LG</v>
      </c>
      <c r="M5">
        <v>189</v>
      </c>
      <c r="O5" t="str">
        <v>Drei Tannen Lehen</v>
      </c>
      <c r="P5" t="str">
        <v>Florian</v>
      </c>
      <c r="Q5" t="str">
        <v>Obermeier</v>
      </c>
      <c r="R5" t="str">
        <v>Herren I</v>
      </c>
      <c r="S5" t="str">
        <v>LG</v>
      </c>
      <c r="T5">
        <v>183</v>
      </c>
      <c r="V5" t="str">
        <v>Drei Tannen Lehen</v>
      </c>
      <c r="W5" t="str">
        <v>Maria</v>
      </c>
      <c r="X5" t="str">
        <v>Lorenz</v>
      </c>
      <c r="Y5" t="str">
        <v>Damen II</v>
      </c>
      <c r="Z5" t="str">
        <v>LG</v>
      </c>
      <c r="AA5">
        <v>189</v>
      </c>
      <c r="AC5" t="str">
        <v>Drei Tannen Lehen</v>
      </c>
      <c r="AD5" t="str">
        <v>Lambert</v>
      </c>
      <c r="AE5" t="str">
        <v>Fuchs</v>
      </c>
      <c r="AF5" t="str">
        <v>Herren IV</v>
      </c>
      <c r="AG5" t="str">
        <v>LG</v>
      </c>
      <c r="AH5">
        <v>114</v>
      </c>
      <c r="AJ5" t="str">
        <v>Drei Tannen Lehen</v>
      </c>
      <c r="AK5" t="str">
        <v>Max</v>
      </c>
      <c r="AL5" t="str">
        <v>Jobst</v>
      </c>
      <c r="AM5" t="str">
        <v>Jugend</v>
      </c>
      <c r="AN5" t="str">
        <v>LG</v>
      </c>
      <c r="AO5">
        <v>166</v>
      </c>
      <c r="AX5" t="str">
        <v>Drei Tannen Lehen</v>
      </c>
      <c r="AY5" t="str">
        <v>Thomas</v>
      </c>
      <c r="AZ5" t="str">
        <v>Jobst</v>
      </c>
      <c r="BA5" t="str">
        <v>Herren II</v>
      </c>
      <c r="BB5" t="str">
        <v>LP</v>
      </c>
      <c r="BC5">
        <v>168</v>
      </c>
      <c r="BE5" t="str">
        <v>Drei Tannen Lehen</v>
      </c>
      <c r="BF5" t="str">
        <v>Gisela</v>
      </c>
      <c r="BG5" t="str">
        <v>Deml</v>
      </c>
      <c r="BH5" t="str">
        <v>Damen IV</v>
      </c>
      <c r="BI5" t="str">
        <v>LG Auflage</v>
      </c>
      <c r="BJ5">
        <v>193</v>
      </c>
    </row>
    <row r="6" spans="1:62">
      <c r="A6" t="str">
        <v>Drei Tannen Lehen</v>
      </c>
      <c r="B6" t="str">
        <v>Andreas</v>
      </c>
      <c r="C6" t="str">
        <v>Fuchs</v>
      </c>
      <c r="D6" t="str">
        <v>Herren IV</v>
      </c>
      <c r="E6" t="str">
        <v>LG Auflage</v>
      </c>
      <c r="F6">
        <v>192</v>
      </c>
      <c r="H6" t="str">
        <v>Drei Tannen Lehen</v>
      </c>
      <c r="I6" t="str">
        <v>Martin</v>
      </c>
      <c r="J6" t="str">
        <v>Lorenz</v>
      </c>
      <c r="K6" t="str">
        <v>Herren II</v>
      </c>
      <c r="L6" t="str">
        <v>LG</v>
      </c>
      <c r="M6">
        <v>188</v>
      </c>
      <c r="O6" t="str">
        <v>Drei Tannen Lehen</v>
      </c>
      <c r="P6" t="str">
        <v>Lukas</v>
      </c>
      <c r="Q6" t="str">
        <v>Rohrwild</v>
      </c>
      <c r="R6" t="str">
        <v>Herren I</v>
      </c>
      <c r="S6" t="str">
        <v>LG</v>
      </c>
      <c r="T6">
        <v>181</v>
      </c>
      <c r="V6" t="str">
        <v>Drei Tannen Lehen</v>
      </c>
      <c r="W6" t="str">
        <v>Sandra</v>
      </c>
      <c r="X6" t="str">
        <v>Gloeckl</v>
      </c>
      <c r="Y6" t="str">
        <v>Damen II</v>
      </c>
      <c r="Z6" t="str">
        <v>LG</v>
      </c>
      <c r="AA6">
        <v>187</v>
      </c>
      <c r="AJ6" t="str">
        <v>Drei Tannen Lehen</v>
      </c>
      <c r="AK6" t="str">
        <v>Jakob</v>
      </c>
      <c r="AL6" t="str">
        <v>Fundeis</v>
      </c>
      <c r="AM6" t="str">
        <v>Jugend</v>
      </c>
      <c r="AN6" t="str">
        <v>LG</v>
      </c>
      <c r="AO6">
        <v>162</v>
      </c>
      <c r="AX6" t="str">
        <v>Drei Tannen Lehen</v>
      </c>
      <c r="AY6" t="str">
        <v>Wolfgang</v>
      </c>
      <c r="AZ6" t="str">
        <v>Fuchs</v>
      </c>
      <c r="BA6" t="str">
        <v>Herren II</v>
      </c>
      <c r="BB6" t="str">
        <v>LP</v>
      </c>
      <c r="BC6">
        <v>156</v>
      </c>
      <c r="BE6" t="str">
        <v>Drei Tannen Lehen</v>
      </c>
      <c r="BF6" t="str">
        <v>Andreas</v>
      </c>
      <c r="BG6" t="str">
        <v>Fuchs</v>
      </c>
      <c r="BH6" t="str">
        <v>Herren IV</v>
      </c>
      <c r="BI6" t="str">
        <v>LG Auflage</v>
      </c>
      <c r="BJ6">
        <v>192</v>
      </c>
    </row>
    <row r="7" spans="1:62">
      <c r="A7" t="str">
        <v>Drei Tannen Lehen</v>
      </c>
      <c r="B7" t="str">
        <v>Lisa-Maria</v>
      </c>
      <c r="C7" t="str">
        <v>Auburger</v>
      </c>
      <c r="D7" t="str">
        <v>Damen I</v>
      </c>
      <c r="E7" t="str">
        <v>LG</v>
      </c>
      <c r="F7">
        <v>190</v>
      </c>
      <c r="H7" t="str">
        <v>Drei Tannen Lehen</v>
      </c>
      <c r="I7" t="str">
        <v>Sandra</v>
      </c>
      <c r="J7" t="str">
        <v>Gloeckl</v>
      </c>
      <c r="K7" t="str">
        <v>Damen II</v>
      </c>
      <c r="L7" t="str">
        <v>LG</v>
      </c>
      <c r="M7">
        <v>187</v>
      </c>
      <c r="O7" t="str">
        <v>Drei Tannen Lehen</v>
      </c>
      <c r="P7" t="str">
        <v>Thomas</v>
      </c>
      <c r="Q7" t="str">
        <v>Fuchs</v>
      </c>
      <c r="R7" t="str">
        <v>Herren I</v>
      </c>
      <c r="S7" t="str">
        <v>LG</v>
      </c>
      <c r="T7">
        <v>165</v>
      </c>
      <c r="V7" t="str">
        <v>Drei Tannen Lehen</v>
      </c>
      <c r="W7" t="str">
        <v>Birgit</v>
      </c>
      <c r="X7" t="str">
        <v>Jobst</v>
      </c>
      <c r="Y7" t="str">
        <v>Damen II</v>
      </c>
      <c r="Z7" t="str">
        <v>LG</v>
      </c>
      <c r="AA7">
        <v>185</v>
      </c>
      <c r="AJ7" t="str">
        <v>Drei Tannen Lehen</v>
      </c>
      <c r="AK7" t="str">
        <v>Maximilian</v>
      </c>
      <c r="AL7" t="str">
        <v>Kindl</v>
      </c>
      <c r="AM7" t="str">
        <v>Jugend</v>
      </c>
      <c r="AN7" t="str">
        <v>LG</v>
      </c>
      <c r="AO7">
        <v>157</v>
      </c>
      <c r="BE7" t="str">
        <v>Drei Tannen Lehen</v>
      </c>
      <c r="BF7" t="str">
        <v>Siegfried</v>
      </c>
      <c r="BG7" t="str">
        <v>Deml</v>
      </c>
      <c r="BH7" t="str">
        <v>Herren IV</v>
      </c>
      <c r="BI7" t="str">
        <v>LG Auflage</v>
      </c>
      <c r="BJ7">
        <v>187</v>
      </c>
    </row>
    <row r="8" spans="1:62">
      <c r="A8" t="str">
        <v>Drei Tannen Lehen</v>
      </c>
      <c r="B8" t="str">
        <v>Bianca</v>
      </c>
      <c r="C8" t="str">
        <v>Schweiger</v>
      </c>
      <c r="D8" t="str">
        <v>Damen I</v>
      </c>
      <c r="E8" t="str">
        <v>LG</v>
      </c>
      <c r="F8">
        <v>190</v>
      </c>
      <c r="H8" t="str">
        <v>Drei Tannen Lehen</v>
      </c>
      <c r="I8" t="str">
        <v>Birgit</v>
      </c>
      <c r="J8" t="str">
        <v>Jobst</v>
      </c>
      <c r="K8" t="str">
        <v>Damen II</v>
      </c>
      <c r="L8" t="str">
        <v>LG</v>
      </c>
      <c r="M8">
        <v>185</v>
      </c>
      <c r="AJ8" t="str">
        <v>Drei Tannen Lehen</v>
      </c>
      <c r="AK8" t="str">
        <v>Pia</v>
      </c>
      <c r="AL8" t="str">
        <v>Jobst</v>
      </c>
      <c r="AM8" t="str">
        <v>Schüler</v>
      </c>
      <c r="AN8" t="str">
        <v>LG</v>
      </c>
      <c r="AO8">
        <v>157</v>
      </c>
    </row>
    <row r="9" spans="1:62">
      <c r="A9" t="str">
        <v>Drei Tannen Lehen</v>
      </c>
      <c r="B9" t="str">
        <v>Maria</v>
      </c>
      <c r="C9" t="str">
        <v>Lorenz</v>
      </c>
      <c r="D9" t="str">
        <v>Damen II</v>
      </c>
      <c r="E9" t="str">
        <v>LG</v>
      </c>
      <c r="F9">
        <v>189</v>
      </c>
      <c r="H9" t="str">
        <v>Drei Tannen Lehen</v>
      </c>
      <c r="I9" t="str">
        <v>Thomas</v>
      </c>
      <c r="J9" t="str">
        <v>Jobst</v>
      </c>
      <c r="K9" t="str">
        <v>Herren II</v>
      </c>
      <c r="L9" t="str">
        <v>LG</v>
      </c>
      <c r="M9">
        <v>183</v>
      </c>
      <c r="AJ9" t="str">
        <v>Drei Tannen Lehen</v>
      </c>
      <c r="AK9" t="str">
        <v>Jakob</v>
      </c>
      <c r="AL9" t="str">
        <v>Heigl</v>
      </c>
      <c r="AM9" t="str">
        <v>Schüler</v>
      </c>
      <c r="AN9" t="str">
        <v>LG</v>
      </c>
      <c r="AO9">
        <v>147</v>
      </c>
    </row>
    <row r="10" spans="1:62">
      <c r="A10" t="str">
        <v>Drei Tannen Lehen</v>
      </c>
      <c r="B10" t="str">
        <v>Martin</v>
      </c>
      <c r="C10" t="str">
        <v>Lorenz</v>
      </c>
      <c r="D10" t="str">
        <v>Herren II</v>
      </c>
      <c r="E10" t="str">
        <v>LG</v>
      </c>
      <c r="F10">
        <v>188</v>
      </c>
      <c r="H10" t="str">
        <v>Drei Tannen Lehen</v>
      </c>
      <c r="I10" t="str">
        <v>Florian</v>
      </c>
      <c r="J10" t="str">
        <v>Obermeier</v>
      </c>
      <c r="K10" t="str">
        <v>Herren I</v>
      </c>
      <c r="L10" t="str">
        <v>LG</v>
      </c>
      <c r="M10">
        <v>183</v>
      </c>
      <c r="AJ10" t="str">
        <v>Drei Tannen Lehen</v>
      </c>
      <c r="AK10" t="str">
        <v>Mathias</v>
      </c>
      <c r="AL10" t="str">
        <v>Scherl</v>
      </c>
      <c r="AM10" t="str">
        <v>Schüler</v>
      </c>
      <c r="AN10" t="str">
        <v>LG</v>
      </c>
      <c r="AO10">
        <v>133</v>
      </c>
    </row>
    <row r="11" spans="1:62">
      <c r="A11" t="str">
        <v>Drei Tannen Lehen</v>
      </c>
      <c r="B11" t="str">
        <v>Sandra</v>
      </c>
      <c r="C11" t="str">
        <v>Gloeckl</v>
      </c>
      <c r="D11" t="str">
        <v>Damen II</v>
      </c>
      <c r="E11" t="str">
        <v>LG</v>
      </c>
      <c r="F11">
        <v>187</v>
      </c>
      <c r="H11" t="str">
        <v>Drei Tannen Lehen</v>
      </c>
      <c r="I11" t="str">
        <v>Annalena</v>
      </c>
      <c r="J11" t="str">
        <v>Brueckl</v>
      </c>
      <c r="K11" t="str">
        <v>Junior</v>
      </c>
      <c r="L11" t="str">
        <v>LG</v>
      </c>
      <c r="M11">
        <v>181</v>
      </c>
    </row>
    <row r="12" spans="1:62">
      <c r="A12" t="str">
        <v>Drei Tannen Lehen</v>
      </c>
      <c r="B12" t="str">
        <v>Siegfried</v>
      </c>
      <c r="C12" t="str">
        <v>Deml</v>
      </c>
      <c r="D12" t="str">
        <v>Herren IV</v>
      </c>
      <c r="E12" t="str">
        <v>LG Auflage</v>
      </c>
      <c r="F12">
        <v>187</v>
      </c>
      <c r="H12" t="str">
        <v>Drei Tannen Lehen</v>
      </c>
      <c r="I12" t="str">
        <v>Lukas</v>
      </c>
      <c r="J12" t="str">
        <v>Rohrwild</v>
      </c>
      <c r="K12" t="str">
        <v>Herren I</v>
      </c>
      <c r="L12" t="str">
        <v>LG</v>
      </c>
      <c r="M12">
        <v>181</v>
      </c>
    </row>
    <row r="13" spans="1:62">
      <c r="A13" t="str">
        <v>Drei Tannen Lehen</v>
      </c>
      <c r="B13" t="str">
        <v>Birgit</v>
      </c>
      <c r="C13" t="str">
        <v>Jobst</v>
      </c>
      <c r="D13" t="str">
        <v>Damen II</v>
      </c>
      <c r="E13" t="str">
        <v>LG</v>
      </c>
      <c r="F13">
        <v>185</v>
      </c>
      <c r="H13" t="str">
        <v>Drei Tannen Lehen</v>
      </c>
      <c r="I13" t="str">
        <v>Michael</v>
      </c>
      <c r="J13" t="str">
        <v>Fuchs</v>
      </c>
      <c r="K13" t="str">
        <v>Jugend</v>
      </c>
      <c r="L13" t="str">
        <v>LG</v>
      </c>
      <c r="M13">
        <v>180</v>
      </c>
    </row>
    <row r="14" spans="1:62">
      <c r="A14" t="str">
        <v>Drei Tannen Lehen</v>
      </c>
      <c r="B14" t="str">
        <v>Thomas</v>
      </c>
      <c r="C14" t="str">
        <v>Jobst</v>
      </c>
      <c r="D14" t="str">
        <v>Herren II</v>
      </c>
      <c r="E14" t="str">
        <v>LG</v>
      </c>
      <c r="F14">
        <v>183</v>
      </c>
      <c r="H14" t="str">
        <v>Drei Tannen Lehen</v>
      </c>
      <c r="I14" t="str">
        <v>Matthias</v>
      </c>
      <c r="J14" t="str">
        <v>Fuchs</v>
      </c>
      <c r="K14" t="str">
        <v>Junior</v>
      </c>
      <c r="L14" t="str">
        <v>LG</v>
      </c>
      <c r="M14">
        <v>179</v>
      </c>
    </row>
    <row r="15" spans="1:62">
      <c r="A15" t="str">
        <v>Drei Tannen Lehen</v>
      </c>
      <c r="B15" t="str">
        <v>Florian</v>
      </c>
      <c r="C15" t="str">
        <v>Obermeier</v>
      </c>
      <c r="D15" t="str">
        <v>Herren I</v>
      </c>
      <c r="E15" t="str">
        <v>LG</v>
      </c>
      <c r="F15">
        <v>183</v>
      </c>
      <c r="H15" t="str">
        <v>Drei Tannen Lehen</v>
      </c>
      <c r="I15" t="str">
        <v>Markus</v>
      </c>
      <c r="J15" t="str">
        <v>Fuchs</v>
      </c>
      <c r="K15" t="str">
        <v>Herren III</v>
      </c>
      <c r="L15" t="str">
        <v>LG</v>
      </c>
      <c r="M15">
        <v>174</v>
      </c>
    </row>
    <row r="16" spans="1:62">
      <c r="A16" t="str">
        <v>Drei Tannen Lehen</v>
      </c>
      <c r="B16" t="str">
        <v>Annalena</v>
      </c>
      <c r="C16" t="str">
        <v>Brueckl</v>
      </c>
      <c r="D16" t="str">
        <v>Junior</v>
      </c>
      <c r="E16" t="str">
        <v>LG</v>
      </c>
      <c r="F16">
        <v>181</v>
      </c>
      <c r="H16" t="str">
        <v>Drei Tannen Lehen</v>
      </c>
      <c r="I16" t="str">
        <v>Bastian</v>
      </c>
      <c r="J16" t="str">
        <v>Brueckl</v>
      </c>
      <c r="K16" t="str">
        <v>Jugend</v>
      </c>
      <c r="L16" t="str">
        <v>LG</v>
      </c>
      <c r="M16">
        <v>168</v>
      </c>
    </row>
    <row r="17" spans="1:13">
      <c r="A17" t="str">
        <v>Drei Tannen Lehen</v>
      </c>
      <c r="B17" t="str">
        <v>Markus</v>
      </c>
      <c r="C17" t="str">
        <v>Fuchs</v>
      </c>
      <c r="D17" t="str">
        <v>Herren III</v>
      </c>
      <c r="E17" t="str">
        <v>LP</v>
      </c>
      <c r="F17">
        <v>181</v>
      </c>
      <c r="H17" t="str">
        <v>Drei Tannen Lehen</v>
      </c>
      <c r="I17" t="str">
        <v>Max</v>
      </c>
      <c r="J17" t="str">
        <v>Jobst</v>
      </c>
      <c r="K17" t="str">
        <v>Jugend</v>
      </c>
      <c r="L17" t="str">
        <v>LG</v>
      </c>
      <c r="M17">
        <v>166</v>
      </c>
    </row>
    <row r="18" spans="1:13">
      <c r="A18" t="str">
        <v>Drei Tannen Lehen</v>
      </c>
      <c r="B18" t="str">
        <v>Lukas</v>
      </c>
      <c r="C18" t="str">
        <v>Rohrwild</v>
      </c>
      <c r="D18" t="str">
        <v>Herren I</v>
      </c>
      <c r="E18" t="str">
        <v>LG</v>
      </c>
      <c r="F18">
        <v>181</v>
      </c>
      <c r="H18" t="str">
        <v>Drei Tannen Lehen</v>
      </c>
      <c r="I18" t="str">
        <v>Thomas</v>
      </c>
      <c r="J18" t="str">
        <v>Fuchs</v>
      </c>
      <c r="K18" t="str">
        <v>Herren I</v>
      </c>
      <c r="L18" t="str">
        <v>LG</v>
      </c>
      <c r="M18">
        <v>165</v>
      </c>
    </row>
    <row r="19" spans="1:13">
      <c r="A19" t="str">
        <v>Drei Tannen Lehen</v>
      </c>
      <c r="B19" t="str">
        <v>Michael</v>
      </c>
      <c r="C19" t="str">
        <v>Fuchs</v>
      </c>
      <c r="D19" t="str">
        <v>Jugend</v>
      </c>
      <c r="E19" t="str">
        <v>LG</v>
      </c>
      <c r="F19">
        <v>180</v>
      </c>
      <c r="H19" t="str">
        <v>Drei Tannen Lehen</v>
      </c>
      <c r="I19" t="str">
        <v>Jakob</v>
      </c>
      <c r="J19" t="str">
        <v>Fundeis</v>
      </c>
      <c r="K19" t="str">
        <v>Jugend</v>
      </c>
      <c r="L19" t="str">
        <v>LG</v>
      </c>
      <c r="M19">
        <v>162</v>
      </c>
    </row>
    <row r="20" spans="1:13">
      <c r="A20" t="str">
        <v>Drei Tannen Lehen</v>
      </c>
      <c r="B20" t="str">
        <v>Martin</v>
      </c>
      <c r="C20" t="str">
        <v>Lorenz</v>
      </c>
      <c r="D20" t="str">
        <v>Herren II</v>
      </c>
      <c r="E20" t="str">
        <v>LP</v>
      </c>
      <c r="F20">
        <v>180</v>
      </c>
      <c r="H20" t="str">
        <v>Drei Tannen Lehen</v>
      </c>
      <c r="I20" t="str">
        <v>Maximilian</v>
      </c>
      <c r="J20" t="str">
        <v>Kindl</v>
      </c>
      <c r="K20" t="str">
        <v>Jugend</v>
      </c>
      <c r="L20" t="str">
        <v>LG</v>
      </c>
      <c r="M20">
        <v>157</v>
      </c>
    </row>
    <row r="21" spans="1:13">
      <c r="A21" t="str">
        <v>Drei Tannen Lehen</v>
      </c>
      <c r="B21" t="str">
        <v>Matthias</v>
      </c>
      <c r="C21" t="str">
        <v>Fuchs</v>
      </c>
      <c r="D21" t="str">
        <v>Junior</v>
      </c>
      <c r="E21" t="str">
        <v>LG</v>
      </c>
      <c r="F21">
        <v>179</v>
      </c>
      <c r="H21" t="str">
        <v>Drei Tannen Lehen</v>
      </c>
      <c r="I21" t="str">
        <v>Pia</v>
      </c>
      <c r="J21" t="str">
        <v>Jobst</v>
      </c>
      <c r="K21" t="str">
        <v>Schüler</v>
      </c>
      <c r="L21" t="str">
        <v>LG</v>
      </c>
      <c r="M21">
        <v>157</v>
      </c>
    </row>
    <row r="22" spans="1:13">
      <c r="A22" t="str">
        <v>Drei Tannen Lehen</v>
      </c>
      <c r="B22" t="str">
        <v>Markus</v>
      </c>
      <c r="C22" t="str">
        <v>Fuchs</v>
      </c>
      <c r="D22" t="str">
        <v>Herren III</v>
      </c>
      <c r="E22" t="str">
        <v>LG</v>
      </c>
      <c r="F22">
        <v>174</v>
      </c>
      <c r="H22" t="str">
        <v>Drei Tannen Lehen</v>
      </c>
      <c r="I22" t="str">
        <v>Jakob</v>
      </c>
      <c r="J22" t="str">
        <v>Heigl</v>
      </c>
      <c r="K22" t="str">
        <v>Schüler</v>
      </c>
      <c r="L22" t="str">
        <v>LG</v>
      </c>
      <c r="M22">
        <v>147</v>
      </c>
    </row>
    <row r="23" spans="1:13">
      <c r="A23" t="str">
        <v>Drei Tannen Lehen</v>
      </c>
      <c r="B23" t="str">
        <v>Bastian</v>
      </c>
      <c r="C23" t="str">
        <v>Brueckl</v>
      </c>
      <c r="D23" t="str">
        <v>Jugend</v>
      </c>
      <c r="E23" t="str">
        <v>LG</v>
      </c>
      <c r="F23">
        <v>168</v>
      </c>
      <c r="H23" t="str">
        <v>Drei Tannen Lehen</v>
      </c>
      <c r="I23" t="str">
        <v>Alexander</v>
      </c>
      <c r="J23" t="str">
        <v>Auburger</v>
      </c>
      <c r="K23" t="str">
        <v>Herren III</v>
      </c>
      <c r="L23" t="str">
        <v>LG</v>
      </c>
      <c r="M23">
        <v>140</v>
      </c>
    </row>
    <row r="24" spans="1:13">
      <c r="A24" t="str">
        <v>Drei Tannen Lehen</v>
      </c>
      <c r="B24" t="str">
        <v>Thomas</v>
      </c>
      <c r="C24" t="str">
        <v>Jobst</v>
      </c>
      <c r="D24" t="str">
        <v>Herren II</v>
      </c>
      <c r="E24" t="str">
        <v>LP</v>
      </c>
      <c r="F24">
        <v>168</v>
      </c>
      <c r="H24" t="str">
        <v>Drei Tannen Lehen</v>
      </c>
      <c r="I24" t="str">
        <v>Mathias</v>
      </c>
      <c r="J24" t="str">
        <v>Scherl</v>
      </c>
      <c r="K24" t="str">
        <v>Schüler</v>
      </c>
      <c r="L24" t="str">
        <v>LG</v>
      </c>
      <c r="M24">
        <v>133</v>
      </c>
    </row>
    <row r="25" spans="1:13">
      <c r="A25" t="str">
        <v>Drei Tannen Lehen</v>
      </c>
      <c r="B25" t="str">
        <v>Max</v>
      </c>
      <c r="C25" t="str">
        <v>Jobst</v>
      </c>
      <c r="D25" t="str">
        <v>Jugend</v>
      </c>
      <c r="E25" t="str">
        <v>LG</v>
      </c>
      <c r="F25">
        <v>166</v>
      </c>
      <c r="H25" t="str">
        <v>Drei Tannen Lehen</v>
      </c>
      <c r="I25" t="str">
        <v>Lambert</v>
      </c>
      <c r="J25" t="str">
        <v>Fuchs</v>
      </c>
      <c r="K25" t="str">
        <v>Herren IV</v>
      </c>
      <c r="L25" t="str">
        <v>LG</v>
      </c>
      <c r="M25">
        <v>114</v>
      </c>
    </row>
    <row r="26" spans="1:13">
      <c r="A26" t="str">
        <v>Drei Tannen Lehen</v>
      </c>
      <c r="B26" t="str">
        <v>Thomas</v>
      </c>
      <c r="C26" t="str">
        <v>Fuchs</v>
      </c>
      <c r="D26" t="str">
        <v>Herren I</v>
      </c>
      <c r="E26" t="str">
        <v>LG</v>
      </c>
      <c r="F26">
        <v>165</v>
      </c>
    </row>
    <row r="27" spans="1:13">
      <c r="A27" t="str">
        <v>Drei Tannen Lehen</v>
      </c>
      <c r="B27" t="str">
        <v>Jakob</v>
      </c>
      <c r="C27" t="str">
        <v>Fundeis</v>
      </c>
      <c r="D27" t="str">
        <v>Jugend</v>
      </c>
      <c r="E27" t="str">
        <v>LG</v>
      </c>
      <c r="F27">
        <v>162</v>
      </c>
    </row>
    <row r="28" spans="1:13">
      <c r="A28" t="str">
        <v>Drei Tannen Lehen</v>
      </c>
      <c r="B28" t="str">
        <v>Maximilian</v>
      </c>
      <c r="C28" t="str">
        <v>Kindl</v>
      </c>
      <c r="D28" t="str">
        <v>Jugend</v>
      </c>
      <c r="E28" t="str">
        <v>LG</v>
      </c>
      <c r="F28">
        <v>157</v>
      </c>
    </row>
    <row r="29" spans="1:13">
      <c r="A29" t="str">
        <v>Drei Tannen Lehen</v>
      </c>
      <c r="B29" t="str">
        <v>Pia</v>
      </c>
      <c r="C29" t="str">
        <v>Jobst</v>
      </c>
      <c r="D29" t="str">
        <v>Schüler</v>
      </c>
      <c r="E29" t="str">
        <v>LG</v>
      </c>
      <c r="F29">
        <v>157</v>
      </c>
    </row>
    <row r="30" spans="1:13">
      <c r="A30" t="str">
        <v>Drei Tannen Lehen</v>
      </c>
      <c r="B30" t="str">
        <v>Wolfgang</v>
      </c>
      <c r="C30" t="str">
        <v>Fuchs</v>
      </c>
      <c r="D30" t="str">
        <v>Herren II</v>
      </c>
      <c r="E30" t="str">
        <v>LP</v>
      </c>
      <c r="F30">
        <v>156</v>
      </c>
    </row>
    <row r="31" spans="1:13">
      <c r="A31" t="str">
        <v>Drei Tannen Lehen</v>
      </c>
      <c r="B31" t="str">
        <v>Jakob</v>
      </c>
      <c r="C31" t="str">
        <v>Heigl</v>
      </c>
      <c r="D31" t="str">
        <v>Schüler</v>
      </c>
      <c r="E31" t="str">
        <v>LG</v>
      </c>
      <c r="F31">
        <v>147</v>
      </c>
    </row>
    <row r="32" spans="1:13">
      <c r="A32" t="str">
        <v>Drei Tannen Lehen</v>
      </c>
      <c r="B32" t="str">
        <v>Alexander</v>
      </c>
      <c r="C32" t="str">
        <v>Auburger</v>
      </c>
      <c r="D32" t="str">
        <v>Herren III</v>
      </c>
      <c r="E32" t="str">
        <v>LG</v>
      </c>
      <c r="F32">
        <v>140</v>
      </c>
    </row>
    <row r="33" spans="1:6">
      <c r="A33" t="str">
        <v>Drei Tannen Lehen</v>
      </c>
      <c r="B33" t="str">
        <v>Mathias</v>
      </c>
      <c r="C33" t="str">
        <v>Scherl</v>
      </c>
      <c r="D33" t="str">
        <v>Schüler</v>
      </c>
      <c r="E33" t="str">
        <v>LG</v>
      </c>
      <c r="F33">
        <v>133</v>
      </c>
    </row>
    <row r="34" spans="1:6">
      <c r="A34" t="str">
        <v>Drei Tannen Lehen</v>
      </c>
      <c r="B34" t="str">
        <v>Lambert</v>
      </c>
      <c r="C34" t="str">
        <v>Fuchs</v>
      </c>
      <c r="D34" t="str">
        <v>Herren IV</v>
      </c>
      <c r="E34" t="str">
        <v>LG</v>
      </c>
      <c r="F34">
        <v>114</v>
      </c>
    </row>
    <row r="97" spans="1:64">
      <c r="A97">
        <v>0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</row>
    <row r="98" spans="1:64">
      <c r="A98">
        <v>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</row>
    <row r="99" spans="1:64">
      <c r="A99">
        <v>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0</v>
      </c>
      <c r="BI99">
        <v>0</v>
      </c>
      <c r="BJ99">
        <v>0</v>
      </c>
      <c r="BK99">
        <v>0</v>
      </c>
      <c r="BL99">
        <v>0</v>
      </c>
    </row>
    <row r="100" spans="1:64">
      <c r="A100">
        <v>0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0</v>
      </c>
      <c r="BI100">
        <v>0</v>
      </c>
      <c r="BJ100">
        <v>0</v>
      </c>
      <c r="BK100">
        <v>0</v>
      </c>
      <c r="BL100">
        <v>0</v>
      </c>
    </row>
    <row r="101" spans="1:64">
      <c r="A101">
        <v>0</v>
      </c>
      <c r="B101">
        <v>0</v>
      </c>
      <c r="C101">
        <v>0</v>
      </c>
      <c r="D101">
        <v>0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0</v>
      </c>
      <c r="BI101">
        <v>0</v>
      </c>
      <c r="BJ101">
        <v>0</v>
      </c>
      <c r="BK101">
        <v>0</v>
      </c>
      <c r="BL101">
        <v>0</v>
      </c>
    </row>
    <row r="102" spans="1:64">
      <c r="A102">
        <v>0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0</v>
      </c>
      <c r="BI102">
        <v>0</v>
      </c>
      <c r="BJ102">
        <v>0</v>
      </c>
      <c r="BK102">
        <v>0</v>
      </c>
      <c r="BL102">
        <v>0</v>
      </c>
    </row>
    <row r="103" spans="1:64">
      <c r="A103">
        <v>0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0</v>
      </c>
      <c r="BI103">
        <v>0</v>
      </c>
      <c r="BJ103">
        <v>0</v>
      </c>
      <c r="BK103">
        <v>0</v>
      </c>
      <c r="BL103">
        <v>0</v>
      </c>
    </row>
    <row r="104" spans="1:64">
      <c r="A104">
        <v>0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0</v>
      </c>
      <c r="BI104">
        <v>0</v>
      </c>
      <c r="BJ104">
        <v>0</v>
      </c>
      <c r="BK104">
        <v>0</v>
      </c>
      <c r="BL104">
        <v>0</v>
      </c>
    </row>
  </sheetData>
  <sheetProtection selectLockedCells="1" selectUnlockedCells="1"/>
  <pageMargins left="0.7" right="0.7" top="0.78740157499999996" bottom="0.78740157499999996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0FB80-2E51-4A37-BFDC-E4FDE58E710E}">
  <sheetPr codeName="Tabelle27">
    <tabColor rgb="FFFF0000"/>
  </sheetPr>
  <dimension ref="A1:BL104"/>
  <sheetViews>
    <sheetView topLeftCell="Q1" workbookViewId="0">
      <selection activeCell="AC4" sqref="AC4"/>
    </sheetView>
  </sheetViews>
  <sheetFormatPr baseColWidth="10" defaultRowHeight="12.75"/>
  <cols>
    <col min="1" max="1" width="31" bestFit="1" customWidth="1"/>
    <col min="2" max="2" width="11.5703125" bestFit="1" customWidth="1"/>
    <col min="3" max="3" width="12.7109375" bestFit="1" customWidth="1"/>
    <col min="4" max="4" width="9.5703125" bestFit="1" customWidth="1"/>
    <col min="5" max="5" width="11" bestFit="1" customWidth="1"/>
    <col min="6" max="6" width="8.5703125" bestFit="1" customWidth="1"/>
    <col min="8" max="8" width="23.85546875" bestFit="1" customWidth="1"/>
    <col min="9" max="9" width="11.5703125" bestFit="1" customWidth="1"/>
    <col min="10" max="10" width="8.7109375" bestFit="1" customWidth="1"/>
    <col min="11" max="11" width="9.140625" bestFit="1" customWidth="1"/>
    <col min="12" max="12" width="11" bestFit="1" customWidth="1"/>
    <col min="13" max="13" width="8.5703125" bestFit="1" customWidth="1"/>
    <col min="15" max="15" width="23.85546875" bestFit="1" customWidth="1"/>
    <col min="16" max="16" width="11.5703125" bestFit="1" customWidth="1"/>
    <col min="17" max="17" width="10" bestFit="1" customWidth="1"/>
    <col min="18" max="18" width="9.140625" bestFit="1" customWidth="1"/>
    <col min="19" max="19" width="11" bestFit="1" customWidth="1"/>
    <col min="20" max="20" width="8.5703125" bestFit="1" customWidth="1"/>
    <col min="22" max="22" width="23.85546875" bestFit="1" customWidth="1"/>
    <col min="23" max="23" width="11.5703125" bestFit="1" customWidth="1"/>
    <col min="24" max="24" width="8.5703125" bestFit="1" customWidth="1"/>
    <col min="25" max="25" width="9.140625" bestFit="1" customWidth="1"/>
    <col min="26" max="26" width="11" bestFit="1" customWidth="1"/>
    <col min="27" max="27" width="8.5703125" bestFit="1" customWidth="1"/>
    <col min="29" max="29" width="23.85546875" bestFit="1" customWidth="1"/>
    <col min="30" max="30" width="11.5703125" bestFit="1" customWidth="1"/>
    <col min="31" max="31" width="10" bestFit="1" customWidth="1"/>
    <col min="32" max="32" width="9.28515625" bestFit="1" customWidth="1"/>
    <col min="33" max="33" width="11" bestFit="1" customWidth="1"/>
    <col min="34" max="34" width="8.5703125" bestFit="1" customWidth="1"/>
    <col min="36" max="36" width="23.85546875" bestFit="1" customWidth="1"/>
    <col min="37" max="37" width="11.5703125" bestFit="1" customWidth="1"/>
    <col min="38" max="38" width="8.7109375" bestFit="1" customWidth="1"/>
    <col min="39" max="39" width="9.140625" bestFit="1" customWidth="1"/>
    <col min="40" max="40" width="11" bestFit="1" customWidth="1"/>
    <col min="41" max="41" width="8.5703125" bestFit="1" customWidth="1"/>
    <col min="43" max="43" width="23.85546875" bestFit="1" customWidth="1"/>
    <col min="44" max="44" width="11.5703125" bestFit="1" customWidth="1"/>
    <col min="45" max="45" width="8.5703125" bestFit="1" customWidth="1"/>
    <col min="46" max="46" width="9.140625" bestFit="1" customWidth="1"/>
    <col min="47" max="47" width="11" bestFit="1" customWidth="1"/>
    <col min="48" max="48" width="8.5703125" bestFit="1" customWidth="1"/>
    <col min="50" max="50" width="23.85546875" bestFit="1" customWidth="1"/>
    <col min="51" max="51" width="11.5703125" bestFit="1" customWidth="1"/>
    <col min="52" max="52" width="8.5703125" bestFit="1" customWidth="1"/>
    <col min="53" max="53" width="9.140625" bestFit="1" customWidth="1"/>
    <col min="54" max="54" width="11" bestFit="1" customWidth="1"/>
    <col min="55" max="55" width="8.5703125" bestFit="1" customWidth="1"/>
    <col min="57" max="57" width="23.85546875" bestFit="1" customWidth="1"/>
    <col min="58" max="58" width="11.5703125" bestFit="1" customWidth="1"/>
    <col min="59" max="59" width="10" bestFit="1" customWidth="1"/>
    <col min="60" max="60" width="9.28515625" bestFit="1" customWidth="1"/>
    <col min="61" max="61" width="11" bestFit="1" customWidth="1"/>
    <col min="62" max="62" width="8.5703125" bestFit="1" customWidth="1"/>
  </cols>
  <sheetData>
    <row r="1" spans="1:62">
      <c r="A1" t="s">
        <v>33</v>
      </c>
      <c r="H1" t="s">
        <v>36</v>
      </c>
      <c r="O1" t="s">
        <v>45</v>
      </c>
      <c r="V1" t="s">
        <v>83</v>
      </c>
      <c r="AC1" t="s">
        <v>52</v>
      </c>
      <c r="AJ1" t="s">
        <v>118</v>
      </c>
      <c r="AQ1" t="s">
        <v>53</v>
      </c>
      <c r="AX1" t="s">
        <v>43</v>
      </c>
      <c r="BE1" t="s">
        <v>86</v>
      </c>
    </row>
    <row r="3" spans="1:62">
      <c r="A3" t="str" cm="1">
        <f t="array" ref="A3:F27">_xlfn._xlws.SORT(_xlfn._xlws.FILTER(Tabelle3[],(Tabelle3[Verein]=$A$1),""),6,-1)</f>
        <v>Eichenlaub Adlmannstein</v>
      </c>
      <c r="B3" t="str">
        <v>Herbert</v>
      </c>
      <c r="C3" t="str">
        <v>Stegbauer</v>
      </c>
      <c r="D3" t="str">
        <v>Herren IV</v>
      </c>
      <c r="E3" t="str">
        <v>LG Auflage</v>
      </c>
      <c r="F3">
        <v>197</v>
      </c>
      <c r="H3" t="str" cm="1">
        <f t="array" ref="H3:M19">_xlfn._xlws.SORT(_xlfn._xlws.FILTER(Tabelle3[],(Tabelle3[Verein]=$A$1)*(Tabelle3[Disziplin]="LG"),""),6,-1)</f>
        <v>Eichenlaub Adlmannstein</v>
      </c>
      <c r="I3" t="str">
        <v>Walter</v>
      </c>
      <c r="J3" t="str">
        <v>Pfab</v>
      </c>
      <c r="K3" t="str">
        <v>Herren III</v>
      </c>
      <c r="L3" t="str">
        <v>LG</v>
      </c>
      <c r="M3">
        <v>179</v>
      </c>
      <c r="O3" t="str" cm="1">
        <f t="array" ref="O3:T7">_xlfn._xlws.SORT(_xlfn._xlws.FILTER(Tabelle3[],(Tabelle3[Verein]=$A$1)*(Tabelle3[Disziplin]="LG")*(Tabelle3[Klasse]="Herren I")+(Tabelle3[Verein]=$A$1)*(Tabelle3[Disziplin]="LG")*(Tabelle3[Klasse]="Herren II"),""),6,-1)</f>
        <v>Eichenlaub Adlmannstein</v>
      </c>
      <c r="P3" t="str">
        <v>Andreas</v>
      </c>
      <c r="Q3" t="str">
        <v>Stegbauer</v>
      </c>
      <c r="R3" t="str">
        <v>Herren I</v>
      </c>
      <c r="S3" t="str">
        <v>LG</v>
      </c>
      <c r="T3">
        <v>173</v>
      </c>
      <c r="V3" t="str" cm="1">
        <f t="array" ref="V3:AA6">_xlfn._xlws.SORT(_xlfn._xlws.FILTER(Tabelle3[],(Tabelle3[Verein]=$A$1)*(Tabelle3[Disziplin]="LG")*(Tabelle3[Klasse]="Damen I")+(Tabelle3[Verein]=$A$1)*(Tabelle3[Disziplin]="LG")*(Tabelle3[Klasse]="Damen II"),""),6,-1)</f>
        <v>Eichenlaub Adlmannstein</v>
      </c>
      <c r="W3" t="str">
        <v>Ines</v>
      </c>
      <c r="X3" t="str">
        <v>Pfab</v>
      </c>
      <c r="Y3" t="str">
        <v>Damen I</v>
      </c>
      <c r="Z3" t="str">
        <v>LG</v>
      </c>
      <c r="AA3">
        <v>172</v>
      </c>
      <c r="AC3" t="str" cm="1">
        <f t="array" ref="AC3:AH7">_xlfn._xlws.SORT(_xlfn._xlws.FILTER(Tabelle3[],(Tabelle3[Verein]=$A$1)*(Tabelle3[Disziplin]="LG")*(Tabelle3[Klasse]="Herren III")+(Tabelle3[Verein]=$A$1)*(Tabelle3[Disziplin]="LG")*(Tabelle3[Klasse]="Herren IV")
+(Tabelle3[Verein]=$A$1)*(Tabelle3[Disziplin]="LG")*(Tabelle3[Klasse]="Herren V")
+(Tabelle3[Verein]=$A$1)*(Tabelle3[Disziplin]="LG")*(Tabelle3[Klasse]="Herren VI")
+(Tabelle3[Verein]=$A$1)*(Tabelle3[Disziplin]="LG")*(Tabelle3[Klasse]="Damen III")
+(Tabelle3[Verein]=$A$1)*(Tabelle3[Disziplin]="LG")*(Tabelle3[Klasse]="Damen IV")
+(Tabelle3[Verein]=$A$1)*(Tabelle3[Disziplin]="LG")*(Tabelle3[Klasse]="Damen V")
+(Tabelle3[Verein]=$A$1)*(Tabelle3[Disziplin]="LG")*(Tabelle3[Klasse]="Damen VI"),""),6,-1)</f>
        <v>Eichenlaub Adlmannstein</v>
      </c>
      <c r="AD3" t="str">
        <v>Walter</v>
      </c>
      <c r="AE3" t="str">
        <v>Pfab</v>
      </c>
      <c r="AF3" t="str">
        <v>Herren III</v>
      </c>
      <c r="AG3" t="str">
        <v>LG</v>
      </c>
      <c r="AH3">
        <v>179</v>
      </c>
      <c r="AJ3" t="str" cm="1">
        <f t="array" ref="AJ3:AO4">_xlfn._xlws.SORT(_xlfn._xlws.FILTER(Tabelle3[],(Tabelle3[Verein]=$A$1)*(Tabelle3[Disziplin]="LG")*(Tabelle3[Klasse]="Schüler")+(Tabelle3[Verein]=$A$1)*(Tabelle3[Disziplin]="LG")*(Tabelle3[Klasse]="Jugend"),""),6,-1)</f>
        <v>Eichenlaub Adlmannstein</v>
      </c>
      <c r="AK3" t="str">
        <v>Annika</v>
      </c>
      <c r="AL3" t="str">
        <v>Wagner</v>
      </c>
      <c r="AM3" t="str">
        <v>Jugend</v>
      </c>
      <c r="AN3" t="str">
        <v>LG</v>
      </c>
      <c r="AO3">
        <v>144</v>
      </c>
      <c r="AQ3" t="str" cm="1">
        <f t="array" ref="AQ3:AV3">_xlfn._xlws.SORT(_xlfn._xlws.FILTER(Tabelle3[],(Tabelle3[Verein]=$A$1)*(Tabelle3[Disziplin]="LG")*(Tabelle3[Klasse]="Junior"),""),6,-1)</f>
        <v>Eichenlaub Adlmannstein</v>
      </c>
      <c r="AR3" t="str">
        <v>Katharina</v>
      </c>
      <c r="AS3" t="str">
        <v>Riederer</v>
      </c>
      <c r="AT3" t="str">
        <v>Junior</v>
      </c>
      <c r="AU3" t="str">
        <v>LG</v>
      </c>
      <c r="AV3">
        <v>150</v>
      </c>
      <c r="AX3" t="str" cm="1">
        <f t="array" ref="AX3:BC5">_xlfn._xlws.SORT(_xlfn._xlws.FILTER(Tabelle3[],(Tabelle3[Verein]=$A$1)*(Tabelle3[Disziplin]="LP"),""),6,-1)</f>
        <v>Eichenlaub Adlmannstein</v>
      </c>
      <c r="AY3" t="str">
        <v>Mattias</v>
      </c>
      <c r="AZ3" t="str">
        <v>Wagner</v>
      </c>
      <c r="BA3" t="str">
        <v>Herren II</v>
      </c>
      <c r="BB3" t="str">
        <v>LP</v>
      </c>
      <c r="BC3">
        <v>168</v>
      </c>
      <c r="BE3" t="str" cm="1">
        <f t="array" ref="BE3:BJ7">_xlfn._xlws.SORT(_xlfn._xlws.FILTER(Tabelle3[],(Tabelle3[Verein]=$A$1)*(Tabelle3[Disziplin]="LG Auflage"),""),6,-1)</f>
        <v>Eichenlaub Adlmannstein</v>
      </c>
      <c r="BF3" t="str">
        <v>Herbert</v>
      </c>
      <c r="BG3" t="str">
        <v>Stegbauer</v>
      </c>
      <c r="BH3" t="str">
        <v>Herren IV</v>
      </c>
      <c r="BI3" t="str">
        <v>LG Auflage</v>
      </c>
      <c r="BJ3">
        <v>197</v>
      </c>
    </row>
    <row r="4" spans="1:62">
      <c r="A4" t="str">
        <v>Eichenlaub Adlmannstein</v>
      </c>
      <c r="B4" t="str">
        <v>Walter</v>
      </c>
      <c r="C4" t="str">
        <v>Pfab</v>
      </c>
      <c r="D4" t="str">
        <v>Herren III</v>
      </c>
      <c r="E4" t="str">
        <v>LG Auflage</v>
      </c>
      <c r="F4">
        <v>195</v>
      </c>
      <c r="H4" t="str">
        <v>Eichenlaub Adlmannstein</v>
      </c>
      <c r="I4" t="str">
        <v>Herbert</v>
      </c>
      <c r="J4" t="str">
        <v>Stegbauer</v>
      </c>
      <c r="K4" t="str">
        <v>Herren IV</v>
      </c>
      <c r="L4" t="str">
        <v>LG</v>
      </c>
      <c r="M4">
        <v>177</v>
      </c>
      <c r="O4" t="str">
        <v>Eichenlaub Adlmannstein</v>
      </c>
      <c r="P4" t="str">
        <v>Mattias</v>
      </c>
      <c r="Q4" t="str">
        <v>Wagner</v>
      </c>
      <c r="R4" t="str">
        <v>Herren II</v>
      </c>
      <c r="S4" t="str">
        <v>LG</v>
      </c>
      <c r="T4">
        <v>168</v>
      </c>
      <c r="V4" t="str">
        <v>Eichenlaub Adlmannstein</v>
      </c>
      <c r="W4" t="str">
        <v>Lisa</v>
      </c>
      <c r="X4" t="str">
        <v>Hoeglmeier</v>
      </c>
      <c r="Y4" t="str">
        <v>Damen I</v>
      </c>
      <c r="Z4" t="str">
        <v>LG</v>
      </c>
      <c r="AA4">
        <v>142</v>
      </c>
      <c r="AC4" t="str">
        <v>Eichenlaub Adlmannstein</v>
      </c>
      <c r="AD4" t="str">
        <v>Herbert</v>
      </c>
      <c r="AE4" t="str">
        <v>Stegbauer</v>
      </c>
      <c r="AF4" t="str">
        <v>Herren IV</v>
      </c>
      <c r="AG4" t="str">
        <v>LG</v>
      </c>
      <c r="AH4">
        <v>177</v>
      </c>
      <c r="AJ4" t="str">
        <v>Eichenlaub Adlmannstein</v>
      </c>
      <c r="AK4" t="str">
        <v>Elena</v>
      </c>
      <c r="AL4" t="str">
        <v>Wagner</v>
      </c>
      <c r="AM4" t="str">
        <v>Schüler</v>
      </c>
      <c r="AN4" t="str">
        <v>LG</v>
      </c>
      <c r="AO4">
        <v>102</v>
      </c>
      <c r="AX4" t="str">
        <v>Eichenlaub Adlmannstein</v>
      </c>
      <c r="AY4" t="str">
        <v>Herbert</v>
      </c>
      <c r="AZ4" t="str">
        <v>Stegbauer</v>
      </c>
      <c r="BA4" t="str">
        <v>Herren IV</v>
      </c>
      <c r="BB4" t="str">
        <v>LP</v>
      </c>
      <c r="BC4">
        <v>165</v>
      </c>
      <c r="BE4" t="str">
        <v>Eichenlaub Adlmannstein</v>
      </c>
      <c r="BF4" t="str">
        <v>Walter</v>
      </c>
      <c r="BG4" t="str">
        <v>Pfab</v>
      </c>
      <c r="BH4" t="str">
        <v>Herren III</v>
      </c>
      <c r="BI4" t="str">
        <v>LG Auflage</v>
      </c>
      <c r="BJ4">
        <v>195</v>
      </c>
    </row>
    <row r="5" spans="1:62">
      <c r="A5" t="str">
        <v>Eichenlaub Adlmannstein</v>
      </c>
      <c r="B5" t="str">
        <v>Sabit</v>
      </c>
      <c r="C5" t="str">
        <v>Bakija</v>
      </c>
      <c r="D5" t="str">
        <v>Herren III</v>
      </c>
      <c r="E5" t="str">
        <v>LG Auflage</v>
      </c>
      <c r="F5">
        <v>194</v>
      </c>
      <c r="H5" t="str">
        <v>Eichenlaub Adlmannstein</v>
      </c>
      <c r="I5" t="str">
        <v>Andreas</v>
      </c>
      <c r="J5" t="str">
        <v>Stegbauer</v>
      </c>
      <c r="K5" t="str">
        <v>Herren I</v>
      </c>
      <c r="L5" t="str">
        <v>LG</v>
      </c>
      <c r="M5">
        <v>173</v>
      </c>
      <c r="O5" t="str">
        <v>Eichenlaub Adlmannstein</v>
      </c>
      <c r="P5" t="str">
        <v>Marco</v>
      </c>
      <c r="Q5" t="str">
        <v>Pfab</v>
      </c>
      <c r="R5" t="str">
        <v>Herren I</v>
      </c>
      <c r="S5" t="str">
        <v>LG</v>
      </c>
      <c r="T5">
        <v>152</v>
      </c>
      <c r="V5" t="str">
        <v>Eichenlaub Adlmannstein</v>
      </c>
      <c r="W5" t="str">
        <v>Brigitte</v>
      </c>
      <c r="X5" t="str">
        <v>Ernst</v>
      </c>
      <c r="Y5" t="str">
        <v>Damen II</v>
      </c>
      <c r="Z5" t="str">
        <v>LG</v>
      </c>
      <c r="AA5">
        <v>135</v>
      </c>
      <c r="AC5" t="str">
        <v>Eichenlaub Adlmannstein</v>
      </c>
      <c r="AD5" t="str">
        <v>Barbara</v>
      </c>
      <c r="AE5" t="str">
        <v>Stedele</v>
      </c>
      <c r="AF5" t="str">
        <v>Damen III</v>
      </c>
      <c r="AG5" t="str">
        <v>LG</v>
      </c>
      <c r="AH5">
        <v>172</v>
      </c>
      <c r="AX5" t="str">
        <v>Eichenlaub Adlmannstein</v>
      </c>
      <c r="AY5" t="str">
        <v>Sabit</v>
      </c>
      <c r="AZ5" t="str">
        <v>Bakija</v>
      </c>
      <c r="BA5" t="str">
        <v>Herren III</v>
      </c>
      <c r="BB5" t="str">
        <v>LP</v>
      </c>
      <c r="BC5">
        <v>159</v>
      </c>
      <c r="BE5" t="str">
        <v>Eichenlaub Adlmannstein</v>
      </c>
      <c r="BF5" t="str">
        <v>Sabit</v>
      </c>
      <c r="BG5" t="str">
        <v>Bakija</v>
      </c>
      <c r="BH5" t="str">
        <v>Herren III</v>
      </c>
      <c r="BI5" t="str">
        <v>LG Auflage</v>
      </c>
      <c r="BJ5">
        <v>194</v>
      </c>
    </row>
    <row r="6" spans="1:62">
      <c r="A6" t="str">
        <v>Eichenlaub Adlmannstein</v>
      </c>
      <c r="B6" t="str">
        <v>Michael</v>
      </c>
      <c r="C6" t="str">
        <v>Vogl</v>
      </c>
      <c r="D6" t="str">
        <v>Herren IV</v>
      </c>
      <c r="E6" t="str">
        <v>LG Auflage</v>
      </c>
      <c r="F6">
        <v>191</v>
      </c>
      <c r="H6" t="str">
        <v>Eichenlaub Adlmannstein</v>
      </c>
      <c r="I6" t="str">
        <v>Ines</v>
      </c>
      <c r="J6" t="str">
        <v>Pfab</v>
      </c>
      <c r="K6" t="str">
        <v>Damen I</v>
      </c>
      <c r="L6" t="str">
        <v>LG</v>
      </c>
      <c r="M6">
        <v>172</v>
      </c>
      <c r="O6" t="str">
        <v>Eichenlaub Adlmannstein</v>
      </c>
      <c r="P6" t="str">
        <v>Pascal</v>
      </c>
      <c r="Q6" t="str">
        <v>Curiel</v>
      </c>
      <c r="R6" t="str">
        <v>Herren I</v>
      </c>
      <c r="S6" t="str">
        <v>LG</v>
      </c>
      <c r="T6">
        <v>138</v>
      </c>
      <c r="V6" t="str">
        <v>Eichenlaub Adlmannstein</v>
      </c>
      <c r="W6" t="str">
        <v>Daria</v>
      </c>
      <c r="X6" t="str">
        <v>Deusch</v>
      </c>
      <c r="Y6" t="str">
        <v>Damen I</v>
      </c>
      <c r="Z6" t="str">
        <v>LG</v>
      </c>
      <c r="AA6">
        <v>127</v>
      </c>
      <c r="AC6" t="str">
        <v>Eichenlaub Adlmannstein</v>
      </c>
      <c r="AD6" t="str">
        <v>Petra</v>
      </c>
      <c r="AE6" t="str">
        <v>Stegbauer-Bakija</v>
      </c>
      <c r="AF6" t="str">
        <v>Damen III</v>
      </c>
      <c r="AG6" t="str">
        <v>LG</v>
      </c>
      <c r="AH6">
        <v>169</v>
      </c>
      <c r="BE6" t="str">
        <v>Eichenlaub Adlmannstein</v>
      </c>
      <c r="BF6" t="str">
        <v>Michael</v>
      </c>
      <c r="BG6" t="str">
        <v>Vogl</v>
      </c>
      <c r="BH6" t="str">
        <v>Herren IV</v>
      </c>
      <c r="BI6" t="str">
        <v>LG Auflage</v>
      </c>
      <c r="BJ6">
        <v>191</v>
      </c>
    </row>
    <row r="7" spans="1:62">
      <c r="A7" t="str">
        <v>Eichenlaub Adlmannstein</v>
      </c>
      <c r="B7" t="str">
        <v>Walter</v>
      </c>
      <c r="C7" t="str">
        <v>Pfab</v>
      </c>
      <c r="D7" t="str">
        <v>Herren III</v>
      </c>
      <c r="E7" t="str">
        <v>LG</v>
      </c>
      <c r="F7">
        <v>179</v>
      </c>
      <c r="H7" t="str">
        <v>Eichenlaub Adlmannstein</v>
      </c>
      <c r="I7" t="str">
        <v>Barbara</v>
      </c>
      <c r="J7" t="str">
        <v>Stedele</v>
      </c>
      <c r="K7" t="str">
        <v>Damen III</v>
      </c>
      <c r="L7" t="str">
        <v>LG</v>
      </c>
      <c r="M7">
        <v>172</v>
      </c>
      <c r="O7" t="str">
        <v>Eichenlaub Adlmannstein</v>
      </c>
      <c r="P7" t="str">
        <v>Orges</v>
      </c>
      <c r="Q7" t="str">
        <v>Bakija</v>
      </c>
      <c r="R7" t="str">
        <v>Herren I</v>
      </c>
      <c r="S7" t="str">
        <v>LG</v>
      </c>
      <c r="T7">
        <v>106</v>
      </c>
      <c r="AC7" t="str">
        <v>Eichenlaub Adlmannstein</v>
      </c>
      <c r="AD7" t="str">
        <v>Kerstin</v>
      </c>
      <c r="AE7" t="str">
        <v>Riederer</v>
      </c>
      <c r="AF7" t="str">
        <v>Damen III</v>
      </c>
      <c r="AG7" t="str">
        <v>LG</v>
      </c>
      <c r="AH7">
        <v>139</v>
      </c>
      <c r="BE7" t="str">
        <v>Eichenlaub Adlmannstein</v>
      </c>
      <c r="BF7" t="str">
        <v>Fritz</v>
      </c>
      <c r="BG7" t="str">
        <v>Stegbauer</v>
      </c>
      <c r="BH7" t="str">
        <v>Herren IV</v>
      </c>
      <c r="BI7" t="str">
        <v>LG Auflage</v>
      </c>
      <c r="BJ7">
        <v>171</v>
      </c>
    </row>
    <row r="8" spans="1:62">
      <c r="A8" t="str">
        <v>Eichenlaub Adlmannstein</v>
      </c>
      <c r="B8" t="str">
        <v>Herbert</v>
      </c>
      <c r="C8" t="str">
        <v>Stegbauer</v>
      </c>
      <c r="D8" t="str">
        <v>Herren IV</v>
      </c>
      <c r="E8" t="str">
        <v>LG</v>
      </c>
      <c r="F8">
        <v>177</v>
      </c>
      <c r="H8" t="str">
        <v>Eichenlaub Adlmannstein</v>
      </c>
      <c r="I8" t="str">
        <v>Petra</v>
      </c>
      <c r="J8" t="str">
        <v>Stegbauer-Bakija</v>
      </c>
      <c r="K8" t="str">
        <v>Damen III</v>
      </c>
      <c r="L8" t="str">
        <v>LG</v>
      </c>
      <c r="M8">
        <v>169</v>
      </c>
    </row>
    <row r="9" spans="1:62">
      <c r="A9" t="str">
        <v>Eichenlaub Adlmannstein</v>
      </c>
      <c r="B9" t="str">
        <v>Andreas</v>
      </c>
      <c r="C9" t="str">
        <v>Stegbauer</v>
      </c>
      <c r="D9" t="str">
        <v>Herren I</v>
      </c>
      <c r="E9" t="str">
        <v>LG</v>
      </c>
      <c r="F9">
        <v>173</v>
      </c>
      <c r="H9" t="str">
        <v>Eichenlaub Adlmannstein</v>
      </c>
      <c r="I9" t="str">
        <v>Mattias</v>
      </c>
      <c r="J9" t="str">
        <v>Wagner</v>
      </c>
      <c r="K9" t="str">
        <v>Herren II</v>
      </c>
      <c r="L9" t="str">
        <v>LG</v>
      </c>
      <c r="M9">
        <v>168</v>
      </c>
    </row>
    <row r="10" spans="1:62">
      <c r="A10" t="str">
        <v>Eichenlaub Adlmannstein</v>
      </c>
      <c r="B10" t="str">
        <v>Ines</v>
      </c>
      <c r="C10" t="str">
        <v>Pfab</v>
      </c>
      <c r="D10" t="str">
        <v>Damen I</v>
      </c>
      <c r="E10" t="str">
        <v>LG</v>
      </c>
      <c r="F10">
        <v>172</v>
      </c>
      <c r="H10" t="str">
        <v>Eichenlaub Adlmannstein</v>
      </c>
      <c r="I10" t="str">
        <v>Marco</v>
      </c>
      <c r="J10" t="str">
        <v>Pfab</v>
      </c>
      <c r="K10" t="str">
        <v>Herren I</v>
      </c>
      <c r="L10" t="str">
        <v>LG</v>
      </c>
      <c r="M10">
        <v>152</v>
      </c>
    </row>
    <row r="11" spans="1:62">
      <c r="A11" t="str">
        <v>Eichenlaub Adlmannstein</v>
      </c>
      <c r="B11" t="str">
        <v>Barbara</v>
      </c>
      <c r="C11" t="str">
        <v>Stedele</v>
      </c>
      <c r="D11" t="str">
        <v>Damen III</v>
      </c>
      <c r="E11" t="str">
        <v>LG</v>
      </c>
      <c r="F11">
        <v>172</v>
      </c>
      <c r="H11" t="str">
        <v>Eichenlaub Adlmannstein</v>
      </c>
      <c r="I11" t="str">
        <v>Katharina</v>
      </c>
      <c r="J11" t="str">
        <v>Riederer</v>
      </c>
      <c r="K11" t="str">
        <v>Junior</v>
      </c>
      <c r="L11" t="str">
        <v>LG</v>
      </c>
      <c r="M11">
        <v>150</v>
      </c>
    </row>
    <row r="12" spans="1:62">
      <c r="A12" t="str">
        <v>Eichenlaub Adlmannstein</v>
      </c>
      <c r="B12" t="str">
        <v>Fritz</v>
      </c>
      <c r="C12" t="str">
        <v>Stegbauer</v>
      </c>
      <c r="D12" t="str">
        <v>Herren IV</v>
      </c>
      <c r="E12" t="str">
        <v>LG Auflage</v>
      </c>
      <c r="F12">
        <v>171</v>
      </c>
      <c r="H12" t="str">
        <v>Eichenlaub Adlmannstein</v>
      </c>
      <c r="I12" t="str">
        <v>Annika</v>
      </c>
      <c r="J12" t="str">
        <v>Wagner</v>
      </c>
      <c r="K12" t="str">
        <v>Jugend</v>
      </c>
      <c r="L12" t="str">
        <v>LG</v>
      </c>
      <c r="M12">
        <v>144</v>
      </c>
    </row>
    <row r="13" spans="1:62">
      <c r="A13" t="str">
        <v>Eichenlaub Adlmannstein</v>
      </c>
      <c r="B13" t="str">
        <v>Petra</v>
      </c>
      <c r="C13" t="str">
        <v>Stegbauer-Bakija</v>
      </c>
      <c r="D13" t="str">
        <v>Damen III</v>
      </c>
      <c r="E13" t="str">
        <v>LG</v>
      </c>
      <c r="F13">
        <v>169</v>
      </c>
      <c r="H13" t="str">
        <v>Eichenlaub Adlmannstein</v>
      </c>
      <c r="I13" t="str">
        <v>Lisa</v>
      </c>
      <c r="J13" t="str">
        <v>Hoeglmeier</v>
      </c>
      <c r="K13" t="str">
        <v>Damen I</v>
      </c>
      <c r="L13" t="str">
        <v>LG</v>
      </c>
      <c r="M13">
        <v>142</v>
      </c>
    </row>
    <row r="14" spans="1:62">
      <c r="A14" t="str">
        <v>Eichenlaub Adlmannstein</v>
      </c>
      <c r="B14" t="str">
        <v>Mattias</v>
      </c>
      <c r="C14" t="str">
        <v>Wagner</v>
      </c>
      <c r="D14" t="str">
        <v>Herren II</v>
      </c>
      <c r="E14" t="str">
        <v>LG</v>
      </c>
      <c r="F14">
        <v>168</v>
      </c>
      <c r="H14" t="str">
        <v>Eichenlaub Adlmannstein</v>
      </c>
      <c r="I14" t="str">
        <v>Kerstin</v>
      </c>
      <c r="J14" t="str">
        <v>Riederer</v>
      </c>
      <c r="K14" t="str">
        <v>Damen III</v>
      </c>
      <c r="L14" t="str">
        <v>LG</v>
      </c>
      <c r="M14">
        <v>139</v>
      </c>
    </row>
    <row r="15" spans="1:62">
      <c r="A15" t="str">
        <v>Eichenlaub Adlmannstein</v>
      </c>
      <c r="B15" t="str">
        <v>Mattias</v>
      </c>
      <c r="C15" t="str">
        <v>Wagner</v>
      </c>
      <c r="D15" t="str">
        <v>Herren II</v>
      </c>
      <c r="E15" t="str">
        <v>LP</v>
      </c>
      <c r="F15">
        <v>168</v>
      </c>
      <c r="H15" t="str">
        <v>Eichenlaub Adlmannstein</v>
      </c>
      <c r="I15" t="str">
        <v>Pascal</v>
      </c>
      <c r="J15" t="str">
        <v>Curiel</v>
      </c>
      <c r="K15" t="str">
        <v>Herren I</v>
      </c>
      <c r="L15" t="str">
        <v>LG</v>
      </c>
      <c r="M15">
        <v>138</v>
      </c>
    </row>
    <row r="16" spans="1:62">
      <c r="A16" t="str">
        <v>Eichenlaub Adlmannstein</v>
      </c>
      <c r="B16" t="str">
        <v>Herbert</v>
      </c>
      <c r="C16" t="str">
        <v>Stegbauer</v>
      </c>
      <c r="D16" t="str">
        <v>Herren IV</v>
      </c>
      <c r="E16" t="str">
        <v>LP</v>
      </c>
      <c r="F16">
        <v>165</v>
      </c>
      <c r="H16" t="str">
        <v>Eichenlaub Adlmannstein</v>
      </c>
      <c r="I16" t="str">
        <v>Brigitte</v>
      </c>
      <c r="J16" t="str">
        <v>Ernst</v>
      </c>
      <c r="K16" t="str">
        <v>Damen II</v>
      </c>
      <c r="L16" t="str">
        <v>LG</v>
      </c>
      <c r="M16">
        <v>135</v>
      </c>
    </row>
    <row r="17" spans="1:13">
      <c r="A17" t="str">
        <v>Eichenlaub Adlmannstein</v>
      </c>
      <c r="B17" t="str">
        <v>Sabit</v>
      </c>
      <c r="C17" t="str">
        <v>Bakija</v>
      </c>
      <c r="D17" t="str">
        <v>Herren III</v>
      </c>
      <c r="E17" t="str">
        <v>LP</v>
      </c>
      <c r="F17">
        <v>159</v>
      </c>
      <c r="H17" t="str">
        <v>Eichenlaub Adlmannstein</v>
      </c>
      <c r="I17" t="str">
        <v>Daria</v>
      </c>
      <c r="J17" t="str">
        <v>Deusch</v>
      </c>
      <c r="K17" t="str">
        <v>Damen I</v>
      </c>
      <c r="L17" t="str">
        <v>LG</v>
      </c>
      <c r="M17">
        <v>127</v>
      </c>
    </row>
    <row r="18" spans="1:13">
      <c r="A18" t="str">
        <v>Eichenlaub Adlmannstein</v>
      </c>
      <c r="B18" t="str">
        <v>Marco</v>
      </c>
      <c r="C18" t="str">
        <v>Pfab</v>
      </c>
      <c r="D18" t="str">
        <v>Herren I</v>
      </c>
      <c r="E18" t="str">
        <v>LG</v>
      </c>
      <c r="F18">
        <v>152</v>
      </c>
      <c r="H18" t="str">
        <v>Eichenlaub Adlmannstein</v>
      </c>
      <c r="I18" t="str">
        <v>Orges</v>
      </c>
      <c r="J18" t="str">
        <v>Bakija</v>
      </c>
      <c r="K18" t="str">
        <v>Herren I</v>
      </c>
      <c r="L18" t="str">
        <v>LG</v>
      </c>
      <c r="M18">
        <v>106</v>
      </c>
    </row>
    <row r="19" spans="1:13">
      <c r="A19" t="str">
        <v>Eichenlaub Adlmannstein</v>
      </c>
      <c r="B19" t="str">
        <v>Katharina</v>
      </c>
      <c r="C19" t="str">
        <v>Riederer</v>
      </c>
      <c r="D19" t="str">
        <v>Junior</v>
      </c>
      <c r="E19" t="str">
        <v>LG</v>
      </c>
      <c r="F19">
        <v>150</v>
      </c>
      <c r="H19" t="str">
        <v>Eichenlaub Adlmannstein</v>
      </c>
      <c r="I19" t="str">
        <v>Elena</v>
      </c>
      <c r="J19" t="str">
        <v>Wagner</v>
      </c>
      <c r="K19" t="str">
        <v>Schüler</v>
      </c>
      <c r="L19" t="str">
        <v>LG</v>
      </c>
      <c r="M19">
        <v>102</v>
      </c>
    </row>
    <row r="20" spans="1:13">
      <c r="A20" t="str">
        <v>Eichenlaub Adlmannstein</v>
      </c>
      <c r="B20" t="str">
        <v>Annika</v>
      </c>
      <c r="C20" t="str">
        <v>Wagner</v>
      </c>
      <c r="D20" t="str">
        <v>Jugend</v>
      </c>
      <c r="E20" t="str">
        <v>LG</v>
      </c>
      <c r="F20">
        <v>144</v>
      </c>
    </row>
    <row r="21" spans="1:13">
      <c r="A21" t="str">
        <v>Eichenlaub Adlmannstein</v>
      </c>
      <c r="B21" t="str">
        <v>Lisa</v>
      </c>
      <c r="C21" t="str">
        <v>Hoeglmeier</v>
      </c>
      <c r="D21" t="str">
        <v>Damen I</v>
      </c>
      <c r="E21" t="str">
        <v>LG</v>
      </c>
      <c r="F21">
        <v>142</v>
      </c>
    </row>
    <row r="22" spans="1:13">
      <c r="A22" t="str">
        <v>Eichenlaub Adlmannstein</v>
      </c>
      <c r="B22" t="str">
        <v>Kerstin</v>
      </c>
      <c r="C22" t="str">
        <v>Riederer</v>
      </c>
      <c r="D22" t="str">
        <v>Damen III</v>
      </c>
      <c r="E22" t="str">
        <v>LG</v>
      </c>
      <c r="F22">
        <v>139</v>
      </c>
    </row>
    <row r="23" spans="1:13">
      <c r="A23" t="str">
        <v>Eichenlaub Adlmannstein</v>
      </c>
      <c r="B23" t="str">
        <v>Pascal</v>
      </c>
      <c r="C23" t="str">
        <v>Curiel</v>
      </c>
      <c r="D23" t="str">
        <v>Herren I</v>
      </c>
      <c r="E23" t="str">
        <v>LG</v>
      </c>
      <c r="F23">
        <v>138</v>
      </c>
    </row>
    <row r="24" spans="1:13">
      <c r="A24" t="str">
        <v>Eichenlaub Adlmannstein</v>
      </c>
      <c r="B24" t="str">
        <v>Brigitte</v>
      </c>
      <c r="C24" t="str">
        <v>Ernst</v>
      </c>
      <c r="D24" t="str">
        <v>Damen II</v>
      </c>
      <c r="E24" t="str">
        <v>LG</v>
      </c>
      <c r="F24">
        <v>135</v>
      </c>
    </row>
    <row r="25" spans="1:13">
      <c r="A25" t="str">
        <v>Eichenlaub Adlmannstein</v>
      </c>
      <c r="B25" t="str">
        <v>Daria</v>
      </c>
      <c r="C25" t="str">
        <v>Deusch</v>
      </c>
      <c r="D25" t="str">
        <v>Damen I</v>
      </c>
      <c r="E25" t="str">
        <v>LG</v>
      </c>
      <c r="F25">
        <v>127</v>
      </c>
    </row>
    <row r="26" spans="1:13">
      <c r="A26" t="str">
        <v>Eichenlaub Adlmannstein</v>
      </c>
      <c r="B26" t="str">
        <v>Orges</v>
      </c>
      <c r="C26" t="str">
        <v>Bakija</v>
      </c>
      <c r="D26" t="str">
        <v>Herren I</v>
      </c>
      <c r="E26" t="str">
        <v>LG</v>
      </c>
      <c r="F26">
        <v>106</v>
      </c>
    </row>
    <row r="27" spans="1:13">
      <c r="A27" t="str">
        <v>Eichenlaub Adlmannstein</v>
      </c>
      <c r="B27" t="str">
        <v>Elena</v>
      </c>
      <c r="C27" t="str">
        <v>Wagner</v>
      </c>
      <c r="D27" t="str">
        <v>Schüler</v>
      </c>
      <c r="E27" t="str">
        <v>LG</v>
      </c>
      <c r="F27">
        <v>102</v>
      </c>
    </row>
    <row r="97" spans="1:64">
      <c r="A97">
        <v>0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</row>
    <row r="98" spans="1:64">
      <c r="A98">
        <v>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</row>
    <row r="99" spans="1:64">
      <c r="A99">
        <v>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0</v>
      </c>
      <c r="BI99">
        <v>0</v>
      </c>
      <c r="BJ99">
        <v>0</v>
      </c>
      <c r="BK99">
        <v>0</v>
      </c>
      <c r="BL99">
        <v>0</v>
      </c>
    </row>
    <row r="100" spans="1:64">
      <c r="A100">
        <v>0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0</v>
      </c>
      <c r="BI100">
        <v>0</v>
      </c>
      <c r="BJ100">
        <v>0</v>
      </c>
      <c r="BK100">
        <v>0</v>
      </c>
      <c r="BL100">
        <v>0</v>
      </c>
    </row>
    <row r="101" spans="1:64">
      <c r="A101">
        <v>0</v>
      </c>
      <c r="B101">
        <v>0</v>
      </c>
      <c r="C101">
        <v>0</v>
      </c>
      <c r="D101">
        <v>0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0</v>
      </c>
      <c r="BI101">
        <v>0</v>
      </c>
      <c r="BJ101">
        <v>0</v>
      </c>
      <c r="BK101">
        <v>0</v>
      </c>
      <c r="BL101">
        <v>0</v>
      </c>
    </row>
    <row r="102" spans="1:64">
      <c r="A102">
        <v>0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0</v>
      </c>
      <c r="BI102">
        <v>0</v>
      </c>
      <c r="BJ102">
        <v>0</v>
      </c>
      <c r="BK102">
        <v>0</v>
      </c>
      <c r="BL102">
        <v>0</v>
      </c>
    </row>
    <row r="103" spans="1:64">
      <c r="A103">
        <v>0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0</v>
      </c>
      <c r="BI103">
        <v>0</v>
      </c>
      <c r="BJ103">
        <v>0</v>
      </c>
      <c r="BK103">
        <v>0</v>
      </c>
      <c r="BL103">
        <v>0</v>
      </c>
    </row>
    <row r="104" spans="1:64">
      <c r="A104">
        <v>0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0</v>
      </c>
      <c r="BI104">
        <v>0</v>
      </c>
      <c r="BJ104">
        <v>0</v>
      </c>
      <c r="BK104">
        <v>0</v>
      </c>
      <c r="BL104">
        <v>0</v>
      </c>
    </row>
  </sheetData>
  <sheetProtection selectLockedCells="1" selectUnlockedCells="1"/>
  <pageMargins left="0.7" right="0.7" top="0.78740157499999996" bottom="0.78740157499999996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C152D-92BC-438E-B129-AB9E6312FF01}">
  <sheetPr codeName="Tabelle24">
    <tabColor rgb="FFFF0000"/>
  </sheetPr>
  <dimension ref="A1:BL104"/>
  <sheetViews>
    <sheetView topLeftCell="X1" workbookViewId="0">
      <selection activeCell="AC4" sqref="AC4"/>
    </sheetView>
  </sheetViews>
  <sheetFormatPr baseColWidth="10" defaultRowHeight="12.75"/>
  <cols>
    <col min="1" max="1" width="17.42578125" bestFit="1" customWidth="1"/>
    <col min="2" max="2" width="11.5703125" bestFit="1" customWidth="1"/>
    <col min="3" max="3" width="10.5703125" bestFit="1" customWidth="1"/>
    <col min="4" max="4" width="9.42578125" bestFit="1" customWidth="1"/>
    <col min="5" max="5" width="11" bestFit="1" customWidth="1"/>
    <col min="6" max="6" width="8.5703125" bestFit="1" customWidth="1"/>
    <col min="8" max="8" width="17.42578125" bestFit="1" customWidth="1"/>
    <col min="9" max="9" width="11.5703125" bestFit="1" customWidth="1"/>
    <col min="10" max="10" width="9.85546875" bestFit="1" customWidth="1"/>
    <col min="11" max="11" width="9.42578125" bestFit="1" customWidth="1"/>
    <col min="12" max="12" width="11" bestFit="1" customWidth="1"/>
    <col min="13" max="13" width="8.5703125" bestFit="1" customWidth="1"/>
    <col min="15" max="15" width="17.42578125" bestFit="1" customWidth="1"/>
    <col min="16" max="16" width="11.5703125" bestFit="1" customWidth="1"/>
    <col min="17" max="17" width="9" bestFit="1" customWidth="1"/>
    <col min="18" max="18" width="9.140625" bestFit="1" customWidth="1"/>
    <col min="19" max="19" width="11" bestFit="1" customWidth="1"/>
    <col min="20" max="20" width="8.5703125" bestFit="1" customWidth="1"/>
    <col min="22" max="22" width="17.42578125" bestFit="1" customWidth="1"/>
    <col min="23" max="23" width="11.5703125" bestFit="1" customWidth="1"/>
    <col min="24" max="24" width="10" bestFit="1" customWidth="1"/>
    <col min="25" max="25" width="9.140625" bestFit="1" customWidth="1"/>
    <col min="26" max="26" width="11" bestFit="1" customWidth="1"/>
    <col min="27" max="27" width="8.5703125" bestFit="1" customWidth="1"/>
    <col min="29" max="29" width="17.42578125" bestFit="1" customWidth="1"/>
    <col min="30" max="30" width="11.5703125" bestFit="1" customWidth="1"/>
    <col min="31" max="31" width="9.85546875" bestFit="1" customWidth="1"/>
    <col min="32" max="32" width="9.42578125" bestFit="1" customWidth="1"/>
    <col min="33" max="33" width="11" bestFit="1" customWidth="1"/>
    <col min="34" max="34" width="8.5703125" bestFit="1" customWidth="1"/>
    <col min="36" max="36" width="17.42578125" bestFit="1" customWidth="1"/>
    <col min="37" max="37" width="11.5703125" bestFit="1" customWidth="1"/>
    <col min="38" max="38" width="9.42578125" bestFit="1" customWidth="1"/>
    <col min="39" max="39" width="9.140625" bestFit="1" customWidth="1"/>
    <col min="40" max="40" width="11" bestFit="1" customWidth="1"/>
    <col min="41" max="41" width="8.5703125" bestFit="1" customWidth="1"/>
    <col min="43" max="43" width="17.42578125" bestFit="1" customWidth="1"/>
    <col min="44" max="44" width="11.5703125" bestFit="1" customWidth="1"/>
    <col min="45" max="45" width="8.5703125" bestFit="1" customWidth="1"/>
    <col min="46" max="46" width="9.140625" bestFit="1" customWidth="1"/>
    <col min="47" max="47" width="11" bestFit="1" customWidth="1"/>
    <col min="48" max="48" width="8.5703125" bestFit="1" customWidth="1"/>
    <col min="50" max="50" width="17.42578125" bestFit="1" customWidth="1"/>
    <col min="51" max="51" width="11.5703125" bestFit="1" customWidth="1"/>
    <col min="52" max="52" width="10.5703125" bestFit="1" customWidth="1"/>
    <col min="53" max="53" width="9.140625" bestFit="1" customWidth="1"/>
    <col min="54" max="54" width="11" bestFit="1" customWidth="1"/>
    <col min="55" max="55" width="8.5703125" bestFit="1" customWidth="1"/>
    <col min="57" max="57" width="20.85546875" bestFit="1" customWidth="1"/>
    <col min="58" max="58" width="11.5703125" bestFit="1" customWidth="1"/>
    <col min="59" max="59" width="10.7109375" bestFit="1" customWidth="1"/>
    <col min="60" max="60" width="9.140625" bestFit="1" customWidth="1"/>
    <col min="61" max="61" width="11" bestFit="1" customWidth="1"/>
    <col min="62" max="62" width="8.5703125" bestFit="1" customWidth="1"/>
  </cols>
  <sheetData>
    <row r="1" spans="1:62">
      <c r="A1" t="s">
        <v>18</v>
      </c>
      <c r="H1" t="s">
        <v>36</v>
      </c>
      <c r="O1" t="s">
        <v>45</v>
      </c>
      <c r="V1" t="s">
        <v>83</v>
      </c>
      <c r="AC1" t="s">
        <v>52</v>
      </c>
      <c r="AJ1" t="s">
        <v>118</v>
      </c>
      <c r="AQ1" t="s">
        <v>53</v>
      </c>
      <c r="AX1" t="s">
        <v>43</v>
      </c>
      <c r="BE1" t="s">
        <v>86</v>
      </c>
    </row>
    <row r="3" spans="1:62">
      <c r="A3" t="str" cm="1">
        <f t="array" ref="A3:F27">_xlfn._xlws.SORT(_xlfn._xlws.FILTER(Tabelle3[],(Tabelle3[Verein]=$A$1),""),6,-1)</f>
        <v>Freischütz Zeitlarn</v>
      </c>
      <c r="B3" t="str">
        <v>Viktor</v>
      </c>
      <c r="C3" t="str">
        <v>Sander</v>
      </c>
      <c r="D3" t="str">
        <v>Herren II</v>
      </c>
      <c r="E3" t="str">
        <v>LG</v>
      </c>
      <c r="F3">
        <v>195</v>
      </c>
      <c r="H3" t="str" cm="1">
        <f t="array" ref="H3:M19">_xlfn._xlws.SORT(_xlfn._xlws.FILTER(Tabelle3[],(Tabelle3[Verein]=$A$1)*(Tabelle3[Disziplin]="LG"),""),6,-1)</f>
        <v>Freischütz Zeitlarn</v>
      </c>
      <c r="I3" t="str">
        <v>Viktor</v>
      </c>
      <c r="J3" t="str">
        <v>Sander</v>
      </c>
      <c r="K3" t="str">
        <v>Herren II</v>
      </c>
      <c r="L3" t="str">
        <v>LG</v>
      </c>
      <c r="M3">
        <v>195</v>
      </c>
      <c r="O3" t="str" cm="1">
        <f t="array" ref="O3:T5">_xlfn._xlws.SORT(_xlfn._xlws.FILTER(Tabelle3[],(Tabelle3[Verein]=$A$1)*(Tabelle3[Disziplin]="LG")*(Tabelle3[Klasse]="Herren I")+(Tabelle3[Verein]=$A$1)*(Tabelle3[Disziplin]="LG")*(Tabelle3[Klasse]="Herren II"),""),6,-1)</f>
        <v>Freischütz Zeitlarn</v>
      </c>
      <c r="P3" t="str">
        <v>Viktor</v>
      </c>
      <c r="Q3" t="str">
        <v>Sander</v>
      </c>
      <c r="R3" t="str">
        <v>Herren II</v>
      </c>
      <c r="S3" t="str">
        <v>LG</v>
      </c>
      <c r="T3">
        <v>195</v>
      </c>
      <c r="V3" t="e" cm="1">
        <f t="array" ref="V3">_xlfn._xlws.SORT(_xlfn._xlws.FILTER(Tabelle3[],(Tabelle3[Verein]=$A$1)*(Tabelle3[Disziplin]="LG")*(Tabelle3[Klasse]="Damen I")+(Tabelle3[Verein]=$A$1)*(Tabelle3[Disziplin]="LG")*(Tabelle3[Klasse]="Damen II"),""),6,-1)</f>
        <v>#VALUE!</v>
      </c>
      <c r="AC3" t="str" cm="1">
        <f t="array" ref="AC3:AH5">_xlfn._xlws.SORT(_xlfn._xlws.FILTER(Tabelle3[],(Tabelle3[Verein]=$A$1)*(Tabelle3[Disziplin]="LG")*(Tabelle3[Klasse]="Herren III")+(Tabelle3[Verein]=$A$1)*(Tabelle3[Disziplin]="LG")*(Tabelle3[Klasse]="Herren IV")
+(Tabelle3[Verein]=$A$1)*(Tabelle3[Disziplin]="LG")*(Tabelle3[Klasse]="Herren V")
+(Tabelle3[Verein]=$A$1)*(Tabelle3[Disziplin]="LG")*(Tabelle3[Klasse]="Herren VI")
+(Tabelle3[Verein]=$A$1)*(Tabelle3[Disziplin]="LG")*(Tabelle3[Klasse]="Damen III")
+(Tabelle3[Verein]=$A$1)*(Tabelle3[Disziplin]="LG")*(Tabelle3[Klasse]="Damen IV")
+(Tabelle3[Verein]=$A$1)*(Tabelle3[Disziplin]="LG")*(Tabelle3[Klasse]="Damen V")
+(Tabelle3[Verein]=$A$1)*(Tabelle3[Disziplin]="LG")*(Tabelle3[Klasse]="Damen VI"),""),6,-1)</f>
        <v>Freischütz Zeitlarn</v>
      </c>
      <c r="AD3" t="str">
        <v>Stephan</v>
      </c>
      <c r="AE3" t="str">
        <v>Schreiner</v>
      </c>
      <c r="AF3" t="str">
        <v>Herren III</v>
      </c>
      <c r="AG3" t="str">
        <v>LG</v>
      </c>
      <c r="AH3">
        <v>189</v>
      </c>
      <c r="AJ3" t="str" cm="1">
        <f t="array" ref="AJ3:AO10">_xlfn._xlws.SORT(_xlfn._xlws.FILTER(Tabelle3[],(Tabelle3[Verein]=$A$1)*(Tabelle3[Disziplin]="LG")*(Tabelle3[Klasse]="Schüler")+(Tabelle3[Verein]=$A$1)*(Tabelle3[Disziplin]="LG")*(Tabelle3[Klasse]="Jugend"),""),6,-1)</f>
        <v>Freischütz Zeitlarn</v>
      </c>
      <c r="AK3" t="str">
        <v>Max</v>
      </c>
      <c r="AL3" t="str">
        <v>Minner</v>
      </c>
      <c r="AM3" t="str">
        <v>Jugend</v>
      </c>
      <c r="AN3" t="str">
        <v>LG</v>
      </c>
      <c r="AO3">
        <v>178</v>
      </c>
      <c r="AQ3" t="str" cm="1">
        <f t="array" ref="AQ3:AV5">_xlfn._xlws.SORT(_xlfn._xlws.FILTER(Tabelle3[],(Tabelle3[Verein]=$A$1)*(Tabelle3[Disziplin]="LG")*(Tabelle3[Klasse]="Junior"),""),6,-1)</f>
        <v>Freischütz Zeitlarn</v>
      </c>
      <c r="AR3" t="str">
        <v>Annika</v>
      </c>
      <c r="AS3" t="str">
        <v>Muehlbauer</v>
      </c>
      <c r="AT3" t="str">
        <v>Junior</v>
      </c>
      <c r="AU3" t="str">
        <v>LG</v>
      </c>
      <c r="AV3">
        <v>193</v>
      </c>
      <c r="AX3" t="str" cm="1">
        <f t="array" ref="AX3:BC5">_xlfn._xlws.SORT(_xlfn._xlws.FILTER(Tabelle3[],(Tabelle3[Verein]=$A$1)*(Tabelle3[Disziplin]="LP"),""),6,-1)</f>
        <v>Freischütz Zeitlarn</v>
      </c>
      <c r="AY3" t="str">
        <v>Christian</v>
      </c>
      <c r="AZ3" t="str">
        <v>Schedl</v>
      </c>
      <c r="BA3" t="str">
        <v>Herren II</v>
      </c>
      <c r="BB3" t="str">
        <v>LP</v>
      </c>
      <c r="BC3">
        <v>179</v>
      </c>
      <c r="BE3" t="str" cm="1">
        <f t="array" ref="BE3:BJ7">_xlfn._xlws.SORT(_xlfn._xlws.FILTER(Tabelle3[],(Tabelle3[Verein]=$A$1)*(Tabelle3[Disziplin]="LG Auflage"),""),6,-1)</f>
        <v>Freischütz Zeitlarn</v>
      </c>
      <c r="BF3" t="str">
        <v>Gerhard</v>
      </c>
      <c r="BG3" t="str">
        <v>Kagerer</v>
      </c>
      <c r="BH3" t="str">
        <v>Herren IV</v>
      </c>
      <c r="BI3" t="str">
        <v>LG Auflage</v>
      </c>
      <c r="BJ3">
        <v>194</v>
      </c>
    </row>
    <row r="4" spans="1:62">
      <c r="A4" t="str">
        <v>Freischütz Zeitlarn</v>
      </c>
      <c r="B4" t="str">
        <v>Gerhard</v>
      </c>
      <c r="C4" t="str">
        <v>Kagerer</v>
      </c>
      <c r="D4" t="str">
        <v>Herren IV</v>
      </c>
      <c r="E4" t="str">
        <v>LG Auflage</v>
      </c>
      <c r="F4">
        <v>194</v>
      </c>
      <c r="H4" t="str">
        <v>Freischütz Zeitlarn</v>
      </c>
      <c r="I4" t="str">
        <v>Christian</v>
      </c>
      <c r="J4" t="str">
        <v>Wagner</v>
      </c>
      <c r="K4" t="str">
        <v>Herren I</v>
      </c>
      <c r="L4" t="str">
        <v>LG</v>
      </c>
      <c r="M4">
        <v>193</v>
      </c>
      <c r="O4" t="str">
        <v>Freischütz Zeitlarn</v>
      </c>
      <c r="P4" t="str">
        <v>Christian</v>
      </c>
      <c r="Q4" t="str">
        <v>Wagner</v>
      </c>
      <c r="R4" t="str">
        <v>Herren I</v>
      </c>
      <c r="S4" t="str">
        <v>LG</v>
      </c>
      <c r="T4">
        <v>193</v>
      </c>
      <c r="AC4" t="str">
        <v>Freischütz Zeitlarn</v>
      </c>
      <c r="AD4" t="str">
        <v>Peter</v>
      </c>
      <c r="AE4" t="str">
        <v>Bach</v>
      </c>
      <c r="AF4" t="str">
        <v>Herren IV</v>
      </c>
      <c r="AG4" t="str">
        <v>LG</v>
      </c>
      <c r="AH4">
        <v>173</v>
      </c>
      <c r="AJ4" t="str">
        <v>Freischütz Zeitlarn</v>
      </c>
      <c r="AK4" t="str">
        <v>David</v>
      </c>
      <c r="AL4" t="str">
        <v>Veg</v>
      </c>
      <c r="AM4" t="str">
        <v>Schüler</v>
      </c>
      <c r="AN4" t="str">
        <v>LG</v>
      </c>
      <c r="AO4">
        <v>163</v>
      </c>
      <c r="AQ4" t="str">
        <v>Freischütz Zeitlarn</v>
      </c>
      <c r="AR4" t="str">
        <v>Alina</v>
      </c>
      <c r="AS4" t="str">
        <v>Fagas</v>
      </c>
      <c r="AT4" t="str">
        <v>Junior</v>
      </c>
      <c r="AU4" t="str">
        <v>LG</v>
      </c>
      <c r="AV4">
        <v>191</v>
      </c>
      <c r="AX4" t="str">
        <v>Freischütz Zeitlarn</v>
      </c>
      <c r="AY4" t="str">
        <v>Stephan</v>
      </c>
      <c r="AZ4" t="str">
        <v>Schreiner</v>
      </c>
      <c r="BA4" t="str">
        <v>Herren III</v>
      </c>
      <c r="BB4" t="str">
        <v>LP</v>
      </c>
      <c r="BC4">
        <v>174</v>
      </c>
      <c r="BE4" t="str">
        <v>Freischütz Zeitlarn</v>
      </c>
      <c r="BF4" t="str">
        <v>Stephan</v>
      </c>
      <c r="BG4" t="str">
        <v>Schreiner</v>
      </c>
      <c r="BH4" t="str">
        <v>Herren III</v>
      </c>
      <c r="BI4" t="str">
        <v>LG Auflage</v>
      </c>
      <c r="BJ4">
        <v>194</v>
      </c>
    </row>
    <row r="5" spans="1:62">
      <c r="A5" t="str">
        <v>Freischütz Zeitlarn</v>
      </c>
      <c r="B5" t="str">
        <v>Stephan</v>
      </c>
      <c r="C5" t="str">
        <v>Schreiner</v>
      </c>
      <c r="D5" t="str">
        <v>Herren III</v>
      </c>
      <c r="E5" t="str">
        <v>LG Auflage</v>
      </c>
      <c r="F5">
        <v>194</v>
      </c>
      <c r="H5" t="str">
        <v>Freischütz Zeitlarn</v>
      </c>
      <c r="I5" t="str">
        <v>Annika</v>
      </c>
      <c r="J5" t="str">
        <v>Muehlbauer</v>
      </c>
      <c r="K5" t="str">
        <v>Junior</v>
      </c>
      <c r="L5" t="str">
        <v>LG</v>
      </c>
      <c r="M5">
        <v>193</v>
      </c>
      <c r="O5" t="str">
        <v>Freischütz Zeitlarn</v>
      </c>
      <c r="P5" t="str">
        <v>Christian</v>
      </c>
      <c r="Q5" t="str">
        <v>Schedl</v>
      </c>
      <c r="R5" t="str">
        <v>Herren II</v>
      </c>
      <c r="S5" t="str">
        <v>LG</v>
      </c>
      <c r="T5">
        <v>187</v>
      </c>
      <c r="AC5" t="str">
        <v>Freischütz Zeitlarn</v>
      </c>
      <c r="AD5" t="str">
        <v>Josef</v>
      </c>
      <c r="AE5" t="str">
        <v>Muehlbauer</v>
      </c>
      <c r="AF5" t="str">
        <v>Herren IV</v>
      </c>
      <c r="AG5" t="str">
        <v>LG</v>
      </c>
      <c r="AH5">
        <v>169</v>
      </c>
      <c r="AJ5" t="str">
        <v>Freischütz Zeitlarn</v>
      </c>
      <c r="AK5" t="str">
        <v>Valentin</v>
      </c>
      <c r="AL5" t="str">
        <v>Reisinger</v>
      </c>
      <c r="AM5" t="str">
        <v>Jugend</v>
      </c>
      <c r="AN5" t="str">
        <v>LG</v>
      </c>
      <c r="AO5">
        <v>163</v>
      </c>
      <c r="AQ5" t="str">
        <v>Freischütz Zeitlarn</v>
      </c>
      <c r="AR5" t="str">
        <v>Yannik</v>
      </c>
      <c r="AS5" t="str">
        <v>Schedl</v>
      </c>
      <c r="AT5" t="str">
        <v>Junior</v>
      </c>
      <c r="AU5" t="str">
        <v>LG</v>
      </c>
      <c r="AV5">
        <v>174</v>
      </c>
      <c r="AX5" t="str">
        <v>Freischütz Zeitlarn</v>
      </c>
      <c r="AY5" t="str">
        <v>Christian</v>
      </c>
      <c r="AZ5" t="str">
        <v>Stiegler</v>
      </c>
      <c r="BA5" t="str">
        <v>Herren I</v>
      </c>
      <c r="BB5" t="str">
        <v>LP</v>
      </c>
      <c r="BC5">
        <v>172</v>
      </c>
      <c r="BE5" t="str">
        <v>Freischütz Zeitlarn</v>
      </c>
      <c r="BF5" t="str">
        <v>Josef</v>
      </c>
      <c r="BG5" t="str">
        <v>Muehlbauer</v>
      </c>
      <c r="BH5" t="str">
        <v>Herren IV</v>
      </c>
      <c r="BI5" t="str">
        <v>LG Auflage</v>
      </c>
      <c r="BJ5">
        <v>193</v>
      </c>
    </row>
    <row r="6" spans="1:62">
      <c r="A6" t="str">
        <v>Freischütz Zeitlarn</v>
      </c>
      <c r="B6" t="str">
        <v>Josef</v>
      </c>
      <c r="C6" t="str">
        <v>Muehlbauer</v>
      </c>
      <c r="D6" t="str">
        <v>Herren IV</v>
      </c>
      <c r="E6" t="str">
        <v>LG Auflage</v>
      </c>
      <c r="F6">
        <v>193</v>
      </c>
      <c r="H6" t="str">
        <v>Freischütz Zeitlarn</v>
      </c>
      <c r="I6" t="str">
        <v>Alina</v>
      </c>
      <c r="J6" t="str">
        <v>Fagas</v>
      </c>
      <c r="K6" t="str">
        <v>Junior</v>
      </c>
      <c r="L6" t="str">
        <v>LG</v>
      </c>
      <c r="M6">
        <v>191</v>
      </c>
      <c r="AJ6" t="str">
        <v>Freischütz Zeitlarn</v>
      </c>
      <c r="AK6" t="str">
        <v>Leni</v>
      </c>
      <c r="AL6" t="str">
        <v>Pritschet</v>
      </c>
      <c r="AM6" t="str">
        <v>Schüler</v>
      </c>
      <c r="AN6" t="str">
        <v>LG</v>
      </c>
      <c r="AO6">
        <v>153</v>
      </c>
      <c r="BE6" t="str">
        <v>Freischütz Zeitlarn</v>
      </c>
      <c r="BF6" t="str">
        <v>Ludwig</v>
      </c>
      <c r="BG6" t="str">
        <v>Wegele</v>
      </c>
      <c r="BH6" t="str">
        <v>Herren IV</v>
      </c>
      <c r="BI6" t="str">
        <v>LG Auflage</v>
      </c>
      <c r="BJ6">
        <v>190</v>
      </c>
    </row>
    <row r="7" spans="1:62">
      <c r="A7" t="str">
        <v>Freischütz Zeitlarn</v>
      </c>
      <c r="B7" t="str">
        <v>Christian</v>
      </c>
      <c r="C7" t="str">
        <v>Wagner</v>
      </c>
      <c r="D7" t="str">
        <v>Herren I</v>
      </c>
      <c r="E7" t="str">
        <v>LG</v>
      </c>
      <c r="F7">
        <v>193</v>
      </c>
      <c r="H7" t="str">
        <v>Freischütz Zeitlarn</v>
      </c>
      <c r="I7" t="str">
        <v>Stephan</v>
      </c>
      <c r="J7" t="str">
        <v>Schreiner</v>
      </c>
      <c r="K7" t="str">
        <v>Herren III</v>
      </c>
      <c r="L7" t="str">
        <v>LG</v>
      </c>
      <c r="M7">
        <v>189</v>
      </c>
      <c r="AJ7" t="str">
        <v>Freischütz Zeitlarn</v>
      </c>
      <c r="AK7" t="str">
        <v>Marie</v>
      </c>
      <c r="AL7" t="str">
        <v>Hamperl</v>
      </c>
      <c r="AM7" t="str">
        <v>Schüler</v>
      </c>
      <c r="AN7" t="str">
        <v>LG</v>
      </c>
      <c r="AO7">
        <v>144</v>
      </c>
      <c r="BE7" t="str">
        <v>Freischütz Zeitlarn</v>
      </c>
      <c r="BF7" t="str">
        <v>Heinz</v>
      </c>
      <c r="BG7" t="str">
        <v>Stiegler</v>
      </c>
      <c r="BH7" t="str">
        <v>Herren IV</v>
      </c>
      <c r="BI7" t="str">
        <v>LG Auflage</v>
      </c>
      <c r="BJ7">
        <v>186</v>
      </c>
    </row>
    <row r="8" spans="1:62">
      <c r="A8" t="str">
        <v>Freischütz Zeitlarn</v>
      </c>
      <c r="B8" t="str">
        <v>Annika</v>
      </c>
      <c r="C8" t="str">
        <v>Muehlbauer</v>
      </c>
      <c r="D8" t="str">
        <v>Junior</v>
      </c>
      <c r="E8" t="str">
        <v>LG</v>
      </c>
      <c r="F8">
        <v>193</v>
      </c>
      <c r="H8" t="str">
        <v>Freischütz Zeitlarn</v>
      </c>
      <c r="I8" t="str">
        <v>Christian</v>
      </c>
      <c r="J8" t="str">
        <v>Schedl</v>
      </c>
      <c r="K8" t="str">
        <v>Herren II</v>
      </c>
      <c r="L8" t="str">
        <v>LG</v>
      </c>
      <c r="M8">
        <v>187</v>
      </c>
      <c r="AJ8" t="str">
        <v>Freischütz Zeitlarn</v>
      </c>
      <c r="AK8" t="str">
        <v>Jonas</v>
      </c>
      <c r="AL8" t="str">
        <v>Ederer</v>
      </c>
      <c r="AM8" t="str">
        <v>Jugend</v>
      </c>
      <c r="AN8" t="str">
        <v>LG</v>
      </c>
      <c r="AO8">
        <v>135</v>
      </c>
    </row>
    <row r="9" spans="1:62">
      <c r="A9" t="str">
        <v>Freischütz Zeitlarn</v>
      </c>
      <c r="B9" t="str">
        <v>Alina</v>
      </c>
      <c r="C9" t="str">
        <v>Fagas</v>
      </c>
      <c r="D9" t="str">
        <v>Junior</v>
      </c>
      <c r="E9" t="str">
        <v>LG</v>
      </c>
      <c r="F9">
        <v>191</v>
      </c>
      <c r="H9" t="str">
        <v>Freischütz Zeitlarn</v>
      </c>
      <c r="I9" t="str">
        <v>Max</v>
      </c>
      <c r="J9" t="str">
        <v>Minner</v>
      </c>
      <c r="K9" t="str">
        <v>Jugend</v>
      </c>
      <c r="L9" t="str">
        <v>LG</v>
      </c>
      <c r="M9">
        <v>178</v>
      </c>
      <c r="AJ9" t="str">
        <v>Freischütz Zeitlarn</v>
      </c>
      <c r="AK9" t="str">
        <v>Alexander</v>
      </c>
      <c r="AL9" t="str">
        <v>Fagas</v>
      </c>
      <c r="AM9" t="str">
        <v>Schüler</v>
      </c>
      <c r="AN9" t="str">
        <v>LG</v>
      </c>
      <c r="AO9">
        <v>126</v>
      </c>
    </row>
    <row r="10" spans="1:62">
      <c r="A10" t="str">
        <v>Freischütz Zeitlarn</v>
      </c>
      <c r="B10" t="str">
        <v>Ludwig</v>
      </c>
      <c r="C10" t="str">
        <v>Wegele</v>
      </c>
      <c r="D10" t="str">
        <v>Herren IV</v>
      </c>
      <c r="E10" t="str">
        <v>LG Auflage</v>
      </c>
      <c r="F10">
        <v>190</v>
      </c>
      <c r="H10" t="str">
        <v>Freischütz Zeitlarn</v>
      </c>
      <c r="I10" t="str">
        <v>Yannik</v>
      </c>
      <c r="J10" t="str">
        <v>Schedl</v>
      </c>
      <c r="K10" t="str">
        <v>Junior</v>
      </c>
      <c r="L10" t="str">
        <v>LG</v>
      </c>
      <c r="M10">
        <v>174</v>
      </c>
      <c r="AJ10" t="str">
        <v>Freischütz Zeitlarn</v>
      </c>
      <c r="AK10" t="str">
        <v>Philip</v>
      </c>
      <c r="AL10" t="str">
        <v>Schedl</v>
      </c>
      <c r="AM10" t="str">
        <v>Schüler</v>
      </c>
      <c r="AN10" t="str">
        <v>LG</v>
      </c>
      <c r="AO10">
        <v>84</v>
      </c>
    </row>
    <row r="11" spans="1:62">
      <c r="A11" t="str">
        <v>Freischütz Zeitlarn</v>
      </c>
      <c r="B11" t="str">
        <v>Stephan</v>
      </c>
      <c r="C11" t="str">
        <v>Schreiner</v>
      </c>
      <c r="D11" t="str">
        <v>Herren III</v>
      </c>
      <c r="E11" t="str">
        <v>LG</v>
      </c>
      <c r="F11">
        <v>189</v>
      </c>
      <c r="H11" t="str">
        <v>Freischütz Zeitlarn</v>
      </c>
      <c r="I11" t="str">
        <v>Peter</v>
      </c>
      <c r="J11" t="str">
        <v>Bach</v>
      </c>
      <c r="K11" t="str">
        <v>Herren IV</v>
      </c>
      <c r="L11" t="str">
        <v>LG</v>
      </c>
      <c r="M11">
        <v>173</v>
      </c>
    </row>
    <row r="12" spans="1:62">
      <c r="A12" t="str">
        <v>Freischütz Zeitlarn</v>
      </c>
      <c r="B12" t="str">
        <v>Christian</v>
      </c>
      <c r="C12" t="str">
        <v>Schedl</v>
      </c>
      <c r="D12" t="str">
        <v>Herren II</v>
      </c>
      <c r="E12" t="str">
        <v>LG</v>
      </c>
      <c r="F12">
        <v>187</v>
      </c>
      <c r="H12" t="str">
        <v>Freischütz Zeitlarn</v>
      </c>
      <c r="I12" t="str">
        <v>Josef</v>
      </c>
      <c r="J12" t="str">
        <v>Muehlbauer</v>
      </c>
      <c r="K12" t="str">
        <v>Herren IV</v>
      </c>
      <c r="L12" t="str">
        <v>LG</v>
      </c>
      <c r="M12">
        <v>169</v>
      </c>
    </row>
    <row r="13" spans="1:62">
      <c r="A13" t="str">
        <v>Freischütz Zeitlarn</v>
      </c>
      <c r="B13" t="str">
        <v>Heinz</v>
      </c>
      <c r="C13" t="str">
        <v>Stiegler</v>
      </c>
      <c r="D13" t="str">
        <v>Herren IV</v>
      </c>
      <c r="E13" t="str">
        <v>LG Auflage</v>
      </c>
      <c r="F13">
        <v>186</v>
      </c>
      <c r="H13" t="str">
        <v>Freischütz Zeitlarn</v>
      </c>
      <c r="I13" t="str">
        <v>David</v>
      </c>
      <c r="J13" t="str">
        <v>Veg</v>
      </c>
      <c r="K13" t="str">
        <v>Schüler</v>
      </c>
      <c r="L13" t="str">
        <v>LG</v>
      </c>
      <c r="M13">
        <v>163</v>
      </c>
    </row>
    <row r="14" spans="1:62">
      <c r="A14" t="str">
        <v>Freischütz Zeitlarn</v>
      </c>
      <c r="B14" t="str">
        <v>Christian</v>
      </c>
      <c r="C14" t="str">
        <v>Schedl</v>
      </c>
      <c r="D14" t="str">
        <v>Herren II</v>
      </c>
      <c r="E14" t="str">
        <v>LP</v>
      </c>
      <c r="F14">
        <v>179</v>
      </c>
      <c r="H14" t="str">
        <v>Freischütz Zeitlarn</v>
      </c>
      <c r="I14" t="str">
        <v>Valentin</v>
      </c>
      <c r="J14" t="str">
        <v>Reisinger</v>
      </c>
      <c r="K14" t="str">
        <v>Jugend</v>
      </c>
      <c r="L14" t="str">
        <v>LG</v>
      </c>
      <c r="M14">
        <v>163</v>
      </c>
    </row>
    <row r="15" spans="1:62">
      <c r="A15" t="str">
        <v>Freischütz Zeitlarn</v>
      </c>
      <c r="B15" t="str">
        <v>Max</v>
      </c>
      <c r="C15" t="str">
        <v>Minner</v>
      </c>
      <c r="D15" t="str">
        <v>Jugend</v>
      </c>
      <c r="E15" t="str">
        <v>LG</v>
      </c>
      <c r="F15">
        <v>178</v>
      </c>
      <c r="H15" t="str">
        <v>Freischütz Zeitlarn</v>
      </c>
      <c r="I15" t="str">
        <v>Leni</v>
      </c>
      <c r="J15" t="str">
        <v>Pritschet</v>
      </c>
      <c r="K15" t="str">
        <v>Schüler</v>
      </c>
      <c r="L15" t="str">
        <v>LG</v>
      </c>
      <c r="M15">
        <v>153</v>
      </c>
    </row>
    <row r="16" spans="1:62">
      <c r="A16" t="str">
        <v>Freischütz Zeitlarn</v>
      </c>
      <c r="B16" t="str">
        <v>Yannik</v>
      </c>
      <c r="C16" t="str">
        <v>Schedl</v>
      </c>
      <c r="D16" t="str">
        <v>Junior</v>
      </c>
      <c r="E16" t="str">
        <v>LG</v>
      </c>
      <c r="F16">
        <v>174</v>
      </c>
      <c r="H16" t="str">
        <v>Freischütz Zeitlarn</v>
      </c>
      <c r="I16" t="str">
        <v>Marie</v>
      </c>
      <c r="J16" t="str">
        <v>Hamperl</v>
      </c>
      <c r="K16" t="str">
        <v>Schüler</v>
      </c>
      <c r="L16" t="str">
        <v>LG</v>
      </c>
      <c r="M16">
        <v>144</v>
      </c>
    </row>
    <row r="17" spans="1:13">
      <c r="A17" t="str">
        <v>Freischütz Zeitlarn</v>
      </c>
      <c r="B17" t="str">
        <v>Stephan</v>
      </c>
      <c r="C17" t="str">
        <v>Schreiner</v>
      </c>
      <c r="D17" t="str">
        <v>Herren III</v>
      </c>
      <c r="E17" t="str">
        <v>LP</v>
      </c>
      <c r="F17">
        <v>174</v>
      </c>
      <c r="H17" t="str">
        <v>Freischütz Zeitlarn</v>
      </c>
      <c r="I17" t="str">
        <v>Jonas</v>
      </c>
      <c r="J17" t="str">
        <v>Ederer</v>
      </c>
      <c r="K17" t="str">
        <v>Jugend</v>
      </c>
      <c r="L17" t="str">
        <v>LG</v>
      </c>
      <c r="M17">
        <v>135</v>
      </c>
    </row>
    <row r="18" spans="1:13">
      <c r="A18" t="str">
        <v>Freischütz Zeitlarn</v>
      </c>
      <c r="B18" t="str">
        <v>Peter</v>
      </c>
      <c r="C18" t="str">
        <v>Bach</v>
      </c>
      <c r="D18" t="str">
        <v>Herren IV</v>
      </c>
      <c r="E18" t="str">
        <v>LG</v>
      </c>
      <c r="F18">
        <v>173</v>
      </c>
      <c r="H18" t="str">
        <v>Freischütz Zeitlarn</v>
      </c>
      <c r="I18" t="str">
        <v>Alexander</v>
      </c>
      <c r="J18" t="str">
        <v>Fagas</v>
      </c>
      <c r="K18" t="str">
        <v>Schüler</v>
      </c>
      <c r="L18" t="str">
        <v>LG</v>
      </c>
      <c r="M18">
        <v>126</v>
      </c>
    </row>
    <row r="19" spans="1:13">
      <c r="A19" t="str">
        <v>Freischütz Zeitlarn</v>
      </c>
      <c r="B19" t="str">
        <v>Christian</v>
      </c>
      <c r="C19" t="str">
        <v>Stiegler</v>
      </c>
      <c r="D19" t="str">
        <v>Herren I</v>
      </c>
      <c r="E19" t="str">
        <v>LP</v>
      </c>
      <c r="F19">
        <v>172</v>
      </c>
      <c r="H19" t="str">
        <v>Freischütz Zeitlarn</v>
      </c>
      <c r="I19" t="str">
        <v>Philip</v>
      </c>
      <c r="J19" t="str">
        <v>Schedl</v>
      </c>
      <c r="K19" t="str">
        <v>Schüler</v>
      </c>
      <c r="L19" t="str">
        <v>LG</v>
      </c>
      <c r="M19">
        <v>84</v>
      </c>
    </row>
    <row r="20" spans="1:13">
      <c r="A20" t="str">
        <v>Freischütz Zeitlarn</v>
      </c>
      <c r="B20" t="str">
        <v>Josef</v>
      </c>
      <c r="C20" t="str">
        <v>Muehlbauer</v>
      </c>
      <c r="D20" t="str">
        <v>Herren IV</v>
      </c>
      <c r="E20" t="str">
        <v>LG</v>
      </c>
      <c r="F20">
        <v>169</v>
      </c>
    </row>
    <row r="21" spans="1:13">
      <c r="A21" t="str">
        <v>Freischütz Zeitlarn</v>
      </c>
      <c r="B21" t="str">
        <v>David</v>
      </c>
      <c r="C21" t="str">
        <v>Veg</v>
      </c>
      <c r="D21" t="str">
        <v>Schüler</v>
      </c>
      <c r="E21" t="str">
        <v>LG</v>
      </c>
      <c r="F21">
        <v>163</v>
      </c>
    </row>
    <row r="22" spans="1:13">
      <c r="A22" t="str">
        <v>Freischütz Zeitlarn</v>
      </c>
      <c r="B22" t="str">
        <v>Valentin</v>
      </c>
      <c r="C22" t="str">
        <v>Reisinger</v>
      </c>
      <c r="D22" t="str">
        <v>Jugend</v>
      </c>
      <c r="E22" t="str">
        <v>LG</v>
      </c>
      <c r="F22">
        <v>163</v>
      </c>
    </row>
    <row r="23" spans="1:13">
      <c r="A23" t="str">
        <v>Freischütz Zeitlarn</v>
      </c>
      <c r="B23" t="str">
        <v>Leni</v>
      </c>
      <c r="C23" t="str">
        <v>Pritschet</v>
      </c>
      <c r="D23" t="str">
        <v>Schüler</v>
      </c>
      <c r="E23" t="str">
        <v>LG</v>
      </c>
      <c r="F23">
        <v>153</v>
      </c>
    </row>
    <row r="24" spans="1:13">
      <c r="A24" t="str">
        <v>Freischütz Zeitlarn</v>
      </c>
      <c r="B24" t="str">
        <v>Marie</v>
      </c>
      <c r="C24" t="str">
        <v>Hamperl</v>
      </c>
      <c r="D24" t="str">
        <v>Schüler</v>
      </c>
      <c r="E24" t="str">
        <v>LG</v>
      </c>
      <c r="F24">
        <v>144</v>
      </c>
    </row>
    <row r="25" spans="1:13">
      <c r="A25" t="str">
        <v>Freischütz Zeitlarn</v>
      </c>
      <c r="B25" t="str">
        <v>Jonas</v>
      </c>
      <c r="C25" t="str">
        <v>Ederer</v>
      </c>
      <c r="D25" t="str">
        <v>Jugend</v>
      </c>
      <c r="E25" t="str">
        <v>LG</v>
      </c>
      <c r="F25">
        <v>135</v>
      </c>
    </row>
    <row r="26" spans="1:13">
      <c r="A26" t="str">
        <v>Freischütz Zeitlarn</v>
      </c>
      <c r="B26" t="str">
        <v>Alexander</v>
      </c>
      <c r="C26" t="str">
        <v>Fagas</v>
      </c>
      <c r="D26" t="str">
        <v>Schüler</v>
      </c>
      <c r="E26" t="str">
        <v>LG</v>
      </c>
      <c r="F26">
        <v>126</v>
      </c>
    </row>
    <row r="27" spans="1:13">
      <c r="A27" t="str">
        <v>Freischütz Zeitlarn</v>
      </c>
      <c r="B27" t="str">
        <v>Philip</v>
      </c>
      <c r="C27" t="str">
        <v>Schedl</v>
      </c>
      <c r="D27" t="str">
        <v>Schüler</v>
      </c>
      <c r="E27" t="str">
        <v>LG</v>
      </c>
      <c r="F27">
        <v>84</v>
      </c>
    </row>
    <row r="97" spans="1:64">
      <c r="A97">
        <v>0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</row>
    <row r="98" spans="1:64">
      <c r="A98">
        <v>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</row>
    <row r="99" spans="1:64">
      <c r="A99">
        <v>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0</v>
      </c>
      <c r="BI99">
        <v>0</v>
      </c>
      <c r="BJ99">
        <v>0</v>
      </c>
      <c r="BK99">
        <v>0</v>
      </c>
      <c r="BL99">
        <v>0</v>
      </c>
    </row>
    <row r="100" spans="1:64">
      <c r="A100">
        <v>0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0</v>
      </c>
      <c r="BI100">
        <v>0</v>
      </c>
      <c r="BJ100">
        <v>0</v>
      </c>
      <c r="BK100">
        <v>0</v>
      </c>
      <c r="BL100">
        <v>0</v>
      </c>
    </row>
    <row r="101" spans="1:64">
      <c r="A101">
        <v>0</v>
      </c>
      <c r="B101">
        <v>0</v>
      </c>
      <c r="C101">
        <v>0</v>
      </c>
      <c r="D101">
        <v>0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0</v>
      </c>
      <c r="BI101">
        <v>0</v>
      </c>
      <c r="BJ101">
        <v>0</v>
      </c>
      <c r="BK101">
        <v>0</v>
      </c>
      <c r="BL101">
        <v>0</v>
      </c>
    </row>
    <row r="102" spans="1:64">
      <c r="A102">
        <v>0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0</v>
      </c>
      <c r="BI102">
        <v>0</v>
      </c>
      <c r="BJ102">
        <v>0</v>
      </c>
      <c r="BK102">
        <v>0</v>
      </c>
      <c r="BL102">
        <v>0</v>
      </c>
    </row>
    <row r="103" spans="1:64">
      <c r="A103">
        <v>0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0</v>
      </c>
      <c r="BI103">
        <v>0</v>
      </c>
      <c r="BJ103">
        <v>0</v>
      </c>
      <c r="BK103">
        <v>0</v>
      </c>
      <c r="BL103">
        <v>0</v>
      </c>
    </row>
    <row r="104" spans="1:64">
      <c r="A104">
        <v>0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0</v>
      </c>
      <c r="BI104">
        <v>0</v>
      </c>
      <c r="BJ104">
        <v>0</v>
      </c>
      <c r="BK104">
        <v>0</v>
      </c>
      <c r="BL104">
        <v>0</v>
      </c>
    </row>
  </sheetData>
  <sheetProtection selectLockedCells="1" selectUnlockedCells="1"/>
  <pageMargins left="0.7" right="0.7" top="0.78740157499999996" bottom="0.78740157499999996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D4D44-2859-4B32-B94E-76195A4370DF}">
  <sheetPr codeName="Tabelle3">
    <tabColor rgb="FFFF0000"/>
  </sheetPr>
  <dimension ref="A1:BL104"/>
  <sheetViews>
    <sheetView topLeftCell="V1" workbookViewId="0">
      <selection activeCell="AC4" sqref="AC4"/>
    </sheetView>
  </sheetViews>
  <sheetFormatPr baseColWidth="10" defaultRowHeight="12.75"/>
  <cols>
    <col min="1" max="1" width="17.42578125" bestFit="1" customWidth="1"/>
    <col min="2" max="2" width="11.5703125" bestFit="1" customWidth="1"/>
    <col min="3" max="3" width="10.5703125" bestFit="1" customWidth="1"/>
    <col min="4" max="4" width="9.42578125" bestFit="1" customWidth="1"/>
    <col min="5" max="5" width="11" bestFit="1" customWidth="1"/>
    <col min="6" max="6" width="8.5703125" bestFit="1" customWidth="1"/>
    <col min="8" max="8" width="17.42578125" bestFit="1" customWidth="1"/>
    <col min="9" max="9" width="11.5703125" bestFit="1" customWidth="1"/>
    <col min="10" max="10" width="9.85546875" bestFit="1" customWidth="1"/>
    <col min="11" max="11" width="9.42578125" bestFit="1" customWidth="1"/>
    <col min="12" max="12" width="11" bestFit="1" customWidth="1"/>
    <col min="13" max="13" width="8.5703125" bestFit="1" customWidth="1"/>
    <col min="15" max="15" width="17.42578125" bestFit="1" customWidth="1"/>
    <col min="16" max="16" width="11.5703125" bestFit="1" customWidth="1"/>
    <col min="17" max="17" width="9" bestFit="1" customWidth="1"/>
    <col min="18" max="18" width="9.140625" bestFit="1" customWidth="1"/>
    <col min="19" max="19" width="11" bestFit="1" customWidth="1"/>
    <col min="20" max="20" width="8.5703125" bestFit="1" customWidth="1"/>
    <col min="22" max="22" width="17.42578125" bestFit="1" customWidth="1"/>
    <col min="23" max="23" width="11.5703125" bestFit="1" customWidth="1"/>
    <col min="24" max="24" width="10" bestFit="1" customWidth="1"/>
    <col min="25" max="25" width="9.140625" bestFit="1" customWidth="1"/>
    <col min="26" max="26" width="11" bestFit="1" customWidth="1"/>
    <col min="27" max="27" width="8.5703125" bestFit="1" customWidth="1"/>
    <col min="29" max="29" width="17.42578125" bestFit="1" customWidth="1"/>
    <col min="30" max="30" width="11.5703125" bestFit="1" customWidth="1"/>
    <col min="31" max="31" width="9.85546875" bestFit="1" customWidth="1"/>
    <col min="32" max="32" width="9.42578125" bestFit="1" customWidth="1"/>
    <col min="33" max="33" width="11" bestFit="1" customWidth="1"/>
    <col min="34" max="34" width="8.5703125" bestFit="1" customWidth="1"/>
    <col min="36" max="36" width="17.42578125" bestFit="1" customWidth="1"/>
    <col min="37" max="37" width="11.5703125" bestFit="1" customWidth="1"/>
    <col min="38" max="38" width="9.42578125" bestFit="1" customWidth="1"/>
    <col min="39" max="39" width="9.140625" bestFit="1" customWidth="1"/>
    <col min="40" max="40" width="11" bestFit="1" customWidth="1"/>
    <col min="41" max="41" width="8.5703125" bestFit="1" customWidth="1"/>
    <col min="43" max="43" width="17.42578125" bestFit="1" customWidth="1"/>
    <col min="44" max="44" width="11.5703125" bestFit="1" customWidth="1"/>
    <col min="45" max="45" width="8.5703125" bestFit="1" customWidth="1"/>
    <col min="46" max="46" width="9.140625" bestFit="1" customWidth="1"/>
    <col min="47" max="47" width="11" bestFit="1" customWidth="1"/>
    <col min="48" max="48" width="8.5703125" bestFit="1" customWidth="1"/>
    <col min="50" max="50" width="17.42578125" bestFit="1" customWidth="1"/>
    <col min="51" max="51" width="11.5703125" bestFit="1" customWidth="1"/>
    <col min="52" max="52" width="10.5703125" bestFit="1" customWidth="1"/>
    <col min="53" max="53" width="9.140625" bestFit="1" customWidth="1"/>
    <col min="54" max="54" width="11" bestFit="1" customWidth="1"/>
    <col min="55" max="55" width="8.5703125" bestFit="1" customWidth="1"/>
    <col min="57" max="57" width="20.85546875" bestFit="1" customWidth="1"/>
    <col min="58" max="58" width="11.5703125" bestFit="1" customWidth="1"/>
    <col min="59" max="59" width="10.7109375" bestFit="1" customWidth="1"/>
    <col min="60" max="60" width="9.140625" bestFit="1" customWidth="1"/>
    <col min="61" max="61" width="11" bestFit="1" customWidth="1"/>
    <col min="62" max="62" width="8.5703125" bestFit="1" customWidth="1"/>
  </cols>
  <sheetData>
    <row r="1" spans="1:62">
      <c r="A1" t="s">
        <v>13</v>
      </c>
      <c r="H1" t="s">
        <v>171</v>
      </c>
      <c r="O1" t="s">
        <v>45</v>
      </c>
      <c r="V1" t="s">
        <v>83</v>
      </c>
      <c r="AC1" t="s">
        <v>52</v>
      </c>
      <c r="AJ1" t="s">
        <v>118</v>
      </c>
      <c r="AQ1" t="s">
        <v>53</v>
      </c>
      <c r="AX1" t="s">
        <v>43</v>
      </c>
      <c r="BE1" t="s">
        <v>86</v>
      </c>
    </row>
    <row r="3" spans="1:62">
      <c r="A3" t="str" cm="1">
        <f t="array" ref="A3:F26">_xlfn._xlws.SORT(_xlfn._xlws.FILTER(Tabelle3[],(Tabelle3[Verein]=$A$1),""),6,-1)</f>
        <v>Grüne Au Thanhausen</v>
      </c>
      <c r="B3" t="str">
        <v>Robert</v>
      </c>
      <c r="C3" t="str">
        <v>Brandl</v>
      </c>
      <c r="D3" t="str">
        <v>Herren IV</v>
      </c>
      <c r="E3" t="str">
        <v>LG Auflage</v>
      </c>
      <c r="F3">
        <v>194</v>
      </c>
      <c r="H3" t="str" cm="1">
        <f t="array" ref="H3:M18">_xlfn._xlws.SORT(_xlfn._xlws.FILTER(Tabelle3[],(Tabelle3[Verein]=$A$1)*(Tabelle3[Disziplin]="LG"),""),6,-1)</f>
        <v>Grüne Au Thanhausen</v>
      </c>
      <c r="I3" t="str">
        <v>Thomas</v>
      </c>
      <c r="J3" t="str">
        <v>Schreiner</v>
      </c>
      <c r="K3" t="str">
        <v>Herren I</v>
      </c>
      <c r="L3" t="str">
        <v>LG</v>
      </c>
      <c r="M3">
        <v>193</v>
      </c>
      <c r="O3" t="str" cm="1">
        <f t="array" ref="O3:T6">_xlfn._xlws.SORT(_xlfn._xlws.FILTER(Tabelle3[],(Tabelle3[Verein]=$A$1)*(Tabelle3[Disziplin]="LG")*(Tabelle3[Klasse]="Herren I")+(Tabelle3[Verein]=$A$1)*(Tabelle3[Disziplin]="LG")*(Tabelle3[Klasse]="Herren II"),""),6,-1)</f>
        <v>Grüne Au Thanhausen</v>
      </c>
      <c r="P3" t="str">
        <v>Thomas</v>
      </c>
      <c r="Q3" t="str">
        <v>Schreiner</v>
      </c>
      <c r="R3" t="str">
        <v>Herren I</v>
      </c>
      <c r="S3" t="str">
        <v>LG</v>
      </c>
      <c r="T3">
        <v>193</v>
      </c>
      <c r="V3" t="str" cm="1">
        <f t="array" ref="V3:AA5">_xlfn._xlws.SORT(_xlfn._xlws.FILTER(Tabelle3[],(Tabelle3[Verein]=$A$1)*(Tabelle3[Disziplin]="LG")*(Tabelle3[Klasse]="Damen I")+(Tabelle3[Verein]=$A$1)*(Tabelle3[Disziplin]="LG")*(Tabelle3[Klasse]="Damen II"),""),6,-1)</f>
        <v>Grüne Au Thanhausen</v>
      </c>
      <c r="W3" t="str">
        <v>Sabine</v>
      </c>
      <c r="X3" t="str">
        <v>Gruber</v>
      </c>
      <c r="Y3" t="str">
        <v>Damen I</v>
      </c>
      <c r="Z3" t="str">
        <v>LG</v>
      </c>
      <c r="AA3">
        <v>189</v>
      </c>
      <c r="AC3" t="str" cm="1">
        <f t="array" ref="AC3:AH5">_xlfn._xlws.SORT(_xlfn._xlws.FILTER(Tabelle3[],(Tabelle3[Verein]=$A$1)*(Tabelle3[Disziplin]="LG")*(Tabelle3[Klasse]="Herren III")+(Tabelle3[Verein]=$A$1)*(Tabelle3[Disziplin]="LG")*(Tabelle3[Klasse]="Herren IV")
+(Tabelle3[Verein]=$A$1)*(Tabelle3[Disziplin]="LG")*(Tabelle3[Klasse]="Herren V")
+(Tabelle3[Verein]=$A$1)*(Tabelle3[Disziplin]="LG")*(Tabelle3[Klasse]="Herren VI")
+(Tabelle3[Verein]=$A$1)*(Tabelle3[Disziplin]="LG")*(Tabelle3[Klasse]="Damen III")
+(Tabelle3[Verein]=$A$1)*(Tabelle3[Disziplin]="LG")*(Tabelle3[Klasse]="Damen IV")
+(Tabelle3[Verein]=$A$1)*(Tabelle3[Disziplin]="LG")*(Tabelle3[Klasse]="Damen V")
+(Tabelle3[Verein]=$A$1)*(Tabelle3[Disziplin]="LG")*(Tabelle3[Klasse]="Damen VI"),""),6,-1)</f>
        <v>Grüne Au Thanhausen</v>
      </c>
      <c r="AD3" t="str">
        <v>Christine</v>
      </c>
      <c r="AE3" t="str">
        <v>Hoche</v>
      </c>
      <c r="AF3" t="str">
        <v>Damen III</v>
      </c>
      <c r="AG3" t="str">
        <v>LG</v>
      </c>
      <c r="AH3">
        <v>182</v>
      </c>
      <c r="AJ3" t="str" cm="1">
        <f t="array" ref="AJ3:AO7">_xlfn._xlws.SORT(_xlfn._xlws.FILTER(Tabelle3[],(Tabelle3[Verein]=$A$1)*(Tabelle3[Disziplin]="LG")*(Tabelle3[Klasse]="Schüler")+(Tabelle3[Verein]=$A$1)*(Tabelle3[Disziplin]="LG")*(Tabelle3[Klasse]="Jugend"),""),6,-1)</f>
        <v>Grüne Au Thanhausen</v>
      </c>
      <c r="AK3" t="str">
        <v>Matthias</v>
      </c>
      <c r="AL3" t="str">
        <v>Bauer</v>
      </c>
      <c r="AM3" t="str">
        <v>Jugend</v>
      </c>
      <c r="AN3" t="str">
        <v>LG</v>
      </c>
      <c r="AO3">
        <v>188</v>
      </c>
      <c r="AQ3" t="str" cm="1">
        <f t="array" ref="AQ3:AV3">_xlfn._xlws.SORT(_xlfn._xlws.FILTER(Tabelle3[],(Tabelle3[Verein]=$A$1)*(Tabelle3[Disziplin]="LG")*(Tabelle3[Klasse]="Junior"),""),6,-1)</f>
        <v>Grüne Au Thanhausen</v>
      </c>
      <c r="AR3" t="str">
        <v>Maximilian</v>
      </c>
      <c r="AS3" t="str">
        <v>Mueller</v>
      </c>
      <c r="AT3" t="str">
        <v>Junior</v>
      </c>
      <c r="AU3" t="str">
        <v>LG</v>
      </c>
      <c r="AV3">
        <v>185</v>
      </c>
      <c r="AX3" t="str" cm="1">
        <f t="array" ref="AX3:BC6">_xlfn._xlws.SORT(_xlfn._xlws.FILTER(Tabelle3[],(Tabelle3[Verein]=$A$1)*(Tabelle3[Disziplin]="LP"),""),6,-1)</f>
        <v>Grüne Au Thanhausen</v>
      </c>
      <c r="AY3" t="str">
        <v>Thomas</v>
      </c>
      <c r="AZ3" t="str">
        <v>Schreiner</v>
      </c>
      <c r="BA3" t="str">
        <v>Herren I</v>
      </c>
      <c r="BB3" t="str">
        <v>LP</v>
      </c>
      <c r="BC3">
        <v>175</v>
      </c>
      <c r="BE3" t="str" cm="1">
        <f t="array" ref="BE3:BJ6">_xlfn._xlws.SORT(_xlfn._xlws.FILTER(Tabelle3[],(Tabelle3[Verein]=$A$1)*(Tabelle3[Disziplin]="LG Auflage"),""),6,-1)</f>
        <v>Grüne Au Thanhausen</v>
      </c>
      <c r="BF3" t="str">
        <v>Robert</v>
      </c>
      <c r="BG3" t="str">
        <v>Brandl</v>
      </c>
      <c r="BH3" t="str">
        <v>Herren IV</v>
      </c>
      <c r="BI3" t="str">
        <v>LG Auflage</v>
      </c>
      <c r="BJ3">
        <v>194</v>
      </c>
    </row>
    <row r="4" spans="1:62">
      <c r="A4" t="str">
        <v>Grüne Au Thanhausen</v>
      </c>
      <c r="B4" t="str">
        <v>Harald</v>
      </c>
      <c r="C4" t="str">
        <v>Mueller</v>
      </c>
      <c r="D4" t="str">
        <v>Herren IV</v>
      </c>
      <c r="E4" t="str">
        <v>LG Auflage</v>
      </c>
      <c r="F4">
        <v>193</v>
      </c>
      <c r="H4" t="str">
        <v>Grüne Au Thanhausen</v>
      </c>
      <c r="I4" t="str">
        <v>Sabine</v>
      </c>
      <c r="J4" t="str">
        <v>Gruber</v>
      </c>
      <c r="K4" t="str">
        <v>Damen I</v>
      </c>
      <c r="L4" t="str">
        <v>LG</v>
      </c>
      <c r="M4">
        <v>189</v>
      </c>
      <c r="O4" t="str">
        <v>Grüne Au Thanhausen</v>
      </c>
      <c r="P4" t="str">
        <v>Martin</v>
      </c>
      <c r="Q4" t="str">
        <v>Mueller</v>
      </c>
      <c r="R4" t="str">
        <v>Herren II</v>
      </c>
      <c r="S4" t="str">
        <v>LG</v>
      </c>
      <c r="T4">
        <v>175</v>
      </c>
      <c r="V4" t="str">
        <v>Grüne Au Thanhausen</v>
      </c>
      <c r="W4" t="str">
        <v>Claudia</v>
      </c>
      <c r="X4" t="str">
        <v>Fundeis</v>
      </c>
      <c r="Y4" t="str">
        <v>Damen II</v>
      </c>
      <c r="Z4" t="str">
        <v>LG</v>
      </c>
      <c r="AA4">
        <v>171</v>
      </c>
      <c r="AC4" t="str">
        <v>Grüne Au Thanhausen</v>
      </c>
      <c r="AD4" t="str">
        <v>Robert</v>
      </c>
      <c r="AE4" t="str">
        <v>Brandl</v>
      </c>
      <c r="AF4" t="str">
        <v>Herren IV</v>
      </c>
      <c r="AG4" t="str">
        <v>LG</v>
      </c>
      <c r="AH4">
        <v>169</v>
      </c>
      <c r="AJ4" t="str">
        <v>Grüne Au Thanhausen</v>
      </c>
      <c r="AK4" t="str">
        <v>Rebekka</v>
      </c>
      <c r="AL4" t="str">
        <v>Greipl</v>
      </c>
      <c r="AM4" t="str">
        <v>Jugend</v>
      </c>
      <c r="AN4" t="str">
        <v>LG</v>
      </c>
      <c r="AO4">
        <v>173</v>
      </c>
      <c r="AX4" t="str">
        <v>Grüne Au Thanhausen</v>
      </c>
      <c r="AY4" t="str">
        <v>Christine</v>
      </c>
      <c r="AZ4" t="str">
        <v>Wohl</v>
      </c>
      <c r="BA4" t="str">
        <v>Damen III</v>
      </c>
      <c r="BB4" t="str">
        <v>LP</v>
      </c>
      <c r="BC4">
        <v>171</v>
      </c>
      <c r="BE4" t="str">
        <v>Grüne Au Thanhausen</v>
      </c>
      <c r="BF4" t="str">
        <v>Harald</v>
      </c>
      <c r="BG4" t="str">
        <v>Mueller</v>
      </c>
      <c r="BH4" t="str">
        <v>Herren IV</v>
      </c>
      <c r="BI4" t="str">
        <v>LG Auflage</v>
      </c>
      <c r="BJ4">
        <v>193</v>
      </c>
    </row>
    <row r="5" spans="1:62">
      <c r="A5" t="str">
        <v>Grüne Au Thanhausen</v>
      </c>
      <c r="B5" t="str">
        <v>Thomas</v>
      </c>
      <c r="C5" t="str">
        <v>Schreiner</v>
      </c>
      <c r="D5" t="str">
        <v>Herren I</v>
      </c>
      <c r="E5" t="str">
        <v>LG</v>
      </c>
      <c r="F5">
        <v>193</v>
      </c>
      <c r="H5" t="str">
        <v>Grüne Au Thanhausen</v>
      </c>
      <c r="I5" t="str">
        <v>Matthias</v>
      </c>
      <c r="J5" t="str">
        <v>Bauer</v>
      </c>
      <c r="K5" t="str">
        <v>Jugend</v>
      </c>
      <c r="L5" t="str">
        <v>LG</v>
      </c>
      <c r="M5">
        <v>188</v>
      </c>
      <c r="O5" t="str">
        <v>Grüne Au Thanhausen</v>
      </c>
      <c r="P5" t="str">
        <v>Andre</v>
      </c>
      <c r="Q5" t="str">
        <v>Simmel</v>
      </c>
      <c r="R5" t="str">
        <v>Herren I</v>
      </c>
      <c r="S5" t="str">
        <v>LG</v>
      </c>
      <c r="T5">
        <v>173</v>
      </c>
      <c r="V5" t="str">
        <v>Grüne Au Thanhausen</v>
      </c>
      <c r="W5" t="str">
        <v>Julia</v>
      </c>
      <c r="X5" t="str">
        <v>Auburger</v>
      </c>
      <c r="Y5" t="str">
        <v>Damen I</v>
      </c>
      <c r="Z5" t="str">
        <v>LG</v>
      </c>
      <c r="AA5">
        <v>171</v>
      </c>
      <c r="AC5" t="str">
        <v>Grüne Au Thanhausen</v>
      </c>
      <c r="AD5" t="str">
        <v>Thomas</v>
      </c>
      <c r="AE5" t="str">
        <v>Simmel</v>
      </c>
      <c r="AF5" t="str">
        <v>Herren III</v>
      </c>
      <c r="AG5" t="str">
        <v>LG</v>
      </c>
      <c r="AH5">
        <v>146</v>
      </c>
      <c r="AJ5" t="str">
        <v>Grüne Au Thanhausen</v>
      </c>
      <c r="AK5" t="str">
        <v>Lukas</v>
      </c>
      <c r="AL5" t="str">
        <v>Mueller</v>
      </c>
      <c r="AM5" t="str">
        <v>Schüler</v>
      </c>
      <c r="AN5" t="str">
        <v>LG</v>
      </c>
      <c r="AO5">
        <v>164</v>
      </c>
      <c r="AX5" t="str">
        <v>Grüne Au Thanhausen</v>
      </c>
      <c r="AY5" t="str">
        <v>Julia</v>
      </c>
      <c r="AZ5" t="str">
        <v>Auburger</v>
      </c>
      <c r="BA5" t="str">
        <v>Damen I</v>
      </c>
      <c r="BB5" t="str">
        <v>LP</v>
      </c>
      <c r="BC5">
        <v>165</v>
      </c>
      <c r="BE5" t="str">
        <v>Grüne Au Thanhausen</v>
      </c>
      <c r="BF5" t="str">
        <v>Thomas</v>
      </c>
      <c r="BG5" t="str">
        <v>Simmel</v>
      </c>
      <c r="BH5" t="str">
        <v>Herren III</v>
      </c>
      <c r="BI5" t="str">
        <v>LG Auflage</v>
      </c>
      <c r="BJ5">
        <v>193</v>
      </c>
    </row>
    <row r="6" spans="1:62">
      <c r="A6" t="str">
        <v>Grüne Au Thanhausen</v>
      </c>
      <c r="B6" t="str">
        <v>Thomas</v>
      </c>
      <c r="C6" t="str">
        <v>Simmel</v>
      </c>
      <c r="D6" t="str">
        <v>Herren III</v>
      </c>
      <c r="E6" t="str">
        <v>LG Auflage</v>
      </c>
      <c r="F6">
        <v>193</v>
      </c>
      <c r="H6" t="str">
        <v>Grüne Au Thanhausen</v>
      </c>
      <c r="I6" t="str">
        <v>Maximilian</v>
      </c>
      <c r="J6" t="str">
        <v>Mueller</v>
      </c>
      <c r="K6" t="str">
        <v>Junior</v>
      </c>
      <c r="L6" t="str">
        <v>LG</v>
      </c>
      <c r="M6">
        <v>185</v>
      </c>
      <c r="O6" t="str">
        <v>Grüne Au Thanhausen</v>
      </c>
      <c r="P6" t="str">
        <v>Stefan</v>
      </c>
      <c r="Q6" t="str">
        <v>Bauer</v>
      </c>
      <c r="R6" t="str">
        <v>Herren II</v>
      </c>
      <c r="S6" t="str">
        <v>LG</v>
      </c>
      <c r="T6">
        <v>168</v>
      </c>
      <c r="AJ6" t="str">
        <v>Grüne Au Thanhausen</v>
      </c>
      <c r="AK6" t="str">
        <v>Raffael</v>
      </c>
      <c r="AL6" t="str">
        <v>Bloechinger</v>
      </c>
      <c r="AM6" t="str">
        <v>Schüler</v>
      </c>
      <c r="AN6" t="str">
        <v>LG</v>
      </c>
      <c r="AO6">
        <v>144</v>
      </c>
      <c r="AX6" t="str">
        <v>Grüne Au Thanhausen</v>
      </c>
      <c r="AY6" t="str">
        <v>Florian</v>
      </c>
      <c r="AZ6" t="str">
        <v>Bauer</v>
      </c>
      <c r="BA6" t="str">
        <v>Schüler</v>
      </c>
      <c r="BB6" t="str">
        <v>LP</v>
      </c>
      <c r="BC6">
        <v>149</v>
      </c>
      <c r="BE6" t="str">
        <v>Grüne Au Thanhausen</v>
      </c>
      <c r="BF6" t="str">
        <v>Marion</v>
      </c>
      <c r="BG6" t="str">
        <v>Luber</v>
      </c>
      <c r="BH6" t="str">
        <v>Damen III</v>
      </c>
      <c r="BI6" t="str">
        <v>LG Auflage</v>
      </c>
      <c r="BJ6">
        <v>193</v>
      </c>
    </row>
    <row r="7" spans="1:62">
      <c r="A7" t="str">
        <v>Grüne Au Thanhausen</v>
      </c>
      <c r="B7" t="str">
        <v>Marion</v>
      </c>
      <c r="C7" t="str">
        <v>Luber</v>
      </c>
      <c r="D7" t="str">
        <v>Damen III</v>
      </c>
      <c r="E7" t="str">
        <v>LG Auflage</v>
      </c>
      <c r="F7">
        <v>193</v>
      </c>
      <c r="H7" t="str">
        <v>Grüne Au Thanhausen</v>
      </c>
      <c r="I7" t="str">
        <v>Christine</v>
      </c>
      <c r="J7" t="str">
        <v>Hoche</v>
      </c>
      <c r="K7" t="str">
        <v>Damen III</v>
      </c>
      <c r="L7" t="str">
        <v>LG</v>
      </c>
      <c r="M7">
        <v>182</v>
      </c>
      <c r="AJ7" t="str">
        <v>Grüne Au Thanhausen</v>
      </c>
      <c r="AK7" t="str">
        <v>Fabian</v>
      </c>
      <c r="AL7" t="str">
        <v>Renner</v>
      </c>
      <c r="AM7" t="str">
        <v>Schüler</v>
      </c>
      <c r="AN7" t="str">
        <v>LG</v>
      </c>
      <c r="AO7">
        <v>127</v>
      </c>
    </row>
    <row r="8" spans="1:62">
      <c r="A8" t="str">
        <v>Grüne Au Thanhausen</v>
      </c>
      <c r="B8" t="str">
        <v>Sabine</v>
      </c>
      <c r="C8" t="str">
        <v>Gruber</v>
      </c>
      <c r="D8" t="str">
        <v>Damen I</v>
      </c>
      <c r="E8" t="str">
        <v>LG</v>
      </c>
      <c r="F8">
        <v>189</v>
      </c>
      <c r="H8" t="str">
        <v>Grüne Au Thanhausen</v>
      </c>
      <c r="I8" t="str">
        <v>Martin</v>
      </c>
      <c r="J8" t="str">
        <v>Mueller</v>
      </c>
      <c r="K8" t="str">
        <v>Herren II</v>
      </c>
      <c r="L8" t="str">
        <v>LG</v>
      </c>
      <c r="M8">
        <v>175</v>
      </c>
    </row>
    <row r="9" spans="1:62">
      <c r="A9" t="str">
        <v>Grüne Au Thanhausen</v>
      </c>
      <c r="B9" t="str">
        <v>Matthias</v>
      </c>
      <c r="C9" t="str">
        <v>Bauer</v>
      </c>
      <c r="D9" t="str">
        <v>Jugend</v>
      </c>
      <c r="E9" t="str">
        <v>LG</v>
      </c>
      <c r="F9">
        <v>188</v>
      </c>
      <c r="H9" t="str">
        <v>Grüne Au Thanhausen</v>
      </c>
      <c r="I9" t="str">
        <v>Rebekka</v>
      </c>
      <c r="J9" t="str">
        <v>Greipl</v>
      </c>
      <c r="K9" t="str">
        <v>Jugend</v>
      </c>
      <c r="L9" t="str">
        <v>LG</v>
      </c>
      <c r="M9">
        <v>173</v>
      </c>
    </row>
    <row r="10" spans="1:62">
      <c r="A10" t="str">
        <v>Grüne Au Thanhausen</v>
      </c>
      <c r="B10" t="str">
        <v>Maximilian</v>
      </c>
      <c r="C10" t="str">
        <v>Mueller</v>
      </c>
      <c r="D10" t="str">
        <v>Junior</v>
      </c>
      <c r="E10" t="str">
        <v>LG</v>
      </c>
      <c r="F10">
        <v>185</v>
      </c>
      <c r="H10" t="str">
        <v>Grüne Au Thanhausen</v>
      </c>
      <c r="I10" t="str">
        <v>Andre</v>
      </c>
      <c r="J10" t="str">
        <v>Simmel</v>
      </c>
      <c r="K10" t="str">
        <v>Herren I</v>
      </c>
      <c r="L10" t="str">
        <v>LG</v>
      </c>
      <c r="M10">
        <v>173</v>
      </c>
    </row>
    <row r="11" spans="1:62">
      <c r="A11" t="str">
        <v>Grüne Au Thanhausen</v>
      </c>
      <c r="B11" t="str">
        <v>Christine</v>
      </c>
      <c r="C11" t="str">
        <v>Hoche</v>
      </c>
      <c r="D11" t="str">
        <v>Damen III</v>
      </c>
      <c r="E11" t="str">
        <v>LG</v>
      </c>
      <c r="F11">
        <v>182</v>
      </c>
      <c r="H11" t="str">
        <v>Grüne Au Thanhausen</v>
      </c>
      <c r="I11" t="str">
        <v>Claudia</v>
      </c>
      <c r="J11" t="str">
        <v>Fundeis</v>
      </c>
      <c r="K11" t="str">
        <v>Damen II</v>
      </c>
      <c r="L11" t="str">
        <v>LG</v>
      </c>
      <c r="M11">
        <v>171</v>
      </c>
    </row>
    <row r="12" spans="1:62">
      <c r="A12" t="str">
        <v>Grüne Au Thanhausen</v>
      </c>
      <c r="B12" t="str">
        <v>Martin</v>
      </c>
      <c r="C12" t="str">
        <v>Mueller</v>
      </c>
      <c r="D12" t="str">
        <v>Herren II</v>
      </c>
      <c r="E12" t="str">
        <v>LG</v>
      </c>
      <c r="F12">
        <v>175</v>
      </c>
      <c r="H12" t="str">
        <v>Grüne Au Thanhausen</v>
      </c>
      <c r="I12" t="str">
        <v>Julia</v>
      </c>
      <c r="J12" t="str">
        <v>Auburger</v>
      </c>
      <c r="K12" t="str">
        <v>Damen I</v>
      </c>
      <c r="L12" t="str">
        <v>LG</v>
      </c>
      <c r="M12">
        <v>171</v>
      </c>
    </row>
    <row r="13" spans="1:62">
      <c r="A13" t="str">
        <v>Grüne Au Thanhausen</v>
      </c>
      <c r="B13" t="str">
        <v>Thomas</v>
      </c>
      <c r="C13" t="str">
        <v>Schreiner</v>
      </c>
      <c r="D13" t="str">
        <v>Herren I</v>
      </c>
      <c r="E13" t="str">
        <v>LP</v>
      </c>
      <c r="F13">
        <v>175</v>
      </c>
      <c r="H13" t="str">
        <v>Grüne Au Thanhausen</v>
      </c>
      <c r="I13" t="str">
        <v>Robert</v>
      </c>
      <c r="J13" t="str">
        <v>Brandl</v>
      </c>
      <c r="K13" t="str">
        <v>Herren IV</v>
      </c>
      <c r="L13" t="str">
        <v>LG</v>
      </c>
      <c r="M13">
        <v>169</v>
      </c>
    </row>
    <row r="14" spans="1:62">
      <c r="A14" t="str">
        <v>Grüne Au Thanhausen</v>
      </c>
      <c r="B14" t="str">
        <v>Rebekka</v>
      </c>
      <c r="C14" t="str">
        <v>Greipl</v>
      </c>
      <c r="D14" t="str">
        <v>Jugend</v>
      </c>
      <c r="E14" t="str">
        <v>LG</v>
      </c>
      <c r="F14">
        <v>173</v>
      </c>
      <c r="H14" t="str">
        <v>Grüne Au Thanhausen</v>
      </c>
      <c r="I14" t="str">
        <v>Stefan</v>
      </c>
      <c r="J14" t="str">
        <v>Bauer</v>
      </c>
      <c r="K14" t="str">
        <v>Herren II</v>
      </c>
      <c r="L14" t="str">
        <v>LG</v>
      </c>
      <c r="M14">
        <v>168</v>
      </c>
    </row>
    <row r="15" spans="1:62">
      <c r="A15" t="str">
        <v>Grüne Au Thanhausen</v>
      </c>
      <c r="B15" t="str">
        <v>Andre</v>
      </c>
      <c r="C15" t="str">
        <v>Simmel</v>
      </c>
      <c r="D15" t="str">
        <v>Herren I</v>
      </c>
      <c r="E15" t="str">
        <v>LG</v>
      </c>
      <c r="F15">
        <v>173</v>
      </c>
      <c r="H15" t="str">
        <v>Grüne Au Thanhausen</v>
      </c>
      <c r="I15" t="str">
        <v>Lukas</v>
      </c>
      <c r="J15" t="str">
        <v>Mueller</v>
      </c>
      <c r="K15" t="str">
        <v>Schüler</v>
      </c>
      <c r="L15" t="str">
        <v>LG</v>
      </c>
      <c r="M15">
        <v>164</v>
      </c>
    </row>
    <row r="16" spans="1:62">
      <c r="A16" t="str">
        <v>Grüne Au Thanhausen</v>
      </c>
      <c r="B16" t="str">
        <v>Claudia</v>
      </c>
      <c r="C16" t="str">
        <v>Fundeis</v>
      </c>
      <c r="D16" t="str">
        <v>Damen II</v>
      </c>
      <c r="E16" t="str">
        <v>LG</v>
      </c>
      <c r="F16">
        <v>171</v>
      </c>
      <c r="H16" t="str">
        <v>Grüne Au Thanhausen</v>
      </c>
      <c r="I16" t="str">
        <v>Thomas</v>
      </c>
      <c r="J16" t="str">
        <v>Simmel</v>
      </c>
      <c r="K16" t="str">
        <v>Herren III</v>
      </c>
      <c r="L16" t="str">
        <v>LG</v>
      </c>
      <c r="M16">
        <v>146</v>
      </c>
    </row>
    <row r="17" spans="1:13">
      <c r="A17" t="str">
        <v>Grüne Au Thanhausen</v>
      </c>
      <c r="B17" t="str">
        <v>Christine</v>
      </c>
      <c r="C17" t="str">
        <v>Wohl</v>
      </c>
      <c r="D17" t="str">
        <v>Damen III</v>
      </c>
      <c r="E17" t="str">
        <v>LP</v>
      </c>
      <c r="F17">
        <v>171</v>
      </c>
      <c r="H17" t="str">
        <v>Grüne Au Thanhausen</v>
      </c>
      <c r="I17" t="str">
        <v>Raffael</v>
      </c>
      <c r="J17" t="str">
        <v>Bloechinger</v>
      </c>
      <c r="K17" t="str">
        <v>Schüler</v>
      </c>
      <c r="L17" t="str">
        <v>LG</v>
      </c>
      <c r="M17">
        <v>144</v>
      </c>
    </row>
    <row r="18" spans="1:13">
      <c r="A18" t="str">
        <v>Grüne Au Thanhausen</v>
      </c>
      <c r="B18" t="str">
        <v>Julia</v>
      </c>
      <c r="C18" t="str">
        <v>Auburger</v>
      </c>
      <c r="D18" t="str">
        <v>Damen I</v>
      </c>
      <c r="E18" t="str">
        <v>LG</v>
      </c>
      <c r="F18">
        <v>171</v>
      </c>
      <c r="H18" t="str">
        <v>Grüne Au Thanhausen</v>
      </c>
      <c r="I18" t="str">
        <v>Fabian</v>
      </c>
      <c r="J18" t="str">
        <v>Renner</v>
      </c>
      <c r="K18" t="str">
        <v>Schüler</v>
      </c>
      <c r="L18" t="str">
        <v>LG</v>
      </c>
      <c r="M18">
        <v>127</v>
      </c>
    </row>
    <row r="19" spans="1:13">
      <c r="A19" t="str">
        <v>Grüne Au Thanhausen</v>
      </c>
      <c r="B19" t="str">
        <v>Robert</v>
      </c>
      <c r="C19" t="str">
        <v>Brandl</v>
      </c>
      <c r="D19" t="str">
        <v>Herren IV</v>
      </c>
      <c r="E19" t="str">
        <v>LG</v>
      </c>
      <c r="F19">
        <v>169</v>
      </c>
    </row>
    <row r="20" spans="1:13">
      <c r="A20" t="str">
        <v>Grüne Au Thanhausen</v>
      </c>
      <c r="B20" t="str">
        <v>Stefan</v>
      </c>
      <c r="C20" t="str">
        <v>Bauer</v>
      </c>
      <c r="D20" t="str">
        <v>Herren II</v>
      </c>
      <c r="E20" t="str">
        <v>LG</v>
      </c>
      <c r="F20">
        <v>168</v>
      </c>
    </row>
    <row r="21" spans="1:13">
      <c r="A21" t="str">
        <v>Grüne Au Thanhausen</v>
      </c>
      <c r="B21" t="str">
        <v>Julia</v>
      </c>
      <c r="C21" t="str">
        <v>Auburger</v>
      </c>
      <c r="D21" t="str">
        <v>Damen I</v>
      </c>
      <c r="E21" t="str">
        <v>LP</v>
      </c>
      <c r="F21">
        <v>165</v>
      </c>
    </row>
    <row r="22" spans="1:13">
      <c r="A22" t="str">
        <v>Grüne Au Thanhausen</v>
      </c>
      <c r="B22" t="str">
        <v>Lukas</v>
      </c>
      <c r="C22" t="str">
        <v>Mueller</v>
      </c>
      <c r="D22" t="str">
        <v>Schüler</v>
      </c>
      <c r="E22" t="str">
        <v>LG</v>
      </c>
      <c r="F22">
        <v>164</v>
      </c>
    </row>
    <row r="23" spans="1:13">
      <c r="A23" t="str">
        <v>Grüne Au Thanhausen</v>
      </c>
      <c r="B23" t="str">
        <v>Florian</v>
      </c>
      <c r="C23" t="str">
        <v>Bauer</v>
      </c>
      <c r="D23" t="str">
        <v>Schüler</v>
      </c>
      <c r="E23" t="str">
        <v>LP</v>
      </c>
      <c r="F23">
        <v>149</v>
      </c>
    </row>
    <row r="24" spans="1:13">
      <c r="A24" t="str">
        <v>Grüne Au Thanhausen</v>
      </c>
      <c r="B24" t="str">
        <v>Thomas</v>
      </c>
      <c r="C24" t="str">
        <v>Simmel</v>
      </c>
      <c r="D24" t="str">
        <v>Herren III</v>
      </c>
      <c r="E24" t="str">
        <v>LG</v>
      </c>
      <c r="F24">
        <v>146</v>
      </c>
    </row>
    <row r="25" spans="1:13">
      <c r="A25" t="str">
        <v>Grüne Au Thanhausen</v>
      </c>
      <c r="B25" t="str">
        <v>Raffael</v>
      </c>
      <c r="C25" t="str">
        <v>Bloechinger</v>
      </c>
      <c r="D25" t="str">
        <v>Schüler</v>
      </c>
      <c r="E25" t="str">
        <v>LG</v>
      </c>
      <c r="F25">
        <v>144</v>
      </c>
    </row>
    <row r="26" spans="1:13">
      <c r="A26" t="str">
        <v>Grüne Au Thanhausen</v>
      </c>
      <c r="B26" t="str">
        <v>Fabian</v>
      </c>
      <c r="C26" t="str">
        <v>Renner</v>
      </c>
      <c r="D26" t="str">
        <v>Schüler</v>
      </c>
      <c r="E26" t="str">
        <v>LG</v>
      </c>
      <c r="F26">
        <v>127</v>
      </c>
    </row>
    <row r="97" spans="1:64">
      <c r="A97">
        <v>0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</row>
    <row r="98" spans="1:64">
      <c r="A98">
        <v>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</row>
    <row r="99" spans="1:64">
      <c r="A99">
        <v>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0</v>
      </c>
      <c r="BI99">
        <v>0</v>
      </c>
      <c r="BJ99">
        <v>0</v>
      </c>
      <c r="BK99">
        <v>0</v>
      </c>
      <c r="BL99">
        <v>0</v>
      </c>
    </row>
    <row r="100" spans="1:64">
      <c r="A100">
        <v>0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0</v>
      </c>
      <c r="BI100">
        <v>0</v>
      </c>
      <c r="BJ100">
        <v>0</v>
      </c>
      <c r="BK100">
        <v>0</v>
      </c>
      <c r="BL100">
        <v>0</v>
      </c>
    </row>
    <row r="101" spans="1:64">
      <c r="A101">
        <v>0</v>
      </c>
      <c r="B101">
        <v>0</v>
      </c>
      <c r="C101">
        <v>0</v>
      </c>
      <c r="D101">
        <v>0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0</v>
      </c>
      <c r="BI101">
        <v>0</v>
      </c>
      <c r="BJ101">
        <v>0</v>
      </c>
      <c r="BK101">
        <v>0</v>
      </c>
      <c r="BL101">
        <v>0</v>
      </c>
    </row>
    <row r="102" spans="1:64">
      <c r="A102">
        <v>0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0</v>
      </c>
      <c r="BI102">
        <v>0</v>
      </c>
      <c r="BJ102">
        <v>0</v>
      </c>
      <c r="BK102">
        <v>0</v>
      </c>
      <c r="BL102">
        <v>0</v>
      </c>
    </row>
    <row r="103" spans="1:64">
      <c r="A103">
        <v>0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0</v>
      </c>
      <c r="BI103">
        <v>0</v>
      </c>
      <c r="BJ103">
        <v>0</v>
      </c>
      <c r="BK103">
        <v>0</v>
      </c>
      <c r="BL103">
        <v>0</v>
      </c>
    </row>
    <row r="104" spans="1:64">
      <c r="A104">
        <v>0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0</v>
      </c>
      <c r="BI104">
        <v>0</v>
      </c>
      <c r="BJ104">
        <v>0</v>
      </c>
      <c r="BK104">
        <v>0</v>
      </c>
      <c r="BL104">
        <v>0</v>
      </c>
    </row>
  </sheetData>
  <sheetProtection selectLockedCells="1" selectUnlockedCells="1"/>
  <pageMargins left="0.7" right="0.7" top="0.78740157499999996" bottom="0.78740157499999996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3E3E5-3E2B-42AF-B592-081A516A6D6B}">
  <sheetPr codeName="Tabelle5">
    <tabColor rgb="FFFF0000"/>
  </sheetPr>
  <dimension ref="A1:BL104"/>
  <sheetViews>
    <sheetView topLeftCell="Q1" workbookViewId="0">
      <selection activeCell="AC4" sqref="AC4"/>
    </sheetView>
  </sheetViews>
  <sheetFormatPr baseColWidth="10" defaultRowHeight="12.75"/>
  <cols>
    <col min="1" max="1" width="20.7109375" bestFit="1" customWidth="1"/>
    <col min="2" max="2" width="10.28515625" bestFit="1" customWidth="1"/>
    <col min="3" max="3" width="11" bestFit="1" customWidth="1"/>
    <col min="4" max="4" width="9.140625" bestFit="1" customWidth="1"/>
    <col min="5" max="5" width="10.140625" bestFit="1" customWidth="1"/>
    <col min="6" max="6" width="4" bestFit="1" customWidth="1"/>
    <col min="8" max="8" width="20.7109375" bestFit="1" customWidth="1"/>
    <col min="9" max="9" width="10.28515625" bestFit="1" customWidth="1"/>
    <col min="10" max="10" width="11" bestFit="1" customWidth="1"/>
    <col min="11" max="11" width="9.140625" bestFit="1" customWidth="1"/>
    <col min="12" max="12" width="3.42578125" bestFit="1" customWidth="1"/>
    <col min="13" max="13" width="4" bestFit="1" customWidth="1"/>
    <col min="15" max="15" width="20.7109375" bestFit="1" customWidth="1"/>
    <col min="16" max="16" width="8.42578125" bestFit="1" customWidth="1"/>
    <col min="17" max="17" width="11" bestFit="1" customWidth="1"/>
    <col min="18" max="18" width="7.85546875" bestFit="1" customWidth="1"/>
    <col min="19" max="19" width="3.42578125" bestFit="1" customWidth="1"/>
    <col min="20" max="20" width="4" bestFit="1" customWidth="1"/>
    <col min="22" max="22" width="20.7109375" bestFit="1" customWidth="1"/>
    <col min="23" max="23" width="8.28515625" bestFit="1" customWidth="1"/>
    <col min="24" max="24" width="8.140625" bestFit="1" customWidth="1"/>
    <col min="25" max="25" width="8.28515625" bestFit="1" customWidth="1"/>
    <col min="26" max="26" width="3.42578125" bestFit="1" customWidth="1"/>
    <col min="27" max="27" width="4" bestFit="1" customWidth="1"/>
    <col min="29" max="29" width="20.7109375" bestFit="1" customWidth="1"/>
    <col min="30" max="30" width="9.28515625" bestFit="1" customWidth="1"/>
    <col min="31" max="31" width="8.28515625" bestFit="1" customWidth="1"/>
    <col min="32" max="32" width="9.140625" bestFit="1" customWidth="1"/>
    <col min="33" max="33" width="3.42578125" bestFit="1" customWidth="1"/>
    <col min="34" max="34" width="4" bestFit="1" customWidth="1"/>
    <col min="36" max="36" width="20.7109375" bestFit="1" customWidth="1"/>
    <col min="37" max="37" width="10.28515625" bestFit="1" customWidth="1"/>
    <col min="38" max="38" width="8.7109375" bestFit="1" customWidth="1"/>
    <col min="39" max="39" width="7.28515625" bestFit="1" customWidth="1"/>
    <col min="40" max="40" width="3.42578125" bestFit="1" customWidth="1"/>
    <col min="41" max="41" width="4" bestFit="1" customWidth="1"/>
    <col min="43" max="43" width="20.7109375" bestFit="1" customWidth="1"/>
    <col min="44" max="44" width="8.42578125" bestFit="1" customWidth="1"/>
    <col min="45" max="45" width="11" bestFit="1" customWidth="1"/>
    <col min="46" max="46" width="5.85546875" bestFit="1" customWidth="1"/>
    <col min="47" max="47" width="3.42578125" bestFit="1" customWidth="1"/>
    <col min="48" max="48" width="4" bestFit="1" customWidth="1"/>
    <col min="50" max="50" width="20.7109375" bestFit="1" customWidth="1"/>
    <col min="51" max="51" width="8.85546875" bestFit="1" customWidth="1"/>
    <col min="52" max="52" width="9" bestFit="1" customWidth="1"/>
    <col min="53" max="53" width="7.85546875" bestFit="1" customWidth="1"/>
    <col min="54" max="54" width="3.28515625" bestFit="1" customWidth="1"/>
    <col min="55" max="55" width="4" bestFit="1" customWidth="1"/>
    <col min="57" max="57" width="20.7109375" bestFit="1" customWidth="1"/>
    <col min="58" max="58" width="7.42578125" bestFit="1" customWidth="1"/>
    <col min="59" max="59" width="8.7109375" bestFit="1" customWidth="1"/>
    <col min="60" max="60" width="9.140625" bestFit="1" customWidth="1"/>
    <col min="61" max="61" width="10.140625" bestFit="1" customWidth="1"/>
    <col min="62" max="62" width="4" bestFit="1" customWidth="1"/>
  </cols>
  <sheetData>
    <row r="1" spans="1:62">
      <c r="A1" t="s">
        <v>15</v>
      </c>
      <c r="H1" t="s">
        <v>171</v>
      </c>
      <c r="O1" t="s">
        <v>45</v>
      </c>
      <c r="V1" t="s">
        <v>83</v>
      </c>
      <c r="AC1" t="s">
        <v>52</v>
      </c>
      <c r="AJ1" t="s">
        <v>118</v>
      </c>
      <c r="AQ1" t="s">
        <v>53</v>
      </c>
      <c r="AX1" t="s">
        <v>43</v>
      </c>
      <c r="BE1" t="s">
        <v>86</v>
      </c>
    </row>
    <row r="3" spans="1:62">
      <c r="A3" t="str" cm="1">
        <f t="array" ref="A3:F34">_xlfn._xlws.SORT(_xlfn._xlws.FILTER(Tabelle3[],(Tabelle3[Verein]=$A$1),""),6,-1)</f>
        <v>Gambachtal Fußenberg</v>
      </c>
      <c r="B3" t="str">
        <v>Franz</v>
      </c>
      <c r="C3" t="str">
        <v>Kiener</v>
      </c>
      <c r="D3" t="str">
        <v>Herren IV</v>
      </c>
      <c r="E3" t="str">
        <v>LG Auflage</v>
      </c>
      <c r="F3">
        <v>200</v>
      </c>
      <c r="H3" t="str" cm="1">
        <f t="array" ref="H3:M21">_xlfn._xlws.SORT(_xlfn._xlws.FILTER(Tabelle3[],(Tabelle3[Verein]=$A$1)*(Tabelle3[Disziplin]="LG"),""),6,-1)</f>
        <v>Gambachtal Fußenberg</v>
      </c>
      <c r="I3" t="str">
        <v>Sybille</v>
      </c>
      <c r="J3" t="str">
        <v>Neumeyer</v>
      </c>
      <c r="K3" t="str">
        <v>Damen I</v>
      </c>
      <c r="L3" t="str">
        <v>LG</v>
      </c>
      <c r="M3">
        <v>197</v>
      </c>
      <c r="O3" t="str" cm="1">
        <f t="array" ref="O3:T6">_xlfn._xlws.SORT(_xlfn._xlws.FILTER(Tabelle3[],(Tabelle3[Verein]=$A$1)*(Tabelle3[Disziplin]="LG")*(Tabelle3[Klasse]="Herren I")+(Tabelle3[Verein]=$A$1)*(Tabelle3[Disziplin]="LG")*(Tabelle3[Klasse]="Herren II"),""),6,-1)</f>
        <v>Gambachtal Fußenberg</v>
      </c>
      <c r="P3" t="str">
        <v>Jonas</v>
      </c>
      <c r="Q3" t="str">
        <v>Zweckerl</v>
      </c>
      <c r="R3" t="str">
        <v>Herren I</v>
      </c>
      <c r="S3" t="str">
        <v>LG</v>
      </c>
      <c r="T3">
        <v>196</v>
      </c>
      <c r="V3" t="str" cm="1">
        <f t="array" ref="V3:AA5">_xlfn._xlws.SORT(_xlfn._xlws.FILTER(Tabelle3[],(Tabelle3[Verein]=$A$1)*(Tabelle3[Disziplin]="LG")*(Tabelle3[Klasse]="Damen I")+(Tabelle3[Verein]=$A$1)*(Tabelle3[Disziplin]="LG")*(Tabelle3[Klasse]="Damen II"),""),6,-1)</f>
        <v>Gambachtal Fußenberg</v>
      </c>
      <c r="W3" t="str">
        <v>Sybille</v>
      </c>
      <c r="X3" t="str">
        <v>Neumeyer</v>
      </c>
      <c r="Y3" t="str">
        <v>Damen I</v>
      </c>
      <c r="Z3" t="str">
        <v>LG</v>
      </c>
      <c r="AA3">
        <v>197</v>
      </c>
      <c r="AC3" t="str" cm="1">
        <f t="array" ref="AC3:AH6">_xlfn._xlws.SORT(_xlfn._xlws.FILTER(Tabelle3[],(Tabelle3[Verein]=$A$1)*(Tabelle3[Disziplin]="LG")*(Tabelle3[Klasse]="Herren III")+(Tabelle3[Verein]=$A$1)*(Tabelle3[Disziplin]="LG")*(Tabelle3[Klasse]="Herren IV")
+(Tabelle3[Verein]=$A$1)*(Tabelle3[Disziplin]="LG")*(Tabelle3[Klasse]="Herren V")
+(Tabelle3[Verein]=$A$1)*(Tabelle3[Disziplin]="LG")*(Tabelle3[Klasse]="Herren VI")
+(Tabelle3[Verein]=$A$1)*(Tabelle3[Disziplin]="LG")*(Tabelle3[Klasse]="Damen III")
+(Tabelle3[Verein]=$A$1)*(Tabelle3[Disziplin]="LG")*(Tabelle3[Klasse]="Damen IV")
+(Tabelle3[Verein]=$A$1)*(Tabelle3[Disziplin]="LG")*(Tabelle3[Klasse]="Damen V")
+(Tabelle3[Verein]=$A$1)*(Tabelle3[Disziplin]="LG")*(Tabelle3[Klasse]="Damen VI"),""),6,-1)</f>
        <v>Gambachtal Fußenberg</v>
      </c>
      <c r="AD3" t="str">
        <v>Alexander</v>
      </c>
      <c r="AE3" t="str">
        <v>Radlmeier</v>
      </c>
      <c r="AF3" t="str">
        <v>Herren III</v>
      </c>
      <c r="AG3" t="str">
        <v>LG</v>
      </c>
      <c r="AH3">
        <v>171</v>
      </c>
      <c r="AJ3" t="str" cm="1">
        <f t="array" ref="AJ3:AO7">_xlfn._xlws.SORT(_xlfn._xlws.FILTER(Tabelle3[],(Tabelle3[Verein]=$A$1)*(Tabelle3[Disziplin]="LG")*(Tabelle3[Klasse]="Schüler")+(Tabelle3[Verein]=$A$1)*(Tabelle3[Disziplin]="LG")*(Tabelle3[Klasse]="Jugend"),""),6,-1)</f>
        <v>Gambachtal Fußenberg</v>
      </c>
      <c r="AK3" t="str">
        <v>Julia</v>
      </c>
      <c r="AL3" t="str">
        <v>Mattioni</v>
      </c>
      <c r="AM3" t="str">
        <v>Schüler</v>
      </c>
      <c r="AN3" t="str">
        <v>LG</v>
      </c>
      <c r="AO3">
        <v>179</v>
      </c>
      <c r="AQ3" t="str" cm="1">
        <f t="array" ref="AQ3:AV5">_xlfn._xlws.SORT(_xlfn._xlws.FILTER(Tabelle3[],(Tabelle3[Verein]=$A$1)*(Tabelle3[Disziplin]="LG")*(Tabelle3[Klasse]="Junior"),""),6,-1)</f>
        <v>Gambachtal Fußenberg</v>
      </c>
      <c r="AR3" t="str">
        <v>Nick</v>
      </c>
      <c r="AS3" t="str">
        <v>Radlmeier</v>
      </c>
      <c r="AT3" t="str">
        <v>Junior</v>
      </c>
      <c r="AU3" t="str">
        <v>LG</v>
      </c>
      <c r="AV3">
        <v>179</v>
      </c>
      <c r="AX3" t="str" cm="1">
        <f t="array" ref="AX3:BC10">_xlfn._xlws.SORT(_xlfn._xlws.FILTER(Tabelle3[],(Tabelle3[Verein]=$A$1)*(Tabelle3[Disziplin]="LP"),""),6,-1)</f>
        <v>Gambachtal Fußenberg</v>
      </c>
      <c r="AY3" t="str">
        <v>Armin</v>
      </c>
      <c r="AZ3" t="str">
        <v>Lingauer</v>
      </c>
      <c r="BA3" t="str">
        <v>Herren I</v>
      </c>
      <c r="BB3" t="str">
        <v>LP</v>
      </c>
      <c r="BC3">
        <v>180</v>
      </c>
      <c r="BE3" t="str" cm="1">
        <f t="array" ref="BE3:BJ7">_xlfn._xlws.SORT(_xlfn._xlws.FILTER(Tabelle3[],(Tabelle3[Verein]=$A$1)*(Tabelle3[Disziplin]="LG Auflage"),""),6,-1)</f>
        <v>Gambachtal Fußenberg</v>
      </c>
      <c r="BF3" t="str">
        <v>Franz</v>
      </c>
      <c r="BG3" t="str">
        <v>Kiener</v>
      </c>
      <c r="BH3" t="str">
        <v>Herren IV</v>
      </c>
      <c r="BI3" t="str">
        <v>LG Auflage</v>
      </c>
      <c r="BJ3">
        <v>200</v>
      </c>
    </row>
    <row r="4" spans="1:62">
      <c r="A4" t="str">
        <v>Gambachtal Fußenberg</v>
      </c>
      <c r="B4" t="str">
        <v>Sybille</v>
      </c>
      <c r="C4" t="str">
        <v>Neumeyer</v>
      </c>
      <c r="D4" t="str">
        <v>Damen I</v>
      </c>
      <c r="E4" t="str">
        <v>LG</v>
      </c>
      <c r="F4">
        <v>197</v>
      </c>
      <c r="H4" t="str">
        <v>Gambachtal Fußenberg</v>
      </c>
      <c r="I4" t="str">
        <v>Jonas</v>
      </c>
      <c r="J4" t="str">
        <v>Zweckerl</v>
      </c>
      <c r="K4" t="str">
        <v>Herren I</v>
      </c>
      <c r="L4" t="str">
        <v>LG</v>
      </c>
      <c r="M4">
        <v>196</v>
      </c>
      <c r="O4" t="str">
        <v>Gambachtal Fußenberg</v>
      </c>
      <c r="P4" t="str">
        <v>Armin</v>
      </c>
      <c r="Q4" t="str">
        <v>Lingauer</v>
      </c>
      <c r="R4" t="str">
        <v>Herren I</v>
      </c>
      <c r="S4" t="str">
        <v>LG</v>
      </c>
      <c r="T4">
        <v>191</v>
      </c>
      <c r="V4" t="str">
        <v>Gambachtal Fußenberg</v>
      </c>
      <c r="W4" t="str">
        <v>Teresa</v>
      </c>
      <c r="X4" t="str">
        <v>Schmailzl</v>
      </c>
      <c r="Y4" t="str">
        <v>Damen I</v>
      </c>
      <c r="Z4" t="str">
        <v>LG</v>
      </c>
      <c r="AA4">
        <v>186</v>
      </c>
      <c r="AC4" t="str">
        <v>Gambachtal Fußenberg</v>
      </c>
      <c r="AD4" t="str">
        <v>Juergen</v>
      </c>
      <c r="AE4" t="str">
        <v>Kandlbinder</v>
      </c>
      <c r="AF4" t="str">
        <v>Herren III</v>
      </c>
      <c r="AG4" t="str">
        <v>LG</v>
      </c>
      <c r="AH4">
        <v>159</v>
      </c>
      <c r="AJ4" t="str">
        <v>Gambachtal Fußenberg</v>
      </c>
      <c r="AK4" t="str">
        <v>Manuel</v>
      </c>
      <c r="AL4" t="str">
        <v>Schmid</v>
      </c>
      <c r="AM4" t="str">
        <v>Jugend</v>
      </c>
      <c r="AN4" t="str">
        <v>LG</v>
      </c>
      <c r="AO4">
        <v>175</v>
      </c>
      <c r="AQ4" t="str">
        <v>Gambachtal Fußenberg</v>
      </c>
      <c r="AR4" t="str">
        <v>Hubert</v>
      </c>
      <c r="AS4" t="str">
        <v>Fischer</v>
      </c>
      <c r="AT4" t="str">
        <v>Junior</v>
      </c>
      <c r="AU4" t="str">
        <v>LG</v>
      </c>
      <c r="AV4">
        <v>179</v>
      </c>
      <c r="AX4" t="str">
        <v>Gambachtal Fußenberg</v>
      </c>
      <c r="AY4" t="str">
        <v>Fabian</v>
      </c>
      <c r="AZ4" t="str">
        <v>Sedlmeier</v>
      </c>
      <c r="BA4" t="str">
        <v>Herren I</v>
      </c>
      <c r="BB4" t="str">
        <v>LP</v>
      </c>
      <c r="BC4">
        <v>177</v>
      </c>
      <c r="BE4" t="str">
        <v>Gambachtal Fußenberg</v>
      </c>
      <c r="BF4" t="str">
        <v>Helmut</v>
      </c>
      <c r="BG4" t="str">
        <v>Giehl</v>
      </c>
      <c r="BH4" t="str">
        <v>Herren III</v>
      </c>
      <c r="BI4" t="str">
        <v>LG Auflage</v>
      </c>
      <c r="BJ4">
        <v>197</v>
      </c>
    </row>
    <row r="5" spans="1:62">
      <c r="A5" t="str">
        <v>Gambachtal Fußenberg</v>
      </c>
      <c r="B5" t="str">
        <v>Helmut</v>
      </c>
      <c r="C5" t="str">
        <v>Giehl</v>
      </c>
      <c r="D5" t="str">
        <v>Herren III</v>
      </c>
      <c r="E5" t="str">
        <v>LG Auflage</v>
      </c>
      <c r="F5">
        <v>197</v>
      </c>
      <c r="H5" t="str">
        <v>Gambachtal Fußenberg</v>
      </c>
      <c r="I5" t="str">
        <v>Armin</v>
      </c>
      <c r="J5" t="str">
        <v>Lingauer</v>
      </c>
      <c r="K5" t="str">
        <v>Herren I</v>
      </c>
      <c r="L5" t="str">
        <v>LG</v>
      </c>
      <c r="M5">
        <v>191</v>
      </c>
      <c r="O5" t="str">
        <v>Gambachtal Fußenberg</v>
      </c>
      <c r="P5" t="str">
        <v>Andreas</v>
      </c>
      <c r="Q5" t="str">
        <v>Kerscher</v>
      </c>
      <c r="R5" t="str">
        <v>Herren I</v>
      </c>
      <c r="S5" t="str">
        <v>LG</v>
      </c>
      <c r="T5">
        <v>187</v>
      </c>
      <c r="V5" t="str">
        <v>Gambachtal Fußenberg</v>
      </c>
      <c r="W5" t="str">
        <v>Monika</v>
      </c>
      <c r="X5" t="str">
        <v>Winkeler</v>
      </c>
      <c r="Y5" t="str">
        <v>Damen I</v>
      </c>
      <c r="Z5" t="str">
        <v>LG</v>
      </c>
      <c r="AA5">
        <v>183</v>
      </c>
      <c r="AC5" t="str">
        <v>Gambachtal Fußenberg</v>
      </c>
      <c r="AD5" t="str">
        <v>Helmut</v>
      </c>
      <c r="AE5" t="str">
        <v>Giehl</v>
      </c>
      <c r="AF5" t="str">
        <v>Herren III</v>
      </c>
      <c r="AG5" t="str">
        <v>LG</v>
      </c>
      <c r="AH5">
        <v>149</v>
      </c>
      <c r="AJ5" t="str">
        <v>Gambachtal Fußenberg</v>
      </c>
      <c r="AK5" t="str">
        <v>Xaver</v>
      </c>
      <c r="AL5" t="str">
        <v>Giehl</v>
      </c>
      <c r="AM5" t="str">
        <v>Schüler</v>
      </c>
      <c r="AN5" t="str">
        <v>LG</v>
      </c>
      <c r="AO5">
        <v>171</v>
      </c>
      <c r="AQ5" t="str">
        <v>Gambachtal Fußenberg</v>
      </c>
      <c r="AR5" t="str">
        <v>Christian</v>
      </c>
      <c r="AS5" t="str">
        <v>Seidl</v>
      </c>
      <c r="AT5" t="str">
        <v>Junior</v>
      </c>
      <c r="AU5" t="str">
        <v>LG</v>
      </c>
      <c r="AV5">
        <v>148</v>
      </c>
      <c r="AX5" t="str">
        <v>Gambachtal Fußenberg</v>
      </c>
      <c r="AY5" t="str">
        <v>Veronika</v>
      </c>
      <c r="AZ5" t="str">
        <v>Klein</v>
      </c>
      <c r="BA5" t="str">
        <v>Damen I</v>
      </c>
      <c r="BB5" t="str">
        <v>LP</v>
      </c>
      <c r="BC5">
        <v>176</v>
      </c>
      <c r="BE5" t="str">
        <v>Gambachtal Fußenberg</v>
      </c>
      <c r="BF5" t="str">
        <v>Gerhard</v>
      </c>
      <c r="BG5" t="str">
        <v>Griemann</v>
      </c>
      <c r="BH5" t="str">
        <v>Herren IV</v>
      </c>
      <c r="BI5" t="str">
        <v>LG Auflage</v>
      </c>
      <c r="BJ5">
        <v>194</v>
      </c>
    </row>
    <row r="6" spans="1:62">
      <c r="A6" t="str">
        <v>Gambachtal Fußenberg</v>
      </c>
      <c r="B6" t="str">
        <v>Jonas</v>
      </c>
      <c r="C6" t="str">
        <v>Zweckerl</v>
      </c>
      <c r="D6" t="str">
        <v>Herren I</v>
      </c>
      <c r="E6" t="str">
        <v>LG</v>
      </c>
      <c r="F6">
        <v>196</v>
      </c>
      <c r="H6" t="str">
        <v>Gambachtal Fußenberg</v>
      </c>
      <c r="I6" t="str">
        <v>Andreas</v>
      </c>
      <c r="J6" t="str">
        <v>Kerscher</v>
      </c>
      <c r="K6" t="str">
        <v>Herren I</v>
      </c>
      <c r="L6" t="str">
        <v>LG</v>
      </c>
      <c r="M6">
        <v>187</v>
      </c>
      <c r="O6" t="str">
        <v>Gambachtal Fußenberg</v>
      </c>
      <c r="P6" t="str">
        <v>Philipp</v>
      </c>
      <c r="Q6" t="str">
        <v>Klein</v>
      </c>
      <c r="R6" t="str">
        <v>Herren I</v>
      </c>
      <c r="S6" t="str">
        <v>LG</v>
      </c>
      <c r="T6">
        <v>184</v>
      </c>
      <c r="AC6" t="str">
        <v>Gambachtal Fußenberg</v>
      </c>
      <c r="AD6" t="str">
        <v>Guenther</v>
      </c>
      <c r="AE6" t="str">
        <v>Heitmann</v>
      </c>
      <c r="AF6" t="str">
        <v>Herren IV</v>
      </c>
      <c r="AG6" t="str">
        <v>LG</v>
      </c>
      <c r="AH6">
        <v>126</v>
      </c>
      <c r="AJ6" t="str">
        <v>Gambachtal Fußenberg</v>
      </c>
      <c r="AK6" t="str">
        <v>Anna</v>
      </c>
      <c r="AL6" t="str">
        <v>Winter</v>
      </c>
      <c r="AM6" t="str">
        <v>Schüler</v>
      </c>
      <c r="AN6" t="str">
        <v>LG</v>
      </c>
      <c r="AO6">
        <v>169</v>
      </c>
      <c r="AX6" t="str">
        <v>Gambachtal Fußenberg</v>
      </c>
      <c r="AY6" t="str">
        <v>Helmut</v>
      </c>
      <c r="AZ6" t="str">
        <v>Giehl</v>
      </c>
      <c r="BA6" t="str">
        <v>Herren III</v>
      </c>
      <c r="BB6" t="str">
        <v>LP</v>
      </c>
      <c r="BC6">
        <v>176</v>
      </c>
      <c r="BE6" t="str">
        <v>Gambachtal Fußenberg</v>
      </c>
      <c r="BF6" t="str">
        <v>Guenther</v>
      </c>
      <c r="BG6" t="str">
        <v>Heitmann</v>
      </c>
      <c r="BH6" t="str">
        <v>Herren IV</v>
      </c>
      <c r="BI6" t="str">
        <v>LG Auflage</v>
      </c>
      <c r="BJ6">
        <v>192</v>
      </c>
    </row>
    <row r="7" spans="1:62">
      <c r="A7" t="str">
        <v>Gambachtal Fußenberg</v>
      </c>
      <c r="B7" t="str">
        <v>Gerhard</v>
      </c>
      <c r="C7" t="str">
        <v>Griemann</v>
      </c>
      <c r="D7" t="str">
        <v>Herren IV</v>
      </c>
      <c r="E7" t="str">
        <v>LG Auflage</v>
      </c>
      <c r="F7">
        <v>194</v>
      </c>
      <c r="H7" t="str">
        <v>Gambachtal Fußenberg</v>
      </c>
      <c r="I7" t="str">
        <v>Teresa</v>
      </c>
      <c r="J7" t="str">
        <v>Schmailzl</v>
      </c>
      <c r="K7" t="str">
        <v>Damen I</v>
      </c>
      <c r="L7" t="str">
        <v>LG</v>
      </c>
      <c r="M7">
        <v>186</v>
      </c>
      <c r="AJ7" t="str">
        <v>Gambachtal Fußenberg</v>
      </c>
      <c r="AK7" t="str">
        <v>Marie</v>
      </c>
      <c r="AL7" t="str">
        <v>Landstorfer</v>
      </c>
      <c r="AM7" t="str">
        <v>Schüler</v>
      </c>
      <c r="AN7" t="str">
        <v>LG</v>
      </c>
      <c r="AO7">
        <v>162</v>
      </c>
      <c r="AX7" t="str">
        <v>Gambachtal Fußenberg</v>
      </c>
      <c r="AY7" t="str">
        <v>Nick</v>
      </c>
      <c r="AZ7" t="str">
        <v>Radlmeier</v>
      </c>
      <c r="BA7" t="str">
        <v>Junior</v>
      </c>
      <c r="BB7" t="str">
        <v>LP</v>
      </c>
      <c r="BC7">
        <v>172</v>
      </c>
      <c r="BE7" t="str">
        <v>Gambachtal Fußenberg</v>
      </c>
      <c r="BF7" t="str">
        <v>Juergen</v>
      </c>
      <c r="BG7" t="str">
        <v>Kandlbinder</v>
      </c>
      <c r="BH7" t="str">
        <v>Herren III</v>
      </c>
      <c r="BI7" t="str">
        <v>LG Auflage</v>
      </c>
      <c r="BJ7">
        <v>164</v>
      </c>
    </row>
    <row r="8" spans="1:62">
      <c r="A8" t="str">
        <v>Gambachtal Fußenberg</v>
      </c>
      <c r="B8" t="str">
        <v>Guenther</v>
      </c>
      <c r="C8" t="str">
        <v>Heitmann</v>
      </c>
      <c r="D8" t="str">
        <v>Herren IV</v>
      </c>
      <c r="E8" t="str">
        <v>LG Auflage</v>
      </c>
      <c r="F8">
        <v>192</v>
      </c>
      <c r="H8" t="str">
        <v>Gambachtal Fußenberg</v>
      </c>
      <c r="I8" t="str">
        <v>Philipp</v>
      </c>
      <c r="J8" t="str">
        <v>Klein</v>
      </c>
      <c r="K8" t="str">
        <v>Herren I</v>
      </c>
      <c r="L8" t="str">
        <v>LG</v>
      </c>
      <c r="M8">
        <v>184</v>
      </c>
      <c r="AX8" t="str">
        <v>Gambachtal Fußenberg</v>
      </c>
      <c r="AY8" t="str">
        <v>Christian</v>
      </c>
      <c r="AZ8" t="str">
        <v>Weigert</v>
      </c>
      <c r="BA8" t="str">
        <v>Herren II</v>
      </c>
      <c r="BB8" t="str">
        <v>LP</v>
      </c>
      <c r="BC8">
        <v>149</v>
      </c>
    </row>
    <row r="9" spans="1:62">
      <c r="A9" t="str">
        <v>Gambachtal Fußenberg</v>
      </c>
      <c r="B9" t="str">
        <v>Armin</v>
      </c>
      <c r="C9" t="str">
        <v>Lingauer</v>
      </c>
      <c r="D9" t="str">
        <v>Herren I</v>
      </c>
      <c r="E9" t="str">
        <v>LG</v>
      </c>
      <c r="F9">
        <v>191</v>
      </c>
      <c r="H9" t="str">
        <v>Gambachtal Fußenberg</v>
      </c>
      <c r="I9" t="str">
        <v>Monika</v>
      </c>
      <c r="J9" t="str">
        <v>Winkeler</v>
      </c>
      <c r="K9" t="str">
        <v>Damen I</v>
      </c>
      <c r="L9" t="str">
        <v>LG</v>
      </c>
      <c r="M9">
        <v>183</v>
      </c>
      <c r="AX9" t="str">
        <v>Gambachtal Fußenberg</v>
      </c>
      <c r="AY9" t="str">
        <v>Lukas</v>
      </c>
      <c r="AZ9" t="str">
        <v>Weigert</v>
      </c>
      <c r="BA9" t="str">
        <v>Schüler</v>
      </c>
      <c r="BB9" t="str">
        <v>LP</v>
      </c>
      <c r="BC9">
        <v>136</v>
      </c>
    </row>
    <row r="10" spans="1:62">
      <c r="A10" t="str">
        <v>Gambachtal Fußenberg</v>
      </c>
      <c r="B10" t="str">
        <v>Andreas</v>
      </c>
      <c r="C10" t="str">
        <v>Kerscher</v>
      </c>
      <c r="D10" t="str">
        <v>Herren I</v>
      </c>
      <c r="E10" t="str">
        <v>LG</v>
      </c>
      <c r="F10">
        <v>187</v>
      </c>
      <c r="H10" t="str">
        <v>Gambachtal Fußenberg</v>
      </c>
      <c r="I10" t="str">
        <v>Julia</v>
      </c>
      <c r="J10" t="str">
        <v>Mattioni</v>
      </c>
      <c r="K10" t="str">
        <v>Schüler</v>
      </c>
      <c r="L10" t="str">
        <v>LG</v>
      </c>
      <c r="M10">
        <v>179</v>
      </c>
      <c r="AX10" t="str">
        <v>Gambachtal Fußenberg</v>
      </c>
      <c r="AY10" t="str">
        <v>Jonas</v>
      </c>
      <c r="AZ10" t="str">
        <v>Nesslauer</v>
      </c>
      <c r="BA10" t="str">
        <v>Schüler</v>
      </c>
      <c r="BB10" t="str">
        <v>LP</v>
      </c>
      <c r="BC10">
        <v>125</v>
      </c>
    </row>
    <row r="11" spans="1:62">
      <c r="A11" t="str">
        <v>Gambachtal Fußenberg</v>
      </c>
      <c r="B11" t="str">
        <v>Teresa</v>
      </c>
      <c r="C11" t="str">
        <v>Schmailzl</v>
      </c>
      <c r="D11" t="str">
        <v>Damen I</v>
      </c>
      <c r="E11" t="str">
        <v>LG</v>
      </c>
      <c r="F11">
        <v>186</v>
      </c>
      <c r="H11" t="str">
        <v>Gambachtal Fußenberg</v>
      </c>
      <c r="I11" t="str">
        <v>Nick</v>
      </c>
      <c r="J11" t="str">
        <v>Radlmeier</v>
      </c>
      <c r="K11" t="str">
        <v>Junior</v>
      </c>
      <c r="L11" t="str">
        <v>LG</v>
      </c>
      <c r="M11">
        <v>179</v>
      </c>
    </row>
    <row r="12" spans="1:62">
      <c r="A12" t="str">
        <v>Gambachtal Fußenberg</v>
      </c>
      <c r="B12" t="str">
        <v>Philipp</v>
      </c>
      <c r="C12" t="str">
        <v>Klein</v>
      </c>
      <c r="D12" t="str">
        <v>Herren I</v>
      </c>
      <c r="E12" t="str">
        <v>LG</v>
      </c>
      <c r="F12">
        <v>184</v>
      </c>
      <c r="H12" t="str">
        <v>Gambachtal Fußenberg</v>
      </c>
      <c r="I12" t="str">
        <v>Hubert</v>
      </c>
      <c r="J12" t="str">
        <v>Fischer</v>
      </c>
      <c r="K12" t="str">
        <v>Junior</v>
      </c>
      <c r="L12" t="str">
        <v>LG</v>
      </c>
      <c r="M12">
        <v>179</v>
      </c>
    </row>
    <row r="13" spans="1:62">
      <c r="A13" t="str">
        <v>Gambachtal Fußenberg</v>
      </c>
      <c r="B13" t="str">
        <v>Monika</v>
      </c>
      <c r="C13" t="str">
        <v>Winkeler</v>
      </c>
      <c r="D13" t="str">
        <v>Damen I</v>
      </c>
      <c r="E13" t="str">
        <v>LG</v>
      </c>
      <c r="F13">
        <v>183</v>
      </c>
      <c r="H13" t="str">
        <v>Gambachtal Fußenberg</v>
      </c>
      <c r="I13" t="str">
        <v>Manuel</v>
      </c>
      <c r="J13" t="str">
        <v>Schmid</v>
      </c>
      <c r="K13" t="str">
        <v>Jugend</v>
      </c>
      <c r="L13" t="str">
        <v>LG</v>
      </c>
      <c r="M13">
        <v>175</v>
      </c>
    </row>
    <row r="14" spans="1:62">
      <c r="A14" t="str">
        <v>Gambachtal Fußenberg</v>
      </c>
      <c r="B14" t="str">
        <v>Armin</v>
      </c>
      <c r="C14" t="str">
        <v>Lingauer</v>
      </c>
      <c r="D14" t="str">
        <v>Herren I</v>
      </c>
      <c r="E14" t="str">
        <v>LP</v>
      </c>
      <c r="F14">
        <v>180</v>
      </c>
      <c r="H14" t="str">
        <v>Gambachtal Fußenberg</v>
      </c>
      <c r="I14" t="str">
        <v>Xaver</v>
      </c>
      <c r="J14" t="str">
        <v>Giehl</v>
      </c>
      <c r="K14" t="str">
        <v>Schüler</v>
      </c>
      <c r="L14" t="str">
        <v>LG</v>
      </c>
      <c r="M14">
        <v>171</v>
      </c>
    </row>
    <row r="15" spans="1:62">
      <c r="A15" t="str">
        <v>Gambachtal Fußenberg</v>
      </c>
      <c r="B15" t="str">
        <v>Julia</v>
      </c>
      <c r="C15" t="str">
        <v>Mattioni</v>
      </c>
      <c r="D15" t="str">
        <v>Schüler</v>
      </c>
      <c r="E15" t="str">
        <v>LG</v>
      </c>
      <c r="F15">
        <v>179</v>
      </c>
      <c r="H15" t="str">
        <v>Gambachtal Fußenberg</v>
      </c>
      <c r="I15" t="str">
        <v>Alexander</v>
      </c>
      <c r="J15" t="str">
        <v>Radlmeier</v>
      </c>
      <c r="K15" t="str">
        <v>Herren III</v>
      </c>
      <c r="L15" t="str">
        <v>LG</v>
      </c>
      <c r="M15">
        <v>171</v>
      </c>
    </row>
    <row r="16" spans="1:62">
      <c r="A16" t="str">
        <v>Gambachtal Fußenberg</v>
      </c>
      <c r="B16" t="str">
        <v>Nick</v>
      </c>
      <c r="C16" t="str">
        <v>Radlmeier</v>
      </c>
      <c r="D16" t="str">
        <v>Junior</v>
      </c>
      <c r="E16" t="str">
        <v>LG</v>
      </c>
      <c r="F16">
        <v>179</v>
      </c>
      <c r="H16" t="str">
        <v>Gambachtal Fußenberg</v>
      </c>
      <c r="I16" t="str">
        <v>Anna</v>
      </c>
      <c r="J16" t="str">
        <v>Winter</v>
      </c>
      <c r="K16" t="str">
        <v>Schüler</v>
      </c>
      <c r="L16" t="str">
        <v>LG</v>
      </c>
      <c r="M16">
        <v>169</v>
      </c>
    </row>
    <row r="17" spans="1:13">
      <c r="A17" t="str">
        <v>Gambachtal Fußenberg</v>
      </c>
      <c r="B17" t="str">
        <v>Hubert</v>
      </c>
      <c r="C17" t="str">
        <v>Fischer</v>
      </c>
      <c r="D17" t="str">
        <v>Junior</v>
      </c>
      <c r="E17" t="str">
        <v>LG</v>
      </c>
      <c r="F17">
        <v>179</v>
      </c>
      <c r="H17" t="str">
        <v>Gambachtal Fußenberg</v>
      </c>
      <c r="I17" t="str">
        <v>Marie</v>
      </c>
      <c r="J17" t="str">
        <v>Landstorfer</v>
      </c>
      <c r="K17" t="str">
        <v>Schüler</v>
      </c>
      <c r="L17" t="str">
        <v>LG</v>
      </c>
      <c r="M17">
        <v>162</v>
      </c>
    </row>
    <row r="18" spans="1:13">
      <c r="A18" t="str">
        <v>Gambachtal Fußenberg</v>
      </c>
      <c r="B18" t="str">
        <v>Fabian</v>
      </c>
      <c r="C18" t="str">
        <v>Sedlmeier</v>
      </c>
      <c r="D18" t="str">
        <v>Herren I</v>
      </c>
      <c r="E18" t="str">
        <v>LP</v>
      </c>
      <c r="F18">
        <v>177</v>
      </c>
      <c r="H18" t="str">
        <v>Gambachtal Fußenberg</v>
      </c>
      <c r="I18" t="str">
        <v>Juergen</v>
      </c>
      <c r="J18" t="str">
        <v>Kandlbinder</v>
      </c>
      <c r="K18" t="str">
        <v>Herren III</v>
      </c>
      <c r="L18" t="str">
        <v>LG</v>
      </c>
      <c r="M18">
        <v>159</v>
      </c>
    </row>
    <row r="19" spans="1:13">
      <c r="A19" t="str">
        <v>Gambachtal Fußenberg</v>
      </c>
      <c r="B19" t="str">
        <v>Veronika</v>
      </c>
      <c r="C19" t="str">
        <v>Klein</v>
      </c>
      <c r="D19" t="str">
        <v>Damen I</v>
      </c>
      <c r="E19" t="str">
        <v>LP</v>
      </c>
      <c r="F19">
        <v>176</v>
      </c>
      <c r="H19" t="str">
        <v>Gambachtal Fußenberg</v>
      </c>
      <c r="I19" t="str">
        <v>Helmut</v>
      </c>
      <c r="J19" t="str">
        <v>Giehl</v>
      </c>
      <c r="K19" t="str">
        <v>Herren III</v>
      </c>
      <c r="L19" t="str">
        <v>LG</v>
      </c>
      <c r="M19">
        <v>149</v>
      </c>
    </row>
    <row r="20" spans="1:13">
      <c r="A20" t="str">
        <v>Gambachtal Fußenberg</v>
      </c>
      <c r="B20" t="str">
        <v>Helmut</v>
      </c>
      <c r="C20" t="str">
        <v>Giehl</v>
      </c>
      <c r="D20" t="str">
        <v>Herren III</v>
      </c>
      <c r="E20" t="str">
        <v>LP</v>
      </c>
      <c r="F20">
        <v>176</v>
      </c>
      <c r="H20" t="str">
        <v>Gambachtal Fußenberg</v>
      </c>
      <c r="I20" t="str">
        <v>Christian</v>
      </c>
      <c r="J20" t="str">
        <v>Seidl</v>
      </c>
      <c r="K20" t="str">
        <v>Junior</v>
      </c>
      <c r="L20" t="str">
        <v>LG</v>
      </c>
      <c r="M20">
        <v>148</v>
      </c>
    </row>
    <row r="21" spans="1:13">
      <c r="A21" t="str">
        <v>Gambachtal Fußenberg</v>
      </c>
      <c r="B21" t="str">
        <v>Manuel</v>
      </c>
      <c r="C21" t="str">
        <v>Schmid</v>
      </c>
      <c r="D21" t="str">
        <v>Jugend</v>
      </c>
      <c r="E21" t="str">
        <v>LG</v>
      </c>
      <c r="F21">
        <v>175</v>
      </c>
      <c r="H21" t="str">
        <v>Gambachtal Fußenberg</v>
      </c>
      <c r="I21" t="str">
        <v>Guenther</v>
      </c>
      <c r="J21" t="str">
        <v>Heitmann</v>
      </c>
      <c r="K21" t="str">
        <v>Herren IV</v>
      </c>
      <c r="L21" t="str">
        <v>LG</v>
      </c>
      <c r="M21">
        <v>126</v>
      </c>
    </row>
    <row r="22" spans="1:13">
      <c r="A22" t="str">
        <v>Gambachtal Fußenberg</v>
      </c>
      <c r="B22" t="str">
        <v>Nick</v>
      </c>
      <c r="C22" t="str">
        <v>Radlmeier</v>
      </c>
      <c r="D22" t="str">
        <v>Junior</v>
      </c>
      <c r="E22" t="str">
        <v>LP</v>
      </c>
      <c r="F22">
        <v>172</v>
      </c>
    </row>
    <row r="23" spans="1:13">
      <c r="A23" t="str">
        <v>Gambachtal Fußenberg</v>
      </c>
      <c r="B23" t="str">
        <v>Xaver</v>
      </c>
      <c r="C23" t="str">
        <v>Giehl</v>
      </c>
      <c r="D23" t="str">
        <v>Schüler</v>
      </c>
      <c r="E23" t="str">
        <v>LG</v>
      </c>
      <c r="F23">
        <v>171</v>
      </c>
    </row>
    <row r="24" spans="1:13">
      <c r="A24" t="str">
        <v>Gambachtal Fußenberg</v>
      </c>
      <c r="B24" t="str">
        <v>Alexander</v>
      </c>
      <c r="C24" t="str">
        <v>Radlmeier</v>
      </c>
      <c r="D24" t="str">
        <v>Herren III</v>
      </c>
      <c r="E24" t="str">
        <v>LG</v>
      </c>
      <c r="F24">
        <v>171</v>
      </c>
    </row>
    <row r="25" spans="1:13">
      <c r="A25" t="str">
        <v>Gambachtal Fußenberg</v>
      </c>
      <c r="B25" t="str">
        <v>Anna</v>
      </c>
      <c r="C25" t="str">
        <v>Winter</v>
      </c>
      <c r="D25" t="str">
        <v>Schüler</v>
      </c>
      <c r="E25" t="str">
        <v>LG</v>
      </c>
      <c r="F25">
        <v>169</v>
      </c>
    </row>
    <row r="26" spans="1:13">
      <c r="A26" t="str">
        <v>Gambachtal Fußenberg</v>
      </c>
      <c r="B26" t="str">
        <v>Juergen</v>
      </c>
      <c r="C26" t="str">
        <v>Kandlbinder</v>
      </c>
      <c r="D26" t="str">
        <v>Herren III</v>
      </c>
      <c r="E26" t="str">
        <v>LG Auflage</v>
      </c>
      <c r="F26">
        <v>164</v>
      </c>
    </row>
    <row r="27" spans="1:13">
      <c r="A27" t="str">
        <v>Gambachtal Fußenberg</v>
      </c>
      <c r="B27" t="str">
        <v>Marie</v>
      </c>
      <c r="C27" t="str">
        <v>Landstorfer</v>
      </c>
      <c r="D27" t="str">
        <v>Schüler</v>
      </c>
      <c r="E27" t="str">
        <v>LG</v>
      </c>
      <c r="F27">
        <v>162</v>
      </c>
    </row>
    <row r="28" spans="1:13">
      <c r="A28" t="str">
        <v>Gambachtal Fußenberg</v>
      </c>
      <c r="B28" t="str">
        <v>Juergen</v>
      </c>
      <c r="C28" t="str">
        <v>Kandlbinder</v>
      </c>
      <c r="D28" t="str">
        <v>Herren III</v>
      </c>
      <c r="E28" t="str">
        <v>LG</v>
      </c>
      <c r="F28">
        <v>159</v>
      </c>
    </row>
    <row r="29" spans="1:13">
      <c r="A29" t="str">
        <v>Gambachtal Fußenberg</v>
      </c>
      <c r="B29" t="str">
        <v>Helmut</v>
      </c>
      <c r="C29" t="str">
        <v>Giehl</v>
      </c>
      <c r="D29" t="str">
        <v>Herren III</v>
      </c>
      <c r="E29" t="str">
        <v>LG</v>
      </c>
      <c r="F29">
        <v>149</v>
      </c>
    </row>
    <row r="30" spans="1:13">
      <c r="A30" t="str">
        <v>Gambachtal Fußenberg</v>
      </c>
      <c r="B30" t="str">
        <v>Christian</v>
      </c>
      <c r="C30" t="str">
        <v>Weigert</v>
      </c>
      <c r="D30" t="str">
        <v>Herren II</v>
      </c>
      <c r="E30" t="str">
        <v>LP</v>
      </c>
      <c r="F30">
        <v>149</v>
      </c>
    </row>
    <row r="31" spans="1:13">
      <c r="A31" t="str">
        <v>Gambachtal Fußenberg</v>
      </c>
      <c r="B31" t="str">
        <v>Christian</v>
      </c>
      <c r="C31" t="str">
        <v>Seidl</v>
      </c>
      <c r="D31" t="str">
        <v>Junior</v>
      </c>
      <c r="E31" t="str">
        <v>LG</v>
      </c>
      <c r="F31">
        <v>148</v>
      </c>
    </row>
    <row r="32" spans="1:13">
      <c r="A32" t="str">
        <v>Gambachtal Fußenberg</v>
      </c>
      <c r="B32" t="str">
        <v>Lukas</v>
      </c>
      <c r="C32" t="str">
        <v>Weigert</v>
      </c>
      <c r="D32" t="str">
        <v>Schüler</v>
      </c>
      <c r="E32" t="str">
        <v>LP</v>
      </c>
      <c r="F32">
        <v>136</v>
      </c>
    </row>
    <row r="33" spans="1:6">
      <c r="A33" t="str">
        <v>Gambachtal Fußenberg</v>
      </c>
      <c r="B33" t="str">
        <v>Guenther</v>
      </c>
      <c r="C33" t="str">
        <v>Heitmann</v>
      </c>
      <c r="D33" t="str">
        <v>Herren IV</v>
      </c>
      <c r="E33" t="str">
        <v>LG</v>
      </c>
      <c r="F33">
        <v>126</v>
      </c>
    </row>
    <row r="34" spans="1:6">
      <c r="A34" t="str">
        <v>Gambachtal Fußenberg</v>
      </c>
      <c r="B34" t="str">
        <v>Jonas</v>
      </c>
      <c r="C34" t="str">
        <v>Nesslauer</v>
      </c>
      <c r="D34" t="str">
        <v>Schüler</v>
      </c>
      <c r="E34" t="str">
        <v>LP</v>
      </c>
      <c r="F34">
        <v>125</v>
      </c>
    </row>
    <row r="97" spans="1:64">
      <c r="A97">
        <v>0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</row>
    <row r="98" spans="1:64">
      <c r="A98">
        <v>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</row>
    <row r="99" spans="1:64">
      <c r="A99">
        <v>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0</v>
      </c>
      <c r="BI99">
        <v>0</v>
      </c>
      <c r="BJ99">
        <v>0</v>
      </c>
      <c r="BK99">
        <v>0</v>
      </c>
      <c r="BL99">
        <v>0</v>
      </c>
    </row>
    <row r="100" spans="1:64">
      <c r="A100">
        <v>0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0</v>
      </c>
      <c r="BI100">
        <v>0</v>
      </c>
      <c r="BJ100">
        <v>0</v>
      </c>
      <c r="BK100">
        <v>0</v>
      </c>
      <c r="BL100">
        <v>0</v>
      </c>
    </row>
    <row r="101" spans="1:64">
      <c r="A101">
        <v>0</v>
      </c>
      <c r="B101">
        <v>0</v>
      </c>
      <c r="C101">
        <v>0</v>
      </c>
      <c r="D101">
        <v>0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0</v>
      </c>
      <c r="BI101">
        <v>0</v>
      </c>
      <c r="BJ101">
        <v>0</v>
      </c>
      <c r="BK101">
        <v>0</v>
      </c>
      <c r="BL101">
        <v>0</v>
      </c>
    </row>
    <row r="102" spans="1:64">
      <c r="A102">
        <v>0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0</v>
      </c>
      <c r="BI102">
        <v>0</v>
      </c>
      <c r="BJ102">
        <v>0</v>
      </c>
      <c r="BK102">
        <v>0</v>
      </c>
      <c r="BL102">
        <v>0</v>
      </c>
    </row>
    <row r="103" spans="1:64">
      <c r="A103">
        <v>0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0</v>
      </c>
      <c r="BI103">
        <v>0</v>
      </c>
      <c r="BJ103">
        <v>0</v>
      </c>
      <c r="BK103">
        <v>0</v>
      </c>
      <c r="BL103">
        <v>0</v>
      </c>
    </row>
    <row r="104" spans="1:64">
      <c r="A104">
        <v>0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0</v>
      </c>
      <c r="BI104">
        <v>0</v>
      </c>
      <c r="BJ104">
        <v>0</v>
      </c>
      <c r="BK104">
        <v>0</v>
      </c>
      <c r="BL104">
        <v>0</v>
      </c>
    </row>
  </sheetData>
  <sheetProtection selectLockedCells="1" selectUnlockedCells="1"/>
  <pageMargins left="0.7" right="0.7" top="0.78740157499999996" bottom="0.78740157499999996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718D1-59FE-4FEE-9B2A-0368589258A2}">
  <sheetPr codeName="Tabelle6">
    <tabColor rgb="FFFF0000"/>
  </sheetPr>
  <dimension ref="A1:BL104"/>
  <sheetViews>
    <sheetView topLeftCell="V1" workbookViewId="0">
      <selection activeCell="AC4" sqref="AC4"/>
    </sheetView>
  </sheetViews>
  <sheetFormatPr baseColWidth="10" defaultRowHeight="12.75"/>
  <cols>
    <col min="1" max="1" width="14.85546875" bestFit="1" customWidth="1"/>
    <col min="2" max="2" width="10" bestFit="1" customWidth="1"/>
    <col min="3" max="3" width="11" bestFit="1" customWidth="1"/>
    <col min="4" max="4" width="9.140625" bestFit="1" customWidth="1"/>
    <col min="5" max="5" width="10.140625" bestFit="1" customWidth="1"/>
    <col min="6" max="6" width="4" bestFit="1" customWidth="1"/>
    <col min="8" max="8" width="14.85546875" bestFit="1" customWidth="1"/>
    <col min="9" max="9" width="10" bestFit="1" customWidth="1"/>
    <col min="10" max="10" width="10.140625" bestFit="1" customWidth="1"/>
    <col min="11" max="11" width="9.140625" bestFit="1" customWidth="1"/>
    <col min="12" max="12" width="3.42578125" bestFit="1" customWidth="1"/>
    <col min="13" max="13" width="4" bestFit="1" customWidth="1"/>
    <col min="15" max="15" width="14.85546875" bestFit="1" customWidth="1"/>
    <col min="16" max="17" width="9.85546875" bestFit="1" customWidth="1"/>
    <col min="18" max="18" width="7.85546875" bestFit="1" customWidth="1"/>
    <col min="19" max="19" width="3.42578125" bestFit="1" customWidth="1"/>
    <col min="20" max="20" width="4" bestFit="1" customWidth="1"/>
    <col min="22" max="22" width="14.85546875" bestFit="1" customWidth="1"/>
    <col min="23" max="23" width="7.42578125" bestFit="1" customWidth="1"/>
    <col min="24" max="24" width="7.7109375" bestFit="1" customWidth="1"/>
    <col min="25" max="25" width="8.28515625" bestFit="1" customWidth="1"/>
    <col min="26" max="26" width="3.42578125" bestFit="1" customWidth="1"/>
    <col min="27" max="27" width="4" bestFit="1" customWidth="1"/>
    <col min="29" max="29" width="14.85546875" bestFit="1" customWidth="1"/>
    <col min="30" max="30" width="7.5703125" bestFit="1" customWidth="1"/>
    <col min="31" max="31" width="9.5703125" bestFit="1" customWidth="1"/>
    <col min="32" max="32" width="9.140625" bestFit="1" customWidth="1"/>
    <col min="33" max="33" width="3.42578125" bestFit="1" customWidth="1"/>
    <col min="34" max="34" width="4" bestFit="1" customWidth="1"/>
    <col min="36" max="36" width="16.140625" bestFit="1" customWidth="1"/>
    <col min="37" max="37" width="7.5703125" bestFit="1" customWidth="1"/>
    <col min="38" max="38" width="10.140625" bestFit="1" customWidth="1"/>
    <col min="39" max="39" width="7.28515625" bestFit="1" customWidth="1"/>
    <col min="40" max="40" width="3.42578125" bestFit="1" customWidth="1"/>
    <col min="41" max="41" width="4" bestFit="1" customWidth="1"/>
    <col min="43" max="43" width="14.85546875" bestFit="1" customWidth="1"/>
    <col min="44" max="44" width="10" bestFit="1" customWidth="1"/>
    <col min="45" max="45" width="8" bestFit="1" customWidth="1"/>
    <col min="46" max="46" width="5.85546875" bestFit="1" customWidth="1"/>
    <col min="47" max="47" width="3.42578125" bestFit="1" customWidth="1"/>
    <col min="48" max="48" width="4" bestFit="1" customWidth="1"/>
    <col min="50" max="50" width="14.85546875" bestFit="1" customWidth="1"/>
    <col min="51" max="51" width="7.42578125" bestFit="1" customWidth="1"/>
    <col min="52" max="52" width="11" bestFit="1" customWidth="1"/>
    <col min="53" max="53" width="8.28515625" bestFit="1" customWidth="1"/>
    <col min="54" max="54" width="3.28515625" bestFit="1" customWidth="1"/>
    <col min="55" max="55" width="4" bestFit="1" customWidth="1"/>
    <col min="57" max="57" width="16.7109375" bestFit="1" customWidth="1"/>
    <col min="58" max="58" width="7.42578125" bestFit="1" customWidth="1"/>
    <col min="59" max="59" width="9" bestFit="1" customWidth="1"/>
    <col min="60" max="60" width="9.140625" bestFit="1" customWidth="1"/>
    <col min="61" max="61" width="10.140625" bestFit="1" customWidth="1"/>
    <col min="62" max="62" width="4" bestFit="1" customWidth="1"/>
  </cols>
  <sheetData>
    <row r="1" spans="1:62">
      <c r="A1" t="s">
        <v>26</v>
      </c>
      <c r="H1" t="s">
        <v>171</v>
      </c>
      <c r="O1" t="s">
        <v>45</v>
      </c>
      <c r="V1" t="s">
        <v>83</v>
      </c>
      <c r="AC1" t="s">
        <v>52</v>
      </c>
      <c r="AJ1" t="s">
        <v>118</v>
      </c>
      <c r="AQ1" t="s">
        <v>53</v>
      </c>
      <c r="AX1" t="s">
        <v>43</v>
      </c>
      <c r="BE1" t="s">
        <v>86</v>
      </c>
    </row>
    <row r="3" spans="1:62">
      <c r="A3" t="str" cm="1">
        <f t="array" ref="A3:F43">_xlfn._xlws.SORT(_xlfn._xlws.FILTER(Tabelle3[],(Tabelle3[Verein]=$A$1),""),6,-1)</f>
        <v>Jagabluat Irlbach</v>
      </c>
      <c r="B3" t="str">
        <v>Gerhard</v>
      </c>
      <c r="C3" t="str">
        <v>Hochmuth</v>
      </c>
      <c r="D3" t="str">
        <v>Herren IV</v>
      </c>
      <c r="E3" t="str">
        <v>LG Auflage</v>
      </c>
      <c r="F3">
        <v>199</v>
      </c>
      <c r="H3" t="str" cm="1">
        <f t="array" ref="H3:M24">_xlfn._xlws.SORT(_xlfn._xlws.FILTER(Tabelle3[],(Tabelle3[Verein]=$A$1)*(Tabelle3[Disziplin]="LG"),""),6,-1)</f>
        <v>Jagabluat Irlbach</v>
      </c>
      <c r="I3" t="str">
        <v>Melanie</v>
      </c>
      <c r="J3" t="str">
        <v>Birner</v>
      </c>
      <c r="K3" t="str">
        <v>Damen I</v>
      </c>
      <c r="L3" t="str">
        <v>LG</v>
      </c>
      <c r="M3">
        <v>192</v>
      </c>
      <c r="O3" t="str" cm="1">
        <f t="array" ref="O3:T7">_xlfn._xlws.SORT(_xlfn._xlws.FILTER(Tabelle3[],(Tabelle3[Verein]=$A$1)*(Tabelle3[Disziplin]="LG")*(Tabelle3[Klasse]="Herren I")+(Tabelle3[Verein]=$A$1)*(Tabelle3[Disziplin]="LG")*(Tabelle3[Klasse]="Herren II"),""),6,-1)</f>
        <v>Jagabluat Irlbach</v>
      </c>
      <c r="P3" t="str">
        <v>Markus</v>
      </c>
      <c r="Q3" t="str">
        <v>Strobel</v>
      </c>
      <c r="R3" t="str">
        <v>Herren I</v>
      </c>
      <c r="S3" t="str">
        <v>LG</v>
      </c>
      <c r="T3">
        <v>182</v>
      </c>
      <c r="V3" t="str" cm="1">
        <f t="array" ref="V3:AA10">_xlfn._xlws.SORT(_xlfn._xlws.FILTER(Tabelle3[],(Tabelle3[Verein]=$A$1)*(Tabelle3[Disziplin]="LG")*(Tabelle3[Klasse]="Damen I")+(Tabelle3[Verein]=$A$1)*(Tabelle3[Disziplin]="LG")*(Tabelle3[Klasse]="Damen II"),""),6,-1)</f>
        <v>Jagabluat Irlbach</v>
      </c>
      <c r="W3" t="str">
        <v>Melanie</v>
      </c>
      <c r="X3" t="str">
        <v>Birner</v>
      </c>
      <c r="Y3" t="str">
        <v>Damen I</v>
      </c>
      <c r="Z3" t="str">
        <v>LG</v>
      </c>
      <c r="AA3">
        <v>192</v>
      </c>
      <c r="AC3" t="str" cm="1">
        <f t="array" ref="AC3:AH5">_xlfn._xlws.SORT(_xlfn._xlws.FILTER(Tabelle3[],(Tabelle3[Verein]=$A$1)*(Tabelle3[Disziplin]="LG")*(Tabelle3[Klasse]="Herren III")+(Tabelle3[Verein]=$A$1)*(Tabelle3[Disziplin]="LG")*(Tabelle3[Klasse]="Herren IV")
+(Tabelle3[Verein]=$A$1)*(Tabelle3[Disziplin]="LG")*(Tabelle3[Klasse]="Herren V")
+(Tabelle3[Verein]=$A$1)*(Tabelle3[Disziplin]="LG")*(Tabelle3[Klasse]="Herren VI")
+(Tabelle3[Verein]=$A$1)*(Tabelle3[Disziplin]="LG")*(Tabelle3[Klasse]="Damen III")
+(Tabelle3[Verein]=$A$1)*(Tabelle3[Disziplin]="LG")*(Tabelle3[Klasse]="Damen IV")
+(Tabelle3[Verein]=$A$1)*(Tabelle3[Disziplin]="LG")*(Tabelle3[Klasse]="Damen V")
+(Tabelle3[Verein]=$A$1)*(Tabelle3[Disziplin]="LG")*(Tabelle3[Klasse]="Damen VI"),""),6,-1)</f>
        <v>Jagabluat Irlbach</v>
      </c>
      <c r="AD3" t="str">
        <v>Kurt</v>
      </c>
      <c r="AE3" t="str">
        <v>Hutter</v>
      </c>
      <c r="AF3" t="str">
        <v>Herren IV</v>
      </c>
      <c r="AG3" t="str">
        <v>LG</v>
      </c>
      <c r="AH3">
        <v>166</v>
      </c>
      <c r="AJ3" t="str" cm="1">
        <f t="array" ref="AJ3:AO6">_xlfn._xlws.SORT(_xlfn._xlws.FILTER(Tabelle3[],(Tabelle3[Verein]=$A$1)*(Tabelle3[Disziplin]="LG")*(Tabelle3[Klasse]="Schüler")+(Tabelle3[Verein]=$A$1)*(Tabelle3[Disziplin]="LG")*(Tabelle3[Klasse]="Jugend"),""),6,-1)</f>
        <v>Jagabluat Irlbach</v>
      </c>
      <c r="AK3" t="str">
        <v>Julian</v>
      </c>
      <c r="AL3" t="str">
        <v>Langguth</v>
      </c>
      <c r="AM3" t="str">
        <v>Schüler</v>
      </c>
      <c r="AN3" t="str">
        <v>LG</v>
      </c>
      <c r="AO3">
        <v>163</v>
      </c>
      <c r="AQ3" t="str" cm="1">
        <f t="array" ref="AQ3:AV4">_xlfn._xlws.SORT(_xlfn._xlws.FILTER(Tabelle3[],(Tabelle3[Verein]=$A$1)*(Tabelle3[Disziplin]="LG")*(Tabelle3[Klasse]="Junior"),""),6,-1)</f>
        <v>Jagabluat Irlbach</v>
      </c>
      <c r="AR3" t="str">
        <v>Sebastian</v>
      </c>
      <c r="AS3" t="str">
        <v>Springer</v>
      </c>
      <c r="AT3" t="str">
        <v>Junior</v>
      </c>
      <c r="AU3" t="str">
        <v>LG</v>
      </c>
      <c r="AV3">
        <v>177</v>
      </c>
      <c r="AX3" t="str" cm="1">
        <f t="array" ref="AX3:BC14">_xlfn._xlws.SORT(_xlfn._xlws.FILTER(Tabelle3[],(Tabelle3[Verein]=$A$1)*(Tabelle3[Disziplin]="LP"),""),6,-1)</f>
        <v>Jagabluat Irlbach</v>
      </c>
      <c r="AY3" t="str">
        <v>Alexander</v>
      </c>
      <c r="AZ3" t="str">
        <v>Zollner</v>
      </c>
      <c r="BA3" t="str">
        <v>Herren I</v>
      </c>
      <c r="BB3" t="str">
        <v>LP</v>
      </c>
      <c r="BC3">
        <v>182</v>
      </c>
      <c r="BE3" t="str" cm="1">
        <f t="array" ref="BE3:BJ9">_xlfn._xlws.SORT(_xlfn._xlws.FILTER(Tabelle3[],(Tabelle3[Verein]=$A$1)*(Tabelle3[Disziplin]="LG Auflage"),""),6,-1)</f>
        <v>Jagabluat Irlbach</v>
      </c>
      <c r="BF3" t="str">
        <v>Gerhard</v>
      </c>
      <c r="BG3" t="str">
        <v>Hochmuth</v>
      </c>
      <c r="BH3" t="str">
        <v>Herren IV</v>
      </c>
      <c r="BI3" t="str">
        <v>LG Auflage</v>
      </c>
      <c r="BJ3">
        <v>199</v>
      </c>
    </row>
    <row r="4" spans="1:62">
      <c r="A4" t="str">
        <v>Jagabluat Irlbach</v>
      </c>
      <c r="B4" t="str">
        <v>Josef</v>
      </c>
      <c r="C4" t="str">
        <v>Weigert</v>
      </c>
      <c r="D4" t="str">
        <v>Herren IV</v>
      </c>
      <c r="E4" t="str">
        <v>LG Auflage</v>
      </c>
      <c r="F4">
        <v>198</v>
      </c>
      <c r="H4" t="str">
        <v>Jagabluat Irlbach</v>
      </c>
      <c r="I4" t="str">
        <v>Alina</v>
      </c>
      <c r="J4" t="str">
        <v>Bitter</v>
      </c>
      <c r="K4" t="str">
        <v>Damen I</v>
      </c>
      <c r="L4" t="str">
        <v>LG</v>
      </c>
      <c r="M4">
        <v>191</v>
      </c>
      <c r="O4" t="str">
        <v>Jagabluat Irlbach</v>
      </c>
      <c r="P4" t="str">
        <v>Alexander</v>
      </c>
      <c r="Q4" t="str">
        <v>Zollner</v>
      </c>
      <c r="R4" t="str">
        <v>Herren I</v>
      </c>
      <c r="S4" t="str">
        <v>LG</v>
      </c>
      <c r="T4">
        <v>177</v>
      </c>
      <c r="V4" t="str">
        <v>Jagabluat Irlbach</v>
      </c>
      <c r="W4" t="str">
        <v>Alina</v>
      </c>
      <c r="X4" t="str">
        <v>Bitter</v>
      </c>
      <c r="Y4" t="str">
        <v>Damen I</v>
      </c>
      <c r="Z4" t="str">
        <v>LG</v>
      </c>
      <c r="AA4">
        <v>191</v>
      </c>
      <c r="AC4" t="str">
        <v>Jagabluat Irlbach</v>
      </c>
      <c r="AD4" t="str">
        <v>Gerhard</v>
      </c>
      <c r="AE4" t="str">
        <v>Hochmuth</v>
      </c>
      <c r="AF4" t="str">
        <v>Herren IV</v>
      </c>
      <c r="AG4" t="str">
        <v>LG</v>
      </c>
      <c r="AH4">
        <v>147</v>
      </c>
      <c r="AJ4" t="str">
        <v>Jagabluat Irlbach</v>
      </c>
      <c r="AK4" t="str">
        <v>Thomas</v>
      </c>
      <c r="AL4" t="str">
        <v>Dittrich</v>
      </c>
      <c r="AM4" t="str">
        <v>Jugend</v>
      </c>
      <c r="AN4" t="str">
        <v>LG</v>
      </c>
      <c r="AO4">
        <v>162</v>
      </c>
      <c r="AQ4" t="str">
        <v>Jagabluat Irlbach</v>
      </c>
      <c r="AR4" t="str">
        <v>Franziska</v>
      </c>
      <c r="AS4" t="str">
        <v>Geier</v>
      </c>
      <c r="AT4" t="str">
        <v>Junior</v>
      </c>
      <c r="AU4" t="str">
        <v>LG</v>
      </c>
      <c r="AV4">
        <v>175</v>
      </c>
      <c r="AX4" t="str">
        <v>Jagabluat Irlbach</v>
      </c>
      <c r="AY4" t="str">
        <v>Bastian</v>
      </c>
      <c r="AZ4" t="str">
        <v>Beier</v>
      </c>
      <c r="BA4" t="str">
        <v>Herren I</v>
      </c>
      <c r="BB4" t="str">
        <v>LP</v>
      </c>
      <c r="BC4">
        <v>176</v>
      </c>
      <c r="BE4" t="str">
        <v>Jagabluat Irlbach</v>
      </c>
      <c r="BF4" t="str">
        <v>Josef</v>
      </c>
      <c r="BG4" t="str">
        <v>Weigert</v>
      </c>
      <c r="BH4" t="str">
        <v>Herren IV</v>
      </c>
      <c r="BI4" t="str">
        <v>LG Auflage</v>
      </c>
      <c r="BJ4">
        <v>198</v>
      </c>
    </row>
    <row r="5" spans="1:62">
      <c r="A5" t="str">
        <v>Jagabluat Irlbach</v>
      </c>
      <c r="B5" t="str">
        <v>Alois</v>
      </c>
      <c r="C5" t="str">
        <v>Grassl</v>
      </c>
      <c r="D5" t="str">
        <v>Herren IV</v>
      </c>
      <c r="E5" t="str">
        <v>LG Auflage</v>
      </c>
      <c r="F5">
        <v>197</v>
      </c>
      <c r="H5" t="str">
        <v>Jagabluat Irlbach</v>
      </c>
      <c r="I5" t="str">
        <v>Daniela</v>
      </c>
      <c r="J5" t="str">
        <v>Zollner</v>
      </c>
      <c r="K5" t="str">
        <v>Damen I</v>
      </c>
      <c r="L5" t="str">
        <v>LG</v>
      </c>
      <c r="M5">
        <v>189</v>
      </c>
      <c r="O5" t="str">
        <v>Jagabluat Irlbach</v>
      </c>
      <c r="P5" t="str">
        <v>Sebastian</v>
      </c>
      <c r="Q5" t="str">
        <v>Krisch</v>
      </c>
      <c r="R5" t="str">
        <v>Herren II</v>
      </c>
      <c r="S5" t="str">
        <v>LG</v>
      </c>
      <c r="T5">
        <v>176</v>
      </c>
      <c r="V5" t="str">
        <v>Jagabluat Irlbach</v>
      </c>
      <c r="W5" t="str">
        <v>Daniela</v>
      </c>
      <c r="X5" t="str">
        <v>Zollner</v>
      </c>
      <c r="Y5" t="str">
        <v>Damen I</v>
      </c>
      <c r="Z5" t="str">
        <v>LG</v>
      </c>
      <c r="AA5">
        <v>189</v>
      </c>
      <c r="AC5" t="str">
        <v>Jagabluat Irlbach</v>
      </c>
      <c r="AD5" t="str">
        <v>Max</v>
      </c>
      <c r="AE5" t="str">
        <v>Gnad</v>
      </c>
      <c r="AF5" t="str">
        <v>Herren IV</v>
      </c>
      <c r="AG5" t="str">
        <v>LG</v>
      </c>
      <c r="AH5">
        <v>107</v>
      </c>
      <c r="AJ5" t="str">
        <v>Jagabluat Irlbach</v>
      </c>
      <c r="AK5" t="str">
        <v>Bennet</v>
      </c>
      <c r="AL5" t="str">
        <v>Roetzer</v>
      </c>
      <c r="AM5" t="str">
        <v>Jugend</v>
      </c>
      <c r="AN5" t="str">
        <v>LG</v>
      </c>
      <c r="AO5">
        <v>141</v>
      </c>
      <c r="AX5" t="str">
        <v>Jagabluat Irlbach</v>
      </c>
      <c r="AY5" t="str">
        <v>Dennis</v>
      </c>
      <c r="AZ5" t="str">
        <v>Frank</v>
      </c>
      <c r="BA5" t="str">
        <v>Herren I</v>
      </c>
      <c r="BB5" t="str">
        <v>LP</v>
      </c>
      <c r="BC5">
        <v>172</v>
      </c>
      <c r="BE5" t="str">
        <v>Jagabluat Irlbach</v>
      </c>
      <c r="BF5" t="str">
        <v>Alois</v>
      </c>
      <c r="BG5" t="str">
        <v>Grassl</v>
      </c>
      <c r="BH5" t="str">
        <v>Herren IV</v>
      </c>
      <c r="BI5" t="str">
        <v>LG Auflage</v>
      </c>
      <c r="BJ5">
        <v>197</v>
      </c>
    </row>
    <row r="6" spans="1:62">
      <c r="A6" t="str">
        <v>Jagabluat Irlbach</v>
      </c>
      <c r="B6" t="str">
        <v>Irmgard</v>
      </c>
      <c r="C6" t="str">
        <v>Grassl</v>
      </c>
      <c r="D6" t="str">
        <v>Damen IV</v>
      </c>
      <c r="E6" t="str">
        <v>LG Auflage</v>
      </c>
      <c r="F6">
        <v>195</v>
      </c>
      <c r="H6" t="str">
        <v>Jagabluat Irlbach</v>
      </c>
      <c r="I6" t="str">
        <v>Sandra</v>
      </c>
      <c r="J6" t="str">
        <v>Pfluegl</v>
      </c>
      <c r="K6" t="str">
        <v>Damen I</v>
      </c>
      <c r="L6" t="str">
        <v>LG</v>
      </c>
      <c r="M6">
        <v>185</v>
      </c>
      <c r="O6" t="str">
        <v>Jagabluat Irlbach</v>
      </c>
      <c r="P6" t="str">
        <v>David</v>
      </c>
      <c r="Q6" t="str">
        <v>Frohnauer</v>
      </c>
      <c r="R6" t="str">
        <v>Herren I</v>
      </c>
      <c r="S6" t="str">
        <v>LG</v>
      </c>
      <c r="T6">
        <v>154</v>
      </c>
      <c r="V6" t="str">
        <v>Jagabluat Irlbach</v>
      </c>
      <c r="W6" t="str">
        <v>Sandra</v>
      </c>
      <c r="X6" t="str">
        <v>Pfluegl</v>
      </c>
      <c r="Y6" t="str">
        <v>Damen I</v>
      </c>
      <c r="Z6" t="str">
        <v>LG</v>
      </c>
      <c r="AA6">
        <v>185</v>
      </c>
      <c r="AJ6" t="str">
        <v>Jagabluat Irlbach</v>
      </c>
      <c r="AK6" t="str">
        <v>Alexander</v>
      </c>
      <c r="AL6" t="str">
        <v>Wagner</v>
      </c>
      <c r="AM6" t="str">
        <v>Schüler</v>
      </c>
      <c r="AN6" t="str">
        <v>LG</v>
      </c>
      <c r="AO6">
        <v>62</v>
      </c>
      <c r="AX6" t="str">
        <v>Jagabluat Irlbach</v>
      </c>
      <c r="AY6" t="str">
        <v>Kurt</v>
      </c>
      <c r="AZ6" t="str">
        <v>Hutter</v>
      </c>
      <c r="BA6" t="str">
        <v>Herren IV</v>
      </c>
      <c r="BB6" t="str">
        <v>LP</v>
      </c>
      <c r="BC6">
        <v>168</v>
      </c>
      <c r="BE6" t="str">
        <v>Jagabluat Irlbach</v>
      </c>
      <c r="BF6" t="str">
        <v>Irmgard</v>
      </c>
      <c r="BG6" t="str">
        <v>Grassl</v>
      </c>
      <c r="BH6" t="str">
        <v>Damen IV</v>
      </c>
      <c r="BI6" t="str">
        <v>LG Auflage</v>
      </c>
      <c r="BJ6">
        <v>195</v>
      </c>
    </row>
    <row r="7" spans="1:62">
      <c r="A7" t="str">
        <v>Jagabluat Irlbach</v>
      </c>
      <c r="B7" t="str">
        <v>Roland</v>
      </c>
      <c r="C7" t="str">
        <v>Pfluegl</v>
      </c>
      <c r="D7" t="str">
        <v>Herren IV</v>
      </c>
      <c r="E7" t="str">
        <v>LG Auflage</v>
      </c>
      <c r="F7">
        <v>194</v>
      </c>
      <c r="H7" t="str">
        <v>Jagabluat Irlbach</v>
      </c>
      <c r="I7" t="str">
        <v>Veronika</v>
      </c>
      <c r="J7" t="str">
        <v>Geier</v>
      </c>
      <c r="K7" t="str">
        <v>Damen I</v>
      </c>
      <c r="L7" t="str">
        <v>LG</v>
      </c>
      <c r="M7">
        <v>182</v>
      </c>
      <c r="O7" t="str">
        <v>Jagabluat Irlbach</v>
      </c>
      <c r="P7" t="str">
        <v>Andreas</v>
      </c>
      <c r="Q7" t="str">
        <v>Bitter</v>
      </c>
      <c r="R7" t="str">
        <v>Herren II</v>
      </c>
      <c r="S7" t="str">
        <v>LG</v>
      </c>
      <c r="T7">
        <v>153</v>
      </c>
      <c r="V7" t="str">
        <v>Jagabluat Irlbach</v>
      </c>
      <c r="W7" t="str">
        <v>Veronika</v>
      </c>
      <c r="X7" t="str">
        <v>Geier</v>
      </c>
      <c r="Y7" t="str">
        <v>Damen I</v>
      </c>
      <c r="Z7" t="str">
        <v>LG</v>
      </c>
      <c r="AA7">
        <v>182</v>
      </c>
      <c r="AX7" t="str">
        <v>Jagabluat Irlbach</v>
      </c>
      <c r="AY7" t="str">
        <v>Stefan</v>
      </c>
      <c r="AZ7" t="str">
        <v>Grassl</v>
      </c>
      <c r="BA7" t="str">
        <v>Herren II</v>
      </c>
      <c r="BB7" t="str">
        <v>LP</v>
      </c>
      <c r="BC7">
        <v>167</v>
      </c>
      <c r="BE7" t="str">
        <v>Jagabluat Irlbach</v>
      </c>
      <c r="BF7" t="str">
        <v>Roland</v>
      </c>
      <c r="BG7" t="str">
        <v>Pfluegl</v>
      </c>
      <c r="BH7" t="str">
        <v>Herren IV</v>
      </c>
      <c r="BI7" t="str">
        <v>LG Auflage</v>
      </c>
      <c r="BJ7">
        <v>194</v>
      </c>
    </row>
    <row r="8" spans="1:62">
      <c r="A8" t="str">
        <v>Jagabluat Irlbach</v>
      </c>
      <c r="B8" t="str">
        <v>Melanie</v>
      </c>
      <c r="C8" t="str">
        <v>Birner</v>
      </c>
      <c r="D8" t="str">
        <v>Damen I</v>
      </c>
      <c r="E8" t="str">
        <v>LG</v>
      </c>
      <c r="F8">
        <v>192</v>
      </c>
      <c r="H8" t="str">
        <v>Jagabluat Irlbach</v>
      </c>
      <c r="I8" t="str">
        <v>Markus</v>
      </c>
      <c r="J8" t="str">
        <v>Strobel</v>
      </c>
      <c r="K8" t="str">
        <v>Herren I</v>
      </c>
      <c r="L8" t="str">
        <v>LG</v>
      </c>
      <c r="M8">
        <v>182</v>
      </c>
      <c r="V8" t="str">
        <v>Jagabluat Irlbach</v>
      </c>
      <c r="W8" t="str">
        <v>Stephanie</v>
      </c>
      <c r="X8" t="str">
        <v>Albrecht</v>
      </c>
      <c r="Y8" t="str">
        <v>Damen I</v>
      </c>
      <c r="Z8" t="str">
        <v>LG</v>
      </c>
      <c r="AA8">
        <v>179</v>
      </c>
      <c r="AX8" t="str">
        <v>Jagabluat Irlbach</v>
      </c>
      <c r="AY8" t="str">
        <v>Robin</v>
      </c>
      <c r="AZ8" t="str">
        <v>Pfluegl</v>
      </c>
      <c r="BA8" t="str">
        <v>Herren I</v>
      </c>
      <c r="BB8" t="str">
        <v>LP</v>
      </c>
      <c r="BC8">
        <v>167</v>
      </c>
      <c r="BE8" t="str">
        <v>Jagabluat Irlbach</v>
      </c>
      <c r="BF8" t="str">
        <v>Kurt</v>
      </c>
      <c r="BG8" t="str">
        <v>Hutter</v>
      </c>
      <c r="BH8" t="str">
        <v>Herren IV</v>
      </c>
      <c r="BI8" t="str">
        <v>LG Auflage</v>
      </c>
      <c r="BJ8">
        <v>192</v>
      </c>
    </row>
    <row r="9" spans="1:62">
      <c r="A9" t="str">
        <v>Jagabluat Irlbach</v>
      </c>
      <c r="B9" t="str">
        <v>Kurt</v>
      </c>
      <c r="C9" t="str">
        <v>Hutter</v>
      </c>
      <c r="D9" t="str">
        <v>Herren IV</v>
      </c>
      <c r="E9" t="str">
        <v>LG Auflage</v>
      </c>
      <c r="F9">
        <v>192</v>
      </c>
      <c r="H9" t="str">
        <v>Jagabluat Irlbach</v>
      </c>
      <c r="I9" t="str">
        <v>Stephanie</v>
      </c>
      <c r="J9" t="str">
        <v>Albrecht</v>
      </c>
      <c r="K9" t="str">
        <v>Damen I</v>
      </c>
      <c r="L9" t="str">
        <v>LG</v>
      </c>
      <c r="M9">
        <v>179</v>
      </c>
      <c r="V9" t="str">
        <v>Jagabluat Irlbach</v>
      </c>
      <c r="W9" t="str">
        <v>Freya</v>
      </c>
      <c r="X9" t="str">
        <v>Achatz-Greipl</v>
      </c>
      <c r="Y9" t="str">
        <v>Damen II</v>
      </c>
      <c r="Z9" t="str">
        <v>LG</v>
      </c>
      <c r="AA9">
        <v>165</v>
      </c>
      <c r="AX9" t="str">
        <v>Jagabluat Irlbach</v>
      </c>
      <c r="AY9" t="str">
        <v>Andreas</v>
      </c>
      <c r="AZ9" t="str">
        <v>Bitter</v>
      </c>
      <c r="BA9" t="str">
        <v>Herren II</v>
      </c>
      <c r="BB9" t="str">
        <v>LP</v>
      </c>
      <c r="BC9">
        <v>165</v>
      </c>
      <c r="BE9" t="str">
        <v>Jagabluat Irlbach</v>
      </c>
      <c r="BF9" t="str">
        <v>Max</v>
      </c>
      <c r="BG9" t="str">
        <v>Gnad</v>
      </c>
      <c r="BH9" t="str">
        <v>Herren IV</v>
      </c>
      <c r="BI9" t="str">
        <v>LG Auflage</v>
      </c>
      <c r="BJ9">
        <v>187</v>
      </c>
    </row>
    <row r="10" spans="1:62">
      <c r="A10" t="str">
        <v>Jagabluat Irlbach</v>
      </c>
      <c r="B10" t="str">
        <v>Alina</v>
      </c>
      <c r="C10" t="str">
        <v>Bitter</v>
      </c>
      <c r="D10" t="str">
        <v>Damen I</v>
      </c>
      <c r="E10" t="str">
        <v>LG</v>
      </c>
      <c r="F10">
        <v>191</v>
      </c>
      <c r="H10" t="str">
        <v>Jagabluat Irlbach</v>
      </c>
      <c r="I10" t="str">
        <v>Sebastian</v>
      </c>
      <c r="J10" t="str">
        <v>Springer</v>
      </c>
      <c r="K10" t="str">
        <v>Junior</v>
      </c>
      <c r="L10" t="str">
        <v>LG</v>
      </c>
      <c r="M10">
        <v>177</v>
      </c>
      <c r="V10" t="str">
        <v>Jagabluat Irlbach</v>
      </c>
      <c r="W10" t="str">
        <v>Sabrina</v>
      </c>
      <c r="X10" t="str">
        <v>Tutschke</v>
      </c>
      <c r="Y10" t="str">
        <v>Damen I</v>
      </c>
      <c r="Z10" t="str">
        <v>LG</v>
      </c>
      <c r="AA10">
        <v>148</v>
      </c>
      <c r="AX10" t="str">
        <v>Jagabluat Irlbach</v>
      </c>
      <c r="AY10" t="str">
        <v>Sandra</v>
      </c>
      <c r="AZ10" t="str">
        <v>Pfluegl</v>
      </c>
      <c r="BA10" t="str">
        <v>Damen I</v>
      </c>
      <c r="BB10" t="str">
        <v>LP</v>
      </c>
      <c r="BC10">
        <v>164</v>
      </c>
    </row>
    <row r="11" spans="1:62">
      <c r="A11" t="str">
        <v>Jagabluat Irlbach</v>
      </c>
      <c r="B11" t="str">
        <v>Daniela</v>
      </c>
      <c r="C11" t="str">
        <v>Zollner</v>
      </c>
      <c r="D11" t="str">
        <v>Damen I</v>
      </c>
      <c r="E11" t="str">
        <v>LG</v>
      </c>
      <c r="F11">
        <v>189</v>
      </c>
      <c r="H11" t="str">
        <v>Jagabluat Irlbach</v>
      </c>
      <c r="I11" t="str">
        <v>Alexander</v>
      </c>
      <c r="J11" t="str">
        <v>Zollner</v>
      </c>
      <c r="K11" t="str">
        <v>Herren I</v>
      </c>
      <c r="L11" t="str">
        <v>LG</v>
      </c>
      <c r="M11">
        <v>177</v>
      </c>
      <c r="AX11" t="str">
        <v>Jagabluat Irlbach</v>
      </c>
      <c r="AY11" t="str">
        <v>Max</v>
      </c>
      <c r="AZ11" t="str">
        <v>Gnad</v>
      </c>
      <c r="BA11" t="str">
        <v>Herren IV</v>
      </c>
      <c r="BB11" t="str">
        <v>LP</v>
      </c>
      <c r="BC11">
        <v>155</v>
      </c>
    </row>
    <row r="12" spans="1:62">
      <c r="A12" t="str">
        <v>Jagabluat Irlbach</v>
      </c>
      <c r="B12" t="str">
        <v>Max</v>
      </c>
      <c r="C12" t="str">
        <v>Gnad</v>
      </c>
      <c r="D12" t="str">
        <v>Herren IV</v>
      </c>
      <c r="E12" t="str">
        <v>LG Auflage</v>
      </c>
      <c r="F12">
        <v>187</v>
      </c>
      <c r="H12" t="str">
        <v>Jagabluat Irlbach</v>
      </c>
      <c r="I12" t="str">
        <v>Sebastian</v>
      </c>
      <c r="J12" t="str">
        <v>Krisch</v>
      </c>
      <c r="K12" t="str">
        <v>Herren II</v>
      </c>
      <c r="L12" t="str">
        <v>LG</v>
      </c>
      <c r="M12">
        <v>176</v>
      </c>
      <c r="AX12" t="str">
        <v>Jagabluat Irlbach</v>
      </c>
      <c r="AY12" t="str">
        <v>David</v>
      </c>
      <c r="AZ12" t="str">
        <v>Frohnauer</v>
      </c>
      <c r="BA12" t="str">
        <v>Herren I</v>
      </c>
      <c r="BB12" t="str">
        <v>LP</v>
      </c>
      <c r="BC12">
        <v>155</v>
      </c>
    </row>
    <row r="13" spans="1:62">
      <c r="A13" t="str">
        <v>Jagabluat Irlbach</v>
      </c>
      <c r="B13" t="str">
        <v>Sandra</v>
      </c>
      <c r="C13" t="str">
        <v>Pfluegl</v>
      </c>
      <c r="D13" t="str">
        <v>Damen I</v>
      </c>
      <c r="E13" t="str">
        <v>LG</v>
      </c>
      <c r="F13">
        <v>185</v>
      </c>
      <c r="H13" t="str">
        <v>Jagabluat Irlbach</v>
      </c>
      <c r="I13" t="str">
        <v>Franziska</v>
      </c>
      <c r="J13" t="str">
        <v>Geier</v>
      </c>
      <c r="K13" t="str">
        <v>Junior</v>
      </c>
      <c r="L13" t="str">
        <v>LG</v>
      </c>
      <c r="M13">
        <v>175</v>
      </c>
      <c r="AX13" t="str">
        <v>Jagabluat Irlbach</v>
      </c>
      <c r="AY13" t="str">
        <v>Felix</v>
      </c>
      <c r="AZ13" t="str">
        <v>Thom</v>
      </c>
      <c r="BA13" t="str">
        <v>Herren I</v>
      </c>
      <c r="BB13" t="str">
        <v>LP</v>
      </c>
      <c r="BC13">
        <v>146</v>
      </c>
    </row>
    <row r="14" spans="1:62">
      <c r="A14" t="str">
        <v>Jagabluat Irlbach</v>
      </c>
      <c r="B14" t="str">
        <v>Alexander</v>
      </c>
      <c r="C14" t="str">
        <v>Zollner</v>
      </c>
      <c r="D14" t="str">
        <v>Herren I</v>
      </c>
      <c r="E14" t="str">
        <v>LP</v>
      </c>
      <c r="F14">
        <v>182</v>
      </c>
      <c r="H14" t="str">
        <v>Jagabluat Irlbach</v>
      </c>
      <c r="I14" t="str">
        <v>Kurt</v>
      </c>
      <c r="J14" t="str">
        <v>Hutter</v>
      </c>
      <c r="K14" t="str">
        <v>Herren IV</v>
      </c>
      <c r="L14" t="str">
        <v>LG</v>
      </c>
      <c r="M14">
        <v>166</v>
      </c>
      <c r="AX14" t="str">
        <v>Jagabluat Irlbach</v>
      </c>
      <c r="AY14" t="str">
        <v>Alina</v>
      </c>
      <c r="AZ14" t="str">
        <v>Bitter</v>
      </c>
      <c r="BA14" t="str">
        <v>Damen I</v>
      </c>
      <c r="BB14" t="str">
        <v>LP</v>
      </c>
      <c r="BC14">
        <v>138</v>
      </c>
    </row>
    <row r="15" spans="1:62">
      <c r="A15" t="str">
        <v>Jagabluat Irlbach</v>
      </c>
      <c r="B15" t="str">
        <v>Veronika</v>
      </c>
      <c r="C15" t="str">
        <v>Geier</v>
      </c>
      <c r="D15" t="str">
        <v>Damen I</v>
      </c>
      <c r="E15" t="str">
        <v>LG</v>
      </c>
      <c r="F15">
        <v>182</v>
      </c>
      <c r="H15" t="str">
        <v>Jagabluat Irlbach</v>
      </c>
      <c r="I15" t="str">
        <v>Freya</v>
      </c>
      <c r="J15" t="str">
        <v>Achatz-Greipl</v>
      </c>
      <c r="K15" t="str">
        <v>Damen II</v>
      </c>
      <c r="L15" t="str">
        <v>LG</v>
      </c>
      <c r="M15">
        <v>165</v>
      </c>
    </row>
    <row r="16" spans="1:62">
      <c r="A16" t="str">
        <v>Jagabluat Irlbach</v>
      </c>
      <c r="B16" t="str">
        <v>Markus</v>
      </c>
      <c r="C16" t="str">
        <v>Strobel</v>
      </c>
      <c r="D16" t="str">
        <v>Herren I</v>
      </c>
      <c r="E16" t="str">
        <v>LG</v>
      </c>
      <c r="F16">
        <v>182</v>
      </c>
      <c r="H16" t="str">
        <v>Jagabluat Irlbach</v>
      </c>
      <c r="I16" t="str">
        <v>Julian</v>
      </c>
      <c r="J16" t="str">
        <v>Langguth</v>
      </c>
      <c r="K16" t="str">
        <v>Schüler</v>
      </c>
      <c r="L16" t="str">
        <v>LG</v>
      </c>
      <c r="M16">
        <v>163</v>
      </c>
    </row>
    <row r="17" spans="1:13">
      <c r="A17" t="str">
        <v>Jagabluat Irlbach</v>
      </c>
      <c r="B17" t="str">
        <v>Stephanie</v>
      </c>
      <c r="C17" t="str">
        <v>Albrecht</v>
      </c>
      <c r="D17" t="str">
        <v>Damen I</v>
      </c>
      <c r="E17" t="str">
        <v>LG</v>
      </c>
      <c r="F17">
        <v>179</v>
      </c>
      <c r="H17" t="str">
        <v>Jagabluat Irlbach</v>
      </c>
      <c r="I17" t="str">
        <v>Thomas</v>
      </c>
      <c r="J17" t="str">
        <v>Dittrich</v>
      </c>
      <c r="K17" t="str">
        <v>Jugend</v>
      </c>
      <c r="L17" t="str">
        <v>LG</v>
      </c>
      <c r="M17">
        <v>162</v>
      </c>
    </row>
    <row r="18" spans="1:13">
      <c r="A18" t="str">
        <v>Jagabluat Irlbach</v>
      </c>
      <c r="B18" t="str">
        <v>Sebastian</v>
      </c>
      <c r="C18" t="str">
        <v>Springer</v>
      </c>
      <c r="D18" t="str">
        <v>Junior</v>
      </c>
      <c r="E18" t="str">
        <v>LG</v>
      </c>
      <c r="F18">
        <v>177</v>
      </c>
      <c r="H18" t="str">
        <v>Jagabluat Irlbach</v>
      </c>
      <c r="I18" t="str">
        <v>David</v>
      </c>
      <c r="J18" t="str">
        <v>Frohnauer</v>
      </c>
      <c r="K18" t="str">
        <v>Herren I</v>
      </c>
      <c r="L18" t="str">
        <v>LG</v>
      </c>
      <c r="M18">
        <v>154</v>
      </c>
    </row>
    <row r="19" spans="1:13">
      <c r="A19" t="str">
        <v>Jagabluat Irlbach</v>
      </c>
      <c r="B19" t="str">
        <v>Alexander</v>
      </c>
      <c r="C19" t="str">
        <v>Zollner</v>
      </c>
      <c r="D19" t="str">
        <v>Herren I</v>
      </c>
      <c r="E19" t="str">
        <v>LG</v>
      </c>
      <c r="F19">
        <v>177</v>
      </c>
      <c r="H19" t="str">
        <v>Jagabluat Irlbach</v>
      </c>
      <c r="I19" t="str">
        <v>Andreas</v>
      </c>
      <c r="J19" t="str">
        <v>Bitter</v>
      </c>
      <c r="K19" t="str">
        <v>Herren II</v>
      </c>
      <c r="L19" t="str">
        <v>LG</v>
      </c>
      <c r="M19">
        <v>153</v>
      </c>
    </row>
    <row r="20" spans="1:13">
      <c r="A20" t="str">
        <v>Jagabluat Irlbach</v>
      </c>
      <c r="B20" t="str">
        <v>Sebastian</v>
      </c>
      <c r="C20" t="str">
        <v>Krisch</v>
      </c>
      <c r="D20" t="str">
        <v>Herren II</v>
      </c>
      <c r="E20" t="str">
        <v>LG</v>
      </c>
      <c r="F20">
        <v>176</v>
      </c>
      <c r="H20" t="str">
        <v>Jagabluat Irlbach</v>
      </c>
      <c r="I20" t="str">
        <v>Sabrina</v>
      </c>
      <c r="J20" t="str">
        <v>Tutschke</v>
      </c>
      <c r="K20" t="str">
        <v>Damen I</v>
      </c>
      <c r="L20" t="str">
        <v>LG</v>
      </c>
      <c r="M20">
        <v>148</v>
      </c>
    </row>
    <row r="21" spans="1:13">
      <c r="A21" t="str">
        <v>Jagabluat Irlbach</v>
      </c>
      <c r="B21" t="str">
        <v>Bastian</v>
      </c>
      <c r="C21" t="str">
        <v>Beier</v>
      </c>
      <c r="D21" t="str">
        <v>Herren I</v>
      </c>
      <c r="E21" t="str">
        <v>LP</v>
      </c>
      <c r="F21">
        <v>176</v>
      </c>
      <c r="H21" t="str">
        <v>Jagabluat Irlbach</v>
      </c>
      <c r="I21" t="str">
        <v>Gerhard</v>
      </c>
      <c r="J21" t="str">
        <v>Hochmuth</v>
      </c>
      <c r="K21" t="str">
        <v>Herren IV</v>
      </c>
      <c r="L21" t="str">
        <v>LG</v>
      </c>
      <c r="M21">
        <v>147</v>
      </c>
    </row>
    <row r="22" spans="1:13">
      <c r="A22" t="str">
        <v>Jagabluat Irlbach</v>
      </c>
      <c r="B22" t="str">
        <v>Franziska</v>
      </c>
      <c r="C22" t="str">
        <v>Geier</v>
      </c>
      <c r="D22" t="str">
        <v>Junior</v>
      </c>
      <c r="E22" t="str">
        <v>LG</v>
      </c>
      <c r="F22">
        <v>175</v>
      </c>
      <c r="H22" t="str">
        <v>Jagabluat Irlbach</v>
      </c>
      <c r="I22" t="str">
        <v>Bennet</v>
      </c>
      <c r="J22" t="str">
        <v>Roetzer</v>
      </c>
      <c r="K22" t="str">
        <v>Jugend</v>
      </c>
      <c r="L22" t="str">
        <v>LG</v>
      </c>
      <c r="M22">
        <v>141</v>
      </c>
    </row>
    <row r="23" spans="1:13">
      <c r="A23" t="str">
        <v>Jagabluat Irlbach</v>
      </c>
      <c r="B23" t="str">
        <v>Dennis</v>
      </c>
      <c r="C23" t="str">
        <v>Frank</v>
      </c>
      <c r="D23" t="str">
        <v>Herren I</v>
      </c>
      <c r="E23" t="str">
        <v>LP</v>
      </c>
      <c r="F23">
        <v>172</v>
      </c>
      <c r="H23" t="str">
        <v>Jagabluat Irlbach</v>
      </c>
      <c r="I23" t="str">
        <v>Max</v>
      </c>
      <c r="J23" t="str">
        <v>Gnad</v>
      </c>
      <c r="K23" t="str">
        <v>Herren IV</v>
      </c>
      <c r="L23" t="str">
        <v>LG</v>
      </c>
      <c r="M23">
        <v>107</v>
      </c>
    </row>
    <row r="24" spans="1:13">
      <c r="A24" t="str">
        <v>Jagabluat Irlbach</v>
      </c>
      <c r="B24" t="str">
        <v>Kurt</v>
      </c>
      <c r="C24" t="str">
        <v>Hutter</v>
      </c>
      <c r="D24" t="str">
        <v>Herren IV</v>
      </c>
      <c r="E24" t="str">
        <v>LP</v>
      </c>
      <c r="F24">
        <v>168</v>
      </c>
      <c r="H24" t="str">
        <v>Jagabluat Irlbach</v>
      </c>
      <c r="I24" t="str">
        <v>Alexander</v>
      </c>
      <c r="J24" t="str">
        <v>Wagner</v>
      </c>
      <c r="K24" t="str">
        <v>Schüler</v>
      </c>
      <c r="L24" t="str">
        <v>LG</v>
      </c>
      <c r="M24">
        <v>62</v>
      </c>
    </row>
    <row r="25" spans="1:13">
      <c r="A25" t="str">
        <v>Jagabluat Irlbach</v>
      </c>
      <c r="B25" t="str">
        <v>Stefan</v>
      </c>
      <c r="C25" t="str">
        <v>Grassl</v>
      </c>
      <c r="D25" t="str">
        <v>Herren II</v>
      </c>
      <c r="E25" t="str">
        <v>LP</v>
      </c>
      <c r="F25">
        <v>167</v>
      </c>
    </row>
    <row r="26" spans="1:13">
      <c r="A26" t="str">
        <v>Jagabluat Irlbach</v>
      </c>
      <c r="B26" t="str">
        <v>Robin</v>
      </c>
      <c r="C26" t="str">
        <v>Pfluegl</v>
      </c>
      <c r="D26" t="str">
        <v>Herren I</v>
      </c>
      <c r="E26" t="str">
        <v>LP</v>
      </c>
      <c r="F26">
        <v>167</v>
      </c>
    </row>
    <row r="27" spans="1:13">
      <c r="A27" t="str">
        <v>Jagabluat Irlbach</v>
      </c>
      <c r="B27" t="str">
        <v>Kurt</v>
      </c>
      <c r="C27" t="str">
        <v>Hutter</v>
      </c>
      <c r="D27" t="str">
        <v>Herren IV</v>
      </c>
      <c r="E27" t="str">
        <v>LG</v>
      </c>
      <c r="F27">
        <v>166</v>
      </c>
    </row>
    <row r="28" spans="1:13">
      <c r="A28" t="str">
        <v>Jagabluat Irlbach</v>
      </c>
      <c r="B28" t="str">
        <v>Freya</v>
      </c>
      <c r="C28" t="str">
        <v>Achatz-Greipl</v>
      </c>
      <c r="D28" t="str">
        <v>Damen II</v>
      </c>
      <c r="E28" t="str">
        <v>LG</v>
      </c>
      <c r="F28">
        <v>165</v>
      </c>
    </row>
    <row r="29" spans="1:13">
      <c r="A29" t="str">
        <v>Jagabluat Irlbach</v>
      </c>
      <c r="B29" t="str">
        <v>Andreas</v>
      </c>
      <c r="C29" t="str">
        <v>Bitter</v>
      </c>
      <c r="D29" t="str">
        <v>Herren II</v>
      </c>
      <c r="E29" t="str">
        <v>LP</v>
      </c>
      <c r="F29">
        <v>165</v>
      </c>
    </row>
    <row r="30" spans="1:13">
      <c r="A30" t="str">
        <v>Jagabluat Irlbach</v>
      </c>
      <c r="B30" t="str">
        <v>Sandra</v>
      </c>
      <c r="C30" t="str">
        <v>Pfluegl</v>
      </c>
      <c r="D30" t="str">
        <v>Damen I</v>
      </c>
      <c r="E30" t="str">
        <v>LP</v>
      </c>
      <c r="F30">
        <v>164</v>
      </c>
    </row>
    <row r="31" spans="1:13">
      <c r="A31" t="str">
        <v>Jagabluat Irlbach</v>
      </c>
      <c r="B31" t="str">
        <v>Julian</v>
      </c>
      <c r="C31" t="str">
        <v>Langguth</v>
      </c>
      <c r="D31" t="str">
        <v>Schüler</v>
      </c>
      <c r="E31" t="str">
        <v>LG</v>
      </c>
      <c r="F31">
        <v>163</v>
      </c>
    </row>
    <row r="32" spans="1:13">
      <c r="A32" t="str">
        <v>Jagabluat Irlbach</v>
      </c>
      <c r="B32" t="str">
        <v>Thomas</v>
      </c>
      <c r="C32" t="str">
        <v>Dittrich</v>
      </c>
      <c r="D32" t="str">
        <v>Jugend</v>
      </c>
      <c r="E32" t="str">
        <v>LG</v>
      </c>
      <c r="F32">
        <v>162</v>
      </c>
    </row>
    <row r="33" spans="1:6">
      <c r="A33" t="str">
        <v>Jagabluat Irlbach</v>
      </c>
      <c r="B33" t="str">
        <v>Max</v>
      </c>
      <c r="C33" t="str">
        <v>Gnad</v>
      </c>
      <c r="D33" t="str">
        <v>Herren IV</v>
      </c>
      <c r="E33" t="str">
        <v>LP</v>
      </c>
      <c r="F33">
        <v>155</v>
      </c>
    </row>
    <row r="34" spans="1:6">
      <c r="A34" t="str">
        <v>Jagabluat Irlbach</v>
      </c>
      <c r="B34" t="str">
        <v>David</v>
      </c>
      <c r="C34" t="str">
        <v>Frohnauer</v>
      </c>
      <c r="D34" t="str">
        <v>Herren I</v>
      </c>
      <c r="E34" t="str">
        <v>LP</v>
      </c>
      <c r="F34">
        <v>155</v>
      </c>
    </row>
    <row r="35" spans="1:6">
      <c r="A35" t="str">
        <v>Jagabluat Irlbach</v>
      </c>
      <c r="B35" t="str">
        <v>David</v>
      </c>
      <c r="C35" t="str">
        <v>Frohnauer</v>
      </c>
      <c r="D35" t="str">
        <v>Herren I</v>
      </c>
      <c r="E35" t="str">
        <v>LG</v>
      </c>
      <c r="F35">
        <v>154</v>
      </c>
    </row>
    <row r="36" spans="1:6">
      <c r="A36" t="str">
        <v>Jagabluat Irlbach</v>
      </c>
      <c r="B36" t="str">
        <v>Andreas</v>
      </c>
      <c r="C36" t="str">
        <v>Bitter</v>
      </c>
      <c r="D36" t="str">
        <v>Herren II</v>
      </c>
      <c r="E36" t="str">
        <v>LG</v>
      </c>
      <c r="F36">
        <v>153</v>
      </c>
    </row>
    <row r="37" spans="1:6">
      <c r="A37" t="str">
        <v>Jagabluat Irlbach</v>
      </c>
      <c r="B37" t="str">
        <v>Sabrina</v>
      </c>
      <c r="C37" t="str">
        <v>Tutschke</v>
      </c>
      <c r="D37" t="str">
        <v>Damen I</v>
      </c>
      <c r="E37" t="str">
        <v>LG</v>
      </c>
      <c r="F37">
        <v>148</v>
      </c>
    </row>
    <row r="38" spans="1:6">
      <c r="A38" t="str">
        <v>Jagabluat Irlbach</v>
      </c>
      <c r="B38" t="str">
        <v>Gerhard</v>
      </c>
      <c r="C38" t="str">
        <v>Hochmuth</v>
      </c>
      <c r="D38" t="str">
        <v>Herren IV</v>
      </c>
      <c r="E38" t="str">
        <v>LG</v>
      </c>
      <c r="F38">
        <v>147</v>
      </c>
    </row>
    <row r="39" spans="1:6">
      <c r="A39" t="str">
        <v>Jagabluat Irlbach</v>
      </c>
      <c r="B39" t="str">
        <v>Felix</v>
      </c>
      <c r="C39" t="str">
        <v>Thom</v>
      </c>
      <c r="D39" t="str">
        <v>Herren I</v>
      </c>
      <c r="E39" t="str">
        <v>LP</v>
      </c>
      <c r="F39">
        <v>146</v>
      </c>
    </row>
    <row r="40" spans="1:6">
      <c r="A40" t="str">
        <v>Jagabluat Irlbach</v>
      </c>
      <c r="B40" t="str">
        <v>Bennet</v>
      </c>
      <c r="C40" t="str">
        <v>Roetzer</v>
      </c>
      <c r="D40" t="str">
        <v>Jugend</v>
      </c>
      <c r="E40" t="str">
        <v>LG</v>
      </c>
      <c r="F40">
        <v>141</v>
      </c>
    </row>
    <row r="41" spans="1:6">
      <c r="A41" t="str">
        <v>Jagabluat Irlbach</v>
      </c>
      <c r="B41" t="str">
        <v>Alina</v>
      </c>
      <c r="C41" t="str">
        <v>Bitter</v>
      </c>
      <c r="D41" t="str">
        <v>Damen I</v>
      </c>
      <c r="E41" t="str">
        <v>LP</v>
      </c>
      <c r="F41">
        <v>138</v>
      </c>
    </row>
    <row r="42" spans="1:6">
      <c r="A42" t="str">
        <v>Jagabluat Irlbach</v>
      </c>
      <c r="B42" t="str">
        <v>Max</v>
      </c>
      <c r="C42" t="str">
        <v>Gnad</v>
      </c>
      <c r="D42" t="str">
        <v>Herren IV</v>
      </c>
      <c r="E42" t="str">
        <v>LG</v>
      </c>
      <c r="F42">
        <v>107</v>
      </c>
    </row>
    <row r="43" spans="1:6">
      <c r="A43" t="str">
        <v>Jagabluat Irlbach</v>
      </c>
      <c r="B43" t="str">
        <v>Alexander</v>
      </c>
      <c r="C43" t="str">
        <v>Wagner</v>
      </c>
      <c r="D43" t="str">
        <v>Schüler</v>
      </c>
      <c r="E43" t="str">
        <v>LG</v>
      </c>
      <c r="F43">
        <v>62</v>
      </c>
    </row>
    <row r="97" spans="1:64">
      <c r="A97">
        <v>0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</row>
    <row r="98" spans="1:64">
      <c r="A98">
        <v>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</row>
    <row r="99" spans="1:64">
      <c r="A99">
        <v>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0</v>
      </c>
      <c r="BI99">
        <v>0</v>
      </c>
      <c r="BJ99">
        <v>0</v>
      </c>
      <c r="BK99">
        <v>0</v>
      </c>
      <c r="BL99">
        <v>0</v>
      </c>
    </row>
    <row r="100" spans="1:64">
      <c r="A100">
        <v>0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0</v>
      </c>
      <c r="BI100">
        <v>0</v>
      </c>
      <c r="BJ100">
        <v>0</v>
      </c>
      <c r="BK100">
        <v>0</v>
      </c>
      <c r="BL100">
        <v>0</v>
      </c>
    </row>
    <row r="101" spans="1:64">
      <c r="A101">
        <v>0</v>
      </c>
      <c r="B101">
        <v>0</v>
      </c>
      <c r="C101">
        <v>0</v>
      </c>
      <c r="D101">
        <v>0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0</v>
      </c>
      <c r="BI101">
        <v>0</v>
      </c>
      <c r="BJ101">
        <v>0</v>
      </c>
      <c r="BK101">
        <v>0</v>
      </c>
      <c r="BL101">
        <v>0</v>
      </c>
    </row>
    <row r="102" spans="1:64">
      <c r="A102">
        <v>0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0</v>
      </c>
      <c r="BI102">
        <v>0</v>
      </c>
      <c r="BJ102">
        <v>0</v>
      </c>
      <c r="BK102">
        <v>0</v>
      </c>
      <c r="BL102">
        <v>0</v>
      </c>
    </row>
    <row r="103" spans="1:64">
      <c r="A103">
        <v>0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0</v>
      </c>
      <c r="BI103">
        <v>0</v>
      </c>
      <c r="BJ103">
        <v>0</v>
      </c>
      <c r="BK103">
        <v>0</v>
      </c>
      <c r="BL103">
        <v>0</v>
      </c>
    </row>
    <row r="104" spans="1:64">
      <c r="A104">
        <v>0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0</v>
      </c>
      <c r="BI104">
        <v>0</v>
      </c>
      <c r="BJ104">
        <v>0</v>
      </c>
      <c r="BK104">
        <v>0</v>
      </c>
      <c r="BL104">
        <v>0</v>
      </c>
    </row>
  </sheetData>
  <sheetProtection selectLockedCells="1" selectUnlockedCells="1"/>
  <pageMargins left="0.7" right="0.7" top="0.78740157499999996" bottom="0.78740157499999996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4782C-4586-4858-B334-749B2CE1CC53}">
  <sheetPr codeName="Tabelle8">
    <tabColor rgb="FFFF0000"/>
  </sheetPr>
  <dimension ref="A1:BL104"/>
  <sheetViews>
    <sheetView workbookViewId="0">
      <selection activeCell="AC4" sqref="AC4"/>
    </sheetView>
  </sheetViews>
  <sheetFormatPr baseColWidth="10" defaultRowHeight="12.75"/>
  <cols>
    <col min="1" max="1" width="14.85546875" bestFit="1" customWidth="1"/>
    <col min="2" max="2" width="10" bestFit="1" customWidth="1"/>
    <col min="3" max="3" width="11" bestFit="1" customWidth="1"/>
    <col min="4" max="4" width="9.140625" bestFit="1" customWidth="1"/>
    <col min="5" max="5" width="10.140625" bestFit="1" customWidth="1"/>
    <col min="6" max="6" width="4" bestFit="1" customWidth="1"/>
    <col min="8" max="8" width="14.85546875" bestFit="1" customWidth="1"/>
    <col min="9" max="9" width="10" bestFit="1" customWidth="1"/>
    <col min="10" max="10" width="10.140625" bestFit="1" customWidth="1"/>
    <col min="11" max="11" width="9.140625" bestFit="1" customWidth="1"/>
    <col min="12" max="12" width="3.42578125" bestFit="1" customWidth="1"/>
    <col min="13" max="13" width="4" bestFit="1" customWidth="1"/>
    <col min="15" max="15" width="14.85546875" bestFit="1" customWidth="1"/>
    <col min="16" max="17" width="9.85546875" bestFit="1" customWidth="1"/>
    <col min="18" max="18" width="7.85546875" bestFit="1" customWidth="1"/>
    <col min="19" max="19" width="3.42578125" bestFit="1" customWidth="1"/>
    <col min="20" max="20" width="4" bestFit="1" customWidth="1"/>
    <col min="22" max="22" width="14.85546875" bestFit="1" customWidth="1"/>
    <col min="23" max="23" width="7.42578125" bestFit="1" customWidth="1"/>
    <col min="24" max="24" width="7.7109375" bestFit="1" customWidth="1"/>
    <col min="25" max="25" width="8.28515625" bestFit="1" customWidth="1"/>
    <col min="26" max="26" width="3.42578125" bestFit="1" customWidth="1"/>
    <col min="27" max="27" width="4" bestFit="1" customWidth="1"/>
    <col min="29" max="29" width="14.85546875" bestFit="1" customWidth="1"/>
    <col min="30" max="30" width="7.5703125" bestFit="1" customWidth="1"/>
    <col min="31" max="31" width="9.5703125" bestFit="1" customWidth="1"/>
    <col min="32" max="32" width="9.140625" bestFit="1" customWidth="1"/>
    <col min="33" max="33" width="3.42578125" bestFit="1" customWidth="1"/>
    <col min="34" max="34" width="4" bestFit="1" customWidth="1"/>
    <col min="36" max="36" width="16.140625" bestFit="1" customWidth="1"/>
    <col min="37" max="37" width="7.5703125" bestFit="1" customWidth="1"/>
    <col min="38" max="38" width="10.140625" bestFit="1" customWidth="1"/>
    <col min="39" max="39" width="7.28515625" bestFit="1" customWidth="1"/>
    <col min="40" max="40" width="3.42578125" bestFit="1" customWidth="1"/>
    <col min="41" max="41" width="4" bestFit="1" customWidth="1"/>
    <col min="43" max="43" width="14.85546875" bestFit="1" customWidth="1"/>
    <col min="44" max="44" width="10" bestFit="1" customWidth="1"/>
    <col min="45" max="45" width="8" bestFit="1" customWidth="1"/>
    <col min="46" max="46" width="5.85546875" bestFit="1" customWidth="1"/>
    <col min="47" max="47" width="3.42578125" bestFit="1" customWidth="1"/>
    <col min="48" max="48" width="4" bestFit="1" customWidth="1"/>
    <col min="50" max="50" width="14.85546875" bestFit="1" customWidth="1"/>
    <col min="51" max="51" width="7.42578125" bestFit="1" customWidth="1"/>
    <col min="52" max="52" width="11" bestFit="1" customWidth="1"/>
    <col min="53" max="53" width="8.28515625" bestFit="1" customWidth="1"/>
    <col min="54" max="54" width="3.28515625" bestFit="1" customWidth="1"/>
    <col min="55" max="55" width="4" bestFit="1" customWidth="1"/>
    <col min="57" max="57" width="16.7109375" bestFit="1" customWidth="1"/>
    <col min="58" max="58" width="7.42578125" bestFit="1" customWidth="1"/>
    <col min="59" max="59" width="9" bestFit="1" customWidth="1"/>
    <col min="60" max="60" width="9.140625" bestFit="1" customWidth="1"/>
    <col min="61" max="61" width="10.140625" bestFit="1" customWidth="1"/>
    <col min="62" max="62" width="4" bestFit="1" customWidth="1"/>
  </cols>
  <sheetData>
    <row r="1" spans="1:57">
      <c r="A1" t="s">
        <v>20</v>
      </c>
      <c r="H1" t="s">
        <v>171</v>
      </c>
      <c r="O1" t="s">
        <v>45</v>
      </c>
      <c r="V1" t="s">
        <v>83</v>
      </c>
      <c r="AC1" t="s">
        <v>52</v>
      </c>
      <c r="AJ1" t="s">
        <v>118</v>
      </c>
      <c r="AQ1" t="s">
        <v>53</v>
      </c>
      <c r="AX1" t="s">
        <v>43</v>
      </c>
      <c r="BE1" t="s">
        <v>86</v>
      </c>
    </row>
    <row r="3" spans="1:57">
      <c r="A3" t="e" cm="1">
        <f t="array" ref="A3">_xlfn._xlws.SORT(_xlfn._xlws.FILTER(Tabelle3[],(Tabelle3[Verein]=$A$1),""),6,-1)</f>
        <v>#VALUE!</v>
      </c>
      <c r="H3" t="e" cm="1">
        <f t="array" ref="H3">_xlfn._xlws.SORT(_xlfn._xlws.FILTER(Tabelle3[],(Tabelle3[Verein]=$A$1)*(Tabelle3[Disziplin]="LG"),""),6,-1)</f>
        <v>#VALUE!</v>
      </c>
      <c r="O3" t="e" cm="1">
        <f t="array" ref="O3">_xlfn._xlws.SORT(_xlfn._xlws.FILTER(Tabelle3[],(Tabelle3[Verein]=$A$1)*(Tabelle3[Disziplin]="LG")*(Tabelle3[Klasse]="Herren I")+(Tabelle3[Verein]=$A$1)*(Tabelle3[Disziplin]="LG")*(Tabelle3[Klasse]="Herren II"),""),6,-1)</f>
        <v>#VALUE!</v>
      </c>
      <c r="V3" t="e" cm="1">
        <f t="array" ref="V3">_xlfn._xlws.SORT(_xlfn._xlws.FILTER(Tabelle3[],(Tabelle3[Verein]=$A$1)*(Tabelle3[Disziplin]="LG")*(Tabelle3[Klasse]="Damen I")+(Tabelle3[Verein]=$A$1)*(Tabelle3[Disziplin]="LG")*(Tabelle3[Klasse]="Damen II"),""),6,-1)</f>
        <v>#VALUE!</v>
      </c>
      <c r="AC3" t="e" cm="1">
        <f t="array" ref="AC3">_xlfn._xlws.SORT(_xlfn._xlws.FILTER(Tabelle3[],(Tabelle3[Verein]=$A$1)*(Tabelle3[Disziplin]="LG")*(Tabelle3[Klasse]="Herren III")
+(Tabelle3[Verein]=$A$1)*(Tabelle3[Disziplin]="LG")*(Tabelle3[Klasse]="Herren IV")
+(Tabelle3[Verein]=$A$1)*(Tabelle3[Disziplin]="LG")*(Tabelle3[Klasse]="Herren V")
+(Tabelle3[Verein]=$A$1)*(Tabelle3[Disziplin]="LG")*(Tabelle3[Klasse]="Herren VI")
+(Tabelle3[Verein]=$A$1)*(Tabelle3[Disziplin]="LG")*(Tabelle3[Klasse]="Damen III")
+(Tabelle3[Verein]=$A$1)*(Tabelle3[Disziplin]="LG")*(Tabelle3[Klasse]="Damen IV")
+(Tabelle3[Verein]=$A$1)*(Tabelle3[Disziplin]="LG")*(Tabelle3[Klasse]="Damen V")
+(Tabelle3[Verein]=$A$1)*(Tabelle3[Disziplin]="LG")*(Tabelle3[Klasse]="Damen VI"),""),6,-1)</f>
        <v>#VALUE!</v>
      </c>
      <c r="AJ3" t="e" cm="1">
        <f t="array" ref="AJ3">_xlfn._xlws.SORT(_xlfn._xlws.FILTER(Tabelle3[],(Tabelle3[Verein]=$A$1)*(Tabelle3[Disziplin]="LG")*(Tabelle3[Klasse]="Schüler")+(Tabelle3[Verein]=$A$1)*(Tabelle3[Disziplin]="LG")*(Tabelle3[Klasse]="Jugend"),""),6,-1)</f>
        <v>#VALUE!</v>
      </c>
      <c r="AQ3" t="e" cm="1">
        <f t="array" ref="AQ3">_xlfn._xlws.SORT(_xlfn._xlws.FILTER(Tabelle3[],(Tabelle3[Verein]=$A$1)*(Tabelle3[Disziplin]="LG")*(Tabelle3[Klasse]="Junior"),""),6,-1)</f>
        <v>#VALUE!</v>
      </c>
      <c r="AX3" t="e" cm="1">
        <f t="array" ref="AX3">_xlfn._xlws.SORT(_xlfn._xlws.FILTER(Tabelle3[],(Tabelle3[Verein]=$A$1)*(Tabelle3[Disziplin]="LP"),""),6,-1)</f>
        <v>#VALUE!</v>
      </c>
      <c r="BE3" t="e" cm="1">
        <f t="array" ref="BE3">_xlfn._xlws.SORT(_xlfn._xlws.FILTER(Tabelle3[],(Tabelle3[Verein]=$A$1)*(Tabelle3[Disziplin]="LG Auflage"),""),6,-1)</f>
        <v>#VALUE!</v>
      </c>
    </row>
    <row r="97" spans="1:64">
      <c r="A97">
        <v>0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</row>
    <row r="98" spans="1:64">
      <c r="A98">
        <v>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</row>
    <row r="99" spans="1:64">
      <c r="A99">
        <v>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0</v>
      </c>
      <c r="BI99">
        <v>0</v>
      </c>
      <c r="BJ99">
        <v>0</v>
      </c>
      <c r="BK99">
        <v>0</v>
      </c>
      <c r="BL99">
        <v>0</v>
      </c>
    </row>
    <row r="100" spans="1:64">
      <c r="A100">
        <v>0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0</v>
      </c>
      <c r="BI100">
        <v>0</v>
      </c>
      <c r="BJ100">
        <v>0</v>
      </c>
      <c r="BK100">
        <v>0</v>
      </c>
      <c r="BL100">
        <v>0</v>
      </c>
    </row>
    <row r="101" spans="1:64">
      <c r="A101">
        <v>0</v>
      </c>
      <c r="B101">
        <v>0</v>
      </c>
      <c r="C101">
        <v>0</v>
      </c>
      <c r="D101">
        <v>0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0</v>
      </c>
      <c r="BI101">
        <v>0</v>
      </c>
      <c r="BJ101">
        <v>0</v>
      </c>
      <c r="BK101">
        <v>0</v>
      </c>
      <c r="BL101">
        <v>0</v>
      </c>
    </row>
    <row r="102" spans="1:64">
      <c r="A102">
        <v>0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0</v>
      </c>
      <c r="BI102">
        <v>0</v>
      </c>
      <c r="BJ102">
        <v>0</v>
      </c>
      <c r="BK102">
        <v>0</v>
      </c>
      <c r="BL102">
        <v>0</v>
      </c>
    </row>
    <row r="103" spans="1:64">
      <c r="A103">
        <v>0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0</v>
      </c>
      <c r="BI103">
        <v>0</v>
      </c>
      <c r="BJ103">
        <v>0</v>
      </c>
      <c r="BK103">
        <v>0</v>
      </c>
      <c r="BL103">
        <v>0</v>
      </c>
    </row>
    <row r="104" spans="1:64">
      <c r="A104">
        <v>0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0</v>
      </c>
      <c r="BI104">
        <v>0</v>
      </c>
      <c r="BJ104">
        <v>0</v>
      </c>
      <c r="BK104">
        <v>0</v>
      </c>
      <c r="BL104">
        <v>0</v>
      </c>
    </row>
  </sheetData>
  <sheetProtection selectLockedCells="1" selectUnlockedCells="1"/>
  <pageMargins left="0.7" right="0.7" top="0.78740157499999996" bottom="0.78740157499999996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43DAD-72BB-484C-B84A-445EA49E5146}">
  <sheetPr codeName="Tabelle30">
    <tabColor rgb="FFFF0000"/>
  </sheetPr>
  <dimension ref="A1:BL104"/>
  <sheetViews>
    <sheetView topLeftCell="Y1" workbookViewId="0">
      <selection activeCell="AC4" sqref="AC4"/>
    </sheetView>
  </sheetViews>
  <sheetFormatPr baseColWidth="10" defaultRowHeight="12.75"/>
  <cols>
    <col min="1" max="1" width="23.85546875" bestFit="1" customWidth="1"/>
    <col min="2" max="2" width="11.5703125" bestFit="1" customWidth="1"/>
    <col min="3" max="3" width="11.7109375" bestFit="1" customWidth="1"/>
    <col min="4" max="4" width="9.5703125" bestFit="1" customWidth="1"/>
    <col min="5" max="5" width="11" bestFit="1" customWidth="1"/>
    <col min="6" max="6" width="8.5703125" bestFit="1" customWidth="1"/>
    <col min="8" max="8" width="23.85546875" bestFit="1" customWidth="1"/>
    <col min="9" max="9" width="11.5703125" bestFit="1" customWidth="1"/>
    <col min="10" max="10" width="10" bestFit="1" customWidth="1"/>
    <col min="11" max="11" width="9.140625" bestFit="1" customWidth="1"/>
    <col min="12" max="12" width="11" bestFit="1" customWidth="1"/>
    <col min="13" max="13" width="8.5703125" bestFit="1" customWidth="1"/>
    <col min="15" max="15" width="23.85546875" bestFit="1" customWidth="1"/>
    <col min="16" max="16" width="11.5703125" bestFit="1" customWidth="1"/>
    <col min="17" max="17" width="8.5703125" bestFit="1" customWidth="1"/>
    <col min="18" max="18" width="9.140625" bestFit="1" customWidth="1"/>
    <col min="19" max="19" width="11" bestFit="1" customWidth="1"/>
    <col min="20" max="20" width="8.5703125" bestFit="1" customWidth="1"/>
    <col min="22" max="22" width="23.85546875" bestFit="1" customWidth="1"/>
    <col min="23" max="23" width="11.5703125" bestFit="1" customWidth="1"/>
    <col min="24" max="24" width="8.5703125" bestFit="1" customWidth="1"/>
    <col min="25" max="25" width="9.140625" bestFit="1" customWidth="1"/>
    <col min="26" max="26" width="11" bestFit="1" customWidth="1"/>
    <col min="27" max="27" width="8.5703125" bestFit="1" customWidth="1"/>
    <col min="29" max="29" width="23.85546875" bestFit="1" customWidth="1"/>
    <col min="30" max="30" width="11.5703125" bestFit="1" customWidth="1"/>
    <col min="31" max="31" width="9.7109375" bestFit="1" customWidth="1"/>
    <col min="32" max="32" width="9.5703125" bestFit="1" customWidth="1"/>
    <col min="33" max="33" width="11" bestFit="1" customWidth="1"/>
    <col min="34" max="34" width="8.5703125" bestFit="1" customWidth="1"/>
    <col min="36" max="36" width="23.85546875" bestFit="1" customWidth="1"/>
    <col min="37" max="37" width="11.5703125" bestFit="1" customWidth="1"/>
    <col min="38" max="38" width="10" bestFit="1" customWidth="1"/>
    <col min="39" max="39" width="9.140625" bestFit="1" customWidth="1"/>
    <col min="40" max="40" width="11" bestFit="1" customWidth="1"/>
    <col min="41" max="41" width="8.5703125" bestFit="1" customWidth="1"/>
    <col min="43" max="43" width="23.85546875" bestFit="1" customWidth="1"/>
    <col min="44" max="44" width="11.5703125" bestFit="1" customWidth="1"/>
    <col min="45" max="45" width="8.5703125" bestFit="1" customWidth="1"/>
    <col min="46" max="46" width="9.140625" bestFit="1" customWidth="1"/>
    <col min="47" max="47" width="11" bestFit="1" customWidth="1"/>
    <col min="48" max="48" width="8.5703125" bestFit="1" customWidth="1"/>
    <col min="50" max="50" width="23.85546875" bestFit="1" customWidth="1"/>
    <col min="51" max="51" width="11.5703125" bestFit="1" customWidth="1"/>
    <col min="52" max="52" width="8.5703125" bestFit="1" customWidth="1"/>
    <col min="53" max="53" width="9.140625" bestFit="1" customWidth="1"/>
    <col min="54" max="54" width="11" bestFit="1" customWidth="1"/>
    <col min="55" max="55" width="8.5703125" bestFit="1" customWidth="1"/>
    <col min="57" max="57" width="23.85546875" bestFit="1" customWidth="1"/>
    <col min="58" max="58" width="11.5703125" bestFit="1" customWidth="1"/>
    <col min="59" max="59" width="9.42578125" bestFit="1" customWidth="1"/>
    <col min="60" max="60" width="9.28515625" bestFit="1" customWidth="1"/>
    <col min="61" max="61" width="11" bestFit="1" customWidth="1"/>
    <col min="62" max="62" width="8.5703125" bestFit="1" customWidth="1"/>
  </cols>
  <sheetData>
    <row r="1" spans="1:62">
      <c r="A1" t="s">
        <v>21</v>
      </c>
      <c r="H1" t="s">
        <v>36</v>
      </c>
      <c r="O1" t="s">
        <v>45</v>
      </c>
      <c r="V1" t="s">
        <v>83</v>
      </c>
      <c r="AC1" t="s">
        <v>52</v>
      </c>
      <c r="AJ1" t="s">
        <v>118</v>
      </c>
      <c r="AQ1" t="s">
        <v>53</v>
      </c>
      <c r="AX1" t="s">
        <v>43</v>
      </c>
      <c r="BE1" t="s">
        <v>86</v>
      </c>
    </row>
    <row r="2" spans="1:62">
      <c r="A2" t="s">
        <v>0</v>
      </c>
    </row>
    <row r="3" spans="1:62">
      <c r="A3" t="str" cm="1">
        <f t="array" ref="A3:F36">_xlfn._xlws.SORT(_xlfn._xlws.FILTER(Tabelle3[],(Tabelle3[Verein]=$A$1),""),6,-1)</f>
        <v>Weihertaler Wenzenbach</v>
      </c>
      <c r="B3" t="str">
        <v>Klaus</v>
      </c>
      <c r="C3" t="str">
        <v>Inhofer</v>
      </c>
      <c r="D3" t="str">
        <v>Herren IV</v>
      </c>
      <c r="E3" t="str">
        <v>LG Auflage</v>
      </c>
      <c r="F3">
        <v>200</v>
      </c>
      <c r="H3" t="str" cm="1">
        <f t="array" ref="H3:M22">_xlfn._xlws.SORT(_xlfn._xlws.FILTER(Tabelle3[],(Tabelle3[Verein]=$A$1)*(Tabelle3[Disziplin]="LG"),""),6,-1)</f>
        <v>Weihertaler Wenzenbach</v>
      </c>
      <c r="I3" t="str">
        <v>Daniel</v>
      </c>
      <c r="J3" t="str">
        <v>Beck</v>
      </c>
      <c r="K3" t="str">
        <v>Herren I</v>
      </c>
      <c r="L3" t="str">
        <v>LG</v>
      </c>
      <c r="M3">
        <v>193</v>
      </c>
      <c r="O3" t="str" cm="1">
        <f t="array" ref="O3:T6">_xlfn._xlws.SORT(_xlfn._xlws.FILTER(Tabelle3[],(Tabelle3[Verein]=$A$1)*(Tabelle3[Disziplin]="LG")*(Tabelle3[Klasse]="Herren I")+(Tabelle3[Verein]=$A$1)*(Tabelle3[Disziplin]="LG")*(Tabelle3[Klasse]="Herren II"),""),6,-1)</f>
        <v>Weihertaler Wenzenbach</v>
      </c>
      <c r="P3" t="str">
        <v>Daniel</v>
      </c>
      <c r="Q3" t="str">
        <v>Beck</v>
      </c>
      <c r="R3" t="str">
        <v>Herren I</v>
      </c>
      <c r="S3" t="str">
        <v>LG</v>
      </c>
      <c r="T3">
        <v>193</v>
      </c>
      <c r="V3" t="str" cm="1">
        <f t="array" ref="V3:AA5">_xlfn._xlws.SORT(_xlfn._xlws.FILTER(Tabelle3[],(Tabelle3[Verein]=$A$1)*(Tabelle3[Disziplin]="LG")*(Tabelle3[Klasse]="Damen I")+(Tabelle3[Verein]=$A$1)*(Tabelle3[Disziplin]="LG")*(Tabelle3[Klasse]="Damen II"),""),6,-1)</f>
        <v>Weihertaler Wenzenbach</v>
      </c>
      <c r="W3" t="str">
        <v>Julia</v>
      </c>
      <c r="X3" t="str">
        <v>Lehner</v>
      </c>
      <c r="Y3" t="str">
        <v>Damen I</v>
      </c>
      <c r="Z3" t="str">
        <v>LG</v>
      </c>
      <c r="AA3">
        <v>178</v>
      </c>
      <c r="AC3" t="str" cm="1">
        <f t="array" ref="AC3:AH5">_xlfn._xlws.SORT(_xlfn._xlws.FILTER(Tabelle3[],(Tabelle3[Verein]=$A$1)*(Tabelle3[Disziplin]="LG")*(Tabelle3[Klasse]="Herren III")+(Tabelle3[Verein]=$A$1)*(Tabelle3[Disziplin]="LG")*(Tabelle3[Klasse]="Herren IV")
+(Tabelle3[Verein]=$A$1)*(Tabelle3[Disziplin]="LG")*(Tabelle3[Klasse]="Herren V")
+(Tabelle3[Verein]=$A$1)*(Tabelle3[Disziplin]="LG")*(Tabelle3[Klasse]="Herren VI")
+(Tabelle3[Verein]=$A$1)*(Tabelle3[Disziplin]="LG")*(Tabelle3[Klasse]="Damen III")
+(Tabelle3[Verein]=$A$1)*(Tabelle3[Disziplin]="LG")*(Tabelle3[Klasse]="Damen IV")
+(Tabelle3[Verein]=$A$1)*(Tabelle3[Disziplin]="LG")*(Tabelle3[Klasse]="Damen V")
+(Tabelle3[Verein]=$A$1)*(Tabelle3[Disziplin]="LG")*(Tabelle3[Klasse]="Damen VI"),""),6,-1)</f>
        <v>Weihertaler Wenzenbach</v>
      </c>
      <c r="AD3" t="str">
        <v>Bernhard</v>
      </c>
      <c r="AE3" t="str">
        <v>Pielmeier</v>
      </c>
      <c r="AF3" t="str">
        <v>Herren III</v>
      </c>
      <c r="AG3" t="str">
        <v>LG</v>
      </c>
      <c r="AH3">
        <v>188</v>
      </c>
      <c r="AJ3" t="str" cm="1">
        <f t="array" ref="AJ3:AO9">_xlfn._xlws.SORT(_xlfn._xlws.FILTER(Tabelle3[],(Tabelle3[Verein]=$A$1)*(Tabelle3[Disziplin]="LG")*(Tabelle3[Klasse]="Schüler")+(Tabelle3[Verein]=$A$1)*(Tabelle3[Disziplin]="LG")*(Tabelle3[Klasse]="Jugend"),""),6,-1)</f>
        <v>Weihertaler Wenzenbach</v>
      </c>
      <c r="AK3" t="str">
        <v>Madleen</v>
      </c>
      <c r="AL3" t="str">
        <v>Dietz</v>
      </c>
      <c r="AM3" t="str">
        <v>Jugend</v>
      </c>
      <c r="AN3" t="str">
        <v>LG</v>
      </c>
      <c r="AO3">
        <v>183</v>
      </c>
      <c r="AQ3" t="str" cm="1">
        <f t="array" ref="AQ3:AV5">_xlfn._xlws.SORT(_xlfn._xlws.FILTER(Tabelle3[],(Tabelle3[Verein]=$A$1)*(Tabelle3[Disziplin]="LG")*(Tabelle3[Klasse]="Junior"),""),6,-1)</f>
        <v>Weihertaler Wenzenbach</v>
      </c>
      <c r="AR3" t="str">
        <v>Patrick</v>
      </c>
      <c r="AS3" t="str">
        <v>Seidl</v>
      </c>
      <c r="AT3" t="str">
        <v>Junior</v>
      </c>
      <c r="AU3" t="str">
        <v>LG</v>
      </c>
      <c r="AV3">
        <v>171</v>
      </c>
      <c r="AX3" t="str" cm="1">
        <f t="array" ref="AX3:BC10">_xlfn._xlws.SORT(_xlfn._xlws.FILTER(Tabelle3[],(Tabelle3[Verein]=$A$1)*(Tabelle3[Disziplin]="LP"),""),6,-1)</f>
        <v>Weihertaler Wenzenbach</v>
      </c>
      <c r="AY3" t="str">
        <v>Daniel</v>
      </c>
      <c r="AZ3" t="str">
        <v>Beck</v>
      </c>
      <c r="BA3" t="str">
        <v>Herren I</v>
      </c>
      <c r="BB3" t="str">
        <v>LP</v>
      </c>
      <c r="BC3">
        <v>180</v>
      </c>
      <c r="BE3" t="str" cm="1">
        <f t="array" ref="BE3:BJ8">_xlfn._xlws.SORT(_xlfn._xlws.FILTER(Tabelle3[],(Tabelle3[Verein]=$A$1)*(Tabelle3[Disziplin]="LG Auflage"),""),6,-1)</f>
        <v>Weihertaler Wenzenbach</v>
      </c>
      <c r="BF3" t="str">
        <v>Klaus</v>
      </c>
      <c r="BG3" t="str">
        <v>Inhofer</v>
      </c>
      <c r="BH3" t="str">
        <v>Herren IV</v>
      </c>
      <c r="BI3" t="str">
        <v>LG Auflage</v>
      </c>
      <c r="BJ3">
        <v>200</v>
      </c>
    </row>
    <row r="4" spans="1:62">
      <c r="A4" t="str">
        <v>Weihertaler Wenzenbach</v>
      </c>
      <c r="B4" t="str">
        <v>Ernst</v>
      </c>
      <c r="C4" t="str">
        <v>Schmalzl</v>
      </c>
      <c r="D4" t="str">
        <v>Herren IV</v>
      </c>
      <c r="E4" t="str">
        <v>LG Auflage</v>
      </c>
      <c r="F4">
        <v>199</v>
      </c>
      <c r="H4" t="str">
        <v>Weihertaler Wenzenbach</v>
      </c>
      <c r="I4" t="str">
        <v>Dominik</v>
      </c>
      <c r="J4" t="str">
        <v>Heinrich</v>
      </c>
      <c r="K4" t="str">
        <v>Herren I</v>
      </c>
      <c r="L4" t="str">
        <v>LG</v>
      </c>
      <c r="M4">
        <v>192</v>
      </c>
      <c r="O4" t="str">
        <v>Weihertaler Wenzenbach</v>
      </c>
      <c r="P4" t="str">
        <v>Dominik</v>
      </c>
      <c r="Q4" t="str">
        <v>Heinrich</v>
      </c>
      <c r="R4" t="str">
        <v>Herren I</v>
      </c>
      <c r="S4" t="str">
        <v>LG</v>
      </c>
      <c r="T4">
        <v>192</v>
      </c>
      <c r="V4" t="str">
        <v>Weihertaler Wenzenbach</v>
      </c>
      <c r="W4" t="str">
        <v>Manuela</v>
      </c>
      <c r="X4" t="str">
        <v>Woermke</v>
      </c>
      <c r="Y4" t="str">
        <v>Damen II</v>
      </c>
      <c r="Z4" t="str">
        <v>LG</v>
      </c>
      <c r="AA4">
        <v>161</v>
      </c>
      <c r="AC4" t="str">
        <v>Weihertaler Wenzenbach</v>
      </c>
      <c r="AD4" t="str">
        <v>Manfred</v>
      </c>
      <c r="AE4" t="str">
        <v>Schmid</v>
      </c>
      <c r="AF4" t="str">
        <v>Herren IV</v>
      </c>
      <c r="AG4" t="str">
        <v>LG</v>
      </c>
      <c r="AH4">
        <v>184</v>
      </c>
      <c r="AJ4" t="str">
        <v>Weihertaler Wenzenbach</v>
      </c>
      <c r="AK4" t="str">
        <v>Charlotte</v>
      </c>
      <c r="AL4" t="str">
        <v>Wild</v>
      </c>
      <c r="AM4" t="str">
        <v>Jugend</v>
      </c>
      <c r="AN4" t="str">
        <v>LG</v>
      </c>
      <c r="AO4">
        <v>180</v>
      </c>
      <c r="AQ4" t="str">
        <v>Weihertaler Wenzenbach</v>
      </c>
      <c r="AR4" t="str">
        <v>Verena</v>
      </c>
      <c r="AS4" t="str">
        <v>Seidl</v>
      </c>
      <c r="AT4" t="str">
        <v>Junior</v>
      </c>
      <c r="AU4" t="str">
        <v>LG</v>
      </c>
      <c r="AV4">
        <v>160</v>
      </c>
      <c r="AX4" t="str">
        <v>Weihertaler Wenzenbach</v>
      </c>
      <c r="AY4" t="str">
        <v>Stefan</v>
      </c>
      <c r="AZ4" t="str">
        <v>Lehner</v>
      </c>
      <c r="BA4" t="str">
        <v>Herren II</v>
      </c>
      <c r="BB4" t="str">
        <v>LP</v>
      </c>
      <c r="BC4">
        <v>179</v>
      </c>
      <c r="BE4" t="str">
        <v>Weihertaler Wenzenbach</v>
      </c>
      <c r="BF4" t="str">
        <v>Ernst</v>
      </c>
      <c r="BG4" t="str">
        <v>Schmalzl</v>
      </c>
      <c r="BH4" t="str">
        <v>Herren IV</v>
      </c>
      <c r="BI4" t="str">
        <v>LG Auflage</v>
      </c>
      <c r="BJ4">
        <v>199</v>
      </c>
    </row>
    <row r="5" spans="1:62">
      <c r="A5" t="str">
        <v>Weihertaler Wenzenbach</v>
      </c>
      <c r="B5" t="str">
        <v>Wolfgang</v>
      </c>
      <c r="C5" t="str">
        <v>Goetzfried</v>
      </c>
      <c r="D5" t="str">
        <v>Herren IV</v>
      </c>
      <c r="E5" t="str">
        <v>LG Auflage</v>
      </c>
      <c r="F5">
        <v>198</v>
      </c>
      <c r="H5" t="str">
        <v>Weihertaler Wenzenbach</v>
      </c>
      <c r="I5" t="str">
        <v>Bernhard</v>
      </c>
      <c r="J5" t="str">
        <v>Pielmeier</v>
      </c>
      <c r="K5" t="str">
        <v>Herren III</v>
      </c>
      <c r="L5" t="str">
        <v>LG</v>
      </c>
      <c r="M5">
        <v>188</v>
      </c>
      <c r="O5" t="str">
        <v>Weihertaler Wenzenbach</v>
      </c>
      <c r="P5" t="str">
        <v>Emanuel</v>
      </c>
      <c r="Q5" t="str">
        <v>Heinrich</v>
      </c>
      <c r="R5" t="str">
        <v>Herren I</v>
      </c>
      <c r="S5" t="str">
        <v>LG</v>
      </c>
      <c r="T5">
        <v>186</v>
      </c>
      <c r="V5" t="str">
        <v>Weihertaler Wenzenbach</v>
      </c>
      <c r="W5" t="str">
        <v>Tanja</v>
      </c>
      <c r="X5" t="str">
        <v>Puchinger</v>
      </c>
      <c r="Y5" t="str">
        <v>Damen II</v>
      </c>
      <c r="Z5" t="str">
        <v>LG</v>
      </c>
      <c r="AA5">
        <v>149</v>
      </c>
      <c r="AC5" t="str">
        <v>Weihertaler Wenzenbach</v>
      </c>
      <c r="AD5" t="str">
        <v>Gerhard</v>
      </c>
      <c r="AE5" t="str">
        <v>Maier</v>
      </c>
      <c r="AF5" t="str">
        <v>Herren III</v>
      </c>
      <c r="AG5" t="str">
        <v>LG</v>
      </c>
      <c r="AH5">
        <v>181</v>
      </c>
      <c r="AJ5" t="str">
        <v>Weihertaler Wenzenbach</v>
      </c>
      <c r="AK5" t="str">
        <v>Hannah</v>
      </c>
      <c r="AL5" t="str">
        <v>Woermke</v>
      </c>
      <c r="AM5" t="str">
        <v>Jugend</v>
      </c>
      <c r="AN5" t="str">
        <v>LG</v>
      </c>
      <c r="AO5">
        <v>178</v>
      </c>
      <c r="AQ5" t="str">
        <v>Weihertaler Wenzenbach</v>
      </c>
      <c r="AR5" t="str">
        <v>Sinan</v>
      </c>
      <c r="AS5" t="str">
        <v>Klein</v>
      </c>
      <c r="AT5" t="str">
        <v>Junior</v>
      </c>
      <c r="AU5" t="str">
        <v>LG</v>
      </c>
      <c r="AV5">
        <v>157</v>
      </c>
      <c r="AX5" t="str">
        <v>Weihertaler Wenzenbach</v>
      </c>
      <c r="AY5" t="str">
        <v>Juergen</v>
      </c>
      <c r="AZ5" t="str">
        <v>Zweckerl</v>
      </c>
      <c r="BA5" t="str">
        <v>Herren I</v>
      </c>
      <c r="BB5" t="str">
        <v>LP</v>
      </c>
      <c r="BC5">
        <v>176</v>
      </c>
      <c r="BE5" t="str">
        <v>Weihertaler Wenzenbach</v>
      </c>
      <c r="BF5" t="str">
        <v>Wolfgang</v>
      </c>
      <c r="BG5" t="str">
        <v>Goetzfried</v>
      </c>
      <c r="BH5" t="str">
        <v>Herren IV</v>
      </c>
      <c r="BI5" t="str">
        <v>LG Auflage</v>
      </c>
      <c r="BJ5">
        <v>198</v>
      </c>
    </row>
    <row r="6" spans="1:62">
      <c r="A6" t="str">
        <v>Weihertaler Wenzenbach</v>
      </c>
      <c r="B6" t="str">
        <v>Josef</v>
      </c>
      <c r="C6" t="str">
        <v>Dietz</v>
      </c>
      <c r="D6" t="str">
        <v>Herren IV</v>
      </c>
      <c r="E6" t="str">
        <v>LG Auflage</v>
      </c>
      <c r="F6">
        <v>198</v>
      </c>
      <c r="H6" t="str">
        <v>Weihertaler Wenzenbach</v>
      </c>
      <c r="I6" t="str">
        <v>Emanuel</v>
      </c>
      <c r="J6" t="str">
        <v>Heinrich</v>
      </c>
      <c r="K6" t="str">
        <v>Herren I</v>
      </c>
      <c r="L6" t="str">
        <v>LG</v>
      </c>
      <c r="M6">
        <v>186</v>
      </c>
      <c r="O6" t="str">
        <v>Weihertaler Wenzenbach</v>
      </c>
      <c r="P6" t="str">
        <v>Mario</v>
      </c>
      <c r="Q6" t="str">
        <v>Puchinger</v>
      </c>
      <c r="R6" t="str">
        <v>Herren I</v>
      </c>
      <c r="S6" t="str">
        <v>LG</v>
      </c>
      <c r="T6">
        <v>182</v>
      </c>
      <c r="AJ6" t="str">
        <v>Weihertaler Wenzenbach</v>
      </c>
      <c r="AK6" t="str">
        <v>Sebastian</v>
      </c>
      <c r="AL6" t="str">
        <v>Tauss</v>
      </c>
      <c r="AM6" t="str">
        <v>Schüler</v>
      </c>
      <c r="AN6" t="str">
        <v>LG</v>
      </c>
      <c r="AO6">
        <v>138</v>
      </c>
      <c r="AX6" t="str">
        <v>Weihertaler Wenzenbach</v>
      </c>
      <c r="AY6" t="str">
        <v>Hans</v>
      </c>
      <c r="AZ6" t="str">
        <v>Pielmeier</v>
      </c>
      <c r="BA6" t="str">
        <v>Herren III</v>
      </c>
      <c r="BB6" t="str">
        <v>LP</v>
      </c>
      <c r="BC6">
        <v>172</v>
      </c>
      <c r="BE6" t="str">
        <v>Weihertaler Wenzenbach</v>
      </c>
      <c r="BF6" t="str">
        <v>Josef</v>
      </c>
      <c r="BG6" t="str">
        <v>Dietz</v>
      </c>
      <c r="BH6" t="str">
        <v>Herren IV</v>
      </c>
      <c r="BI6" t="str">
        <v>LG Auflage</v>
      </c>
      <c r="BJ6">
        <v>198</v>
      </c>
    </row>
    <row r="7" spans="1:62">
      <c r="A7" t="str">
        <v>Weihertaler Wenzenbach</v>
      </c>
      <c r="B7" t="str">
        <v>Josef</v>
      </c>
      <c r="C7" t="str">
        <v>Beck</v>
      </c>
      <c r="D7" t="str">
        <v>Herren IV</v>
      </c>
      <c r="E7" t="str">
        <v>LG Auflage</v>
      </c>
      <c r="F7">
        <v>197</v>
      </c>
      <c r="H7" t="str">
        <v>Weihertaler Wenzenbach</v>
      </c>
      <c r="I7" t="str">
        <v>Manfred</v>
      </c>
      <c r="J7" t="str">
        <v>Schmid</v>
      </c>
      <c r="K7" t="str">
        <v>Herren IV</v>
      </c>
      <c r="L7" t="str">
        <v>LG</v>
      </c>
      <c r="M7">
        <v>184</v>
      </c>
      <c r="AJ7" t="str">
        <v>Weihertaler Wenzenbach</v>
      </c>
      <c r="AK7" t="str">
        <v>Janosch</v>
      </c>
      <c r="AL7" t="str">
        <v>Puchinger</v>
      </c>
      <c r="AM7" t="str">
        <v>Schüler</v>
      </c>
      <c r="AN7" t="str">
        <v>LG</v>
      </c>
      <c r="AO7">
        <v>132</v>
      </c>
      <c r="AX7" t="str">
        <v>Weihertaler Wenzenbach</v>
      </c>
      <c r="AY7" t="str">
        <v>Patrick</v>
      </c>
      <c r="AZ7" t="str">
        <v>Seidl</v>
      </c>
      <c r="BA7" t="str">
        <v>Junior</v>
      </c>
      <c r="BB7" t="str">
        <v>LP</v>
      </c>
      <c r="BC7">
        <v>171</v>
      </c>
      <c r="BE7" t="str">
        <v>Weihertaler Wenzenbach</v>
      </c>
      <c r="BF7" t="str">
        <v>Josef</v>
      </c>
      <c r="BG7" t="str">
        <v>Beck</v>
      </c>
      <c r="BH7" t="str">
        <v>Herren IV</v>
      </c>
      <c r="BI7" t="str">
        <v>LG Auflage</v>
      </c>
      <c r="BJ7">
        <v>197</v>
      </c>
    </row>
    <row r="8" spans="1:62">
      <c r="A8" t="str">
        <v>Weihertaler Wenzenbach</v>
      </c>
      <c r="B8" t="str">
        <v>Gerhard</v>
      </c>
      <c r="C8" t="str">
        <v>Auburger</v>
      </c>
      <c r="D8" t="str">
        <v>Herren III</v>
      </c>
      <c r="E8" t="str">
        <v>LG Auflage</v>
      </c>
      <c r="F8">
        <v>197</v>
      </c>
      <c r="H8" t="str">
        <v>Weihertaler Wenzenbach</v>
      </c>
      <c r="I8" t="str">
        <v>Madleen</v>
      </c>
      <c r="J8" t="str">
        <v>Dietz</v>
      </c>
      <c r="K8" t="str">
        <v>Jugend</v>
      </c>
      <c r="L8" t="str">
        <v>LG</v>
      </c>
      <c r="M8">
        <v>183</v>
      </c>
      <c r="AJ8" t="str">
        <v>Weihertaler Wenzenbach</v>
      </c>
      <c r="AK8" t="str">
        <v>Maximilian</v>
      </c>
      <c r="AL8" t="str">
        <v>Karl</v>
      </c>
      <c r="AM8" t="str">
        <v>Schüler</v>
      </c>
      <c r="AN8" t="str">
        <v>LG</v>
      </c>
      <c r="AO8">
        <v>130</v>
      </c>
      <c r="AX8" t="str">
        <v>Weihertaler Wenzenbach</v>
      </c>
      <c r="AY8" t="str">
        <v>Andrea</v>
      </c>
      <c r="AZ8" t="str">
        <v>Seidl</v>
      </c>
      <c r="BA8" t="str">
        <v>Damen II</v>
      </c>
      <c r="BB8" t="str">
        <v>LP</v>
      </c>
      <c r="BC8">
        <v>168</v>
      </c>
      <c r="BE8" t="str">
        <v>Weihertaler Wenzenbach</v>
      </c>
      <c r="BF8" t="str">
        <v>Gerhard</v>
      </c>
      <c r="BG8" t="str">
        <v>Auburger</v>
      </c>
      <c r="BH8" t="str">
        <v>Herren III</v>
      </c>
      <c r="BI8" t="str">
        <v>LG Auflage</v>
      </c>
      <c r="BJ8">
        <v>197</v>
      </c>
    </row>
    <row r="9" spans="1:62">
      <c r="A9" t="str">
        <v>Weihertaler Wenzenbach</v>
      </c>
      <c r="B9" t="str">
        <v>Daniel</v>
      </c>
      <c r="C9" t="str">
        <v>Beck</v>
      </c>
      <c r="D9" t="str">
        <v>Herren I</v>
      </c>
      <c r="E9" t="str">
        <v>LG</v>
      </c>
      <c r="F9">
        <v>193</v>
      </c>
      <c r="H9" t="str">
        <v>Weihertaler Wenzenbach</v>
      </c>
      <c r="I9" t="str">
        <v>Mario</v>
      </c>
      <c r="J9" t="str">
        <v>Puchinger</v>
      </c>
      <c r="K9" t="str">
        <v>Herren I</v>
      </c>
      <c r="L9" t="str">
        <v>LG</v>
      </c>
      <c r="M9">
        <v>182</v>
      </c>
      <c r="AJ9" t="str">
        <v>Weihertaler Wenzenbach</v>
      </c>
      <c r="AK9" t="str">
        <v>Niklas</v>
      </c>
      <c r="AL9" t="str">
        <v>Minkwitz</v>
      </c>
      <c r="AM9" t="str">
        <v>Schüler</v>
      </c>
      <c r="AN9" t="str">
        <v>LG</v>
      </c>
      <c r="AO9">
        <v>46</v>
      </c>
      <c r="AX9" t="str">
        <v>Weihertaler Wenzenbach</v>
      </c>
      <c r="AY9" t="str">
        <v>Edmund</v>
      </c>
      <c r="AZ9" t="str">
        <v>Seidl</v>
      </c>
      <c r="BA9" t="str">
        <v>Herren III</v>
      </c>
      <c r="BB9" t="str">
        <v>LP</v>
      </c>
      <c r="BC9">
        <v>158</v>
      </c>
    </row>
    <row r="10" spans="1:62">
      <c r="A10" t="str">
        <v>Weihertaler Wenzenbach</v>
      </c>
      <c r="B10" t="str">
        <v>Dominik</v>
      </c>
      <c r="C10" t="str">
        <v>Heinrich</v>
      </c>
      <c r="D10" t="str">
        <v>Herren I</v>
      </c>
      <c r="E10" t="str">
        <v>LG</v>
      </c>
      <c r="F10">
        <v>192</v>
      </c>
      <c r="H10" t="str">
        <v>Weihertaler Wenzenbach</v>
      </c>
      <c r="I10" t="str">
        <v>Gerhard</v>
      </c>
      <c r="J10" t="str">
        <v>Maier</v>
      </c>
      <c r="K10" t="str">
        <v>Herren III</v>
      </c>
      <c r="L10" t="str">
        <v>LG</v>
      </c>
      <c r="M10">
        <v>181</v>
      </c>
      <c r="AX10" t="str">
        <v>Weihertaler Wenzenbach</v>
      </c>
      <c r="AY10" t="str">
        <v>Verena</v>
      </c>
      <c r="AZ10" t="str">
        <v>Seidl</v>
      </c>
      <c r="BA10" t="str">
        <v>Junior</v>
      </c>
      <c r="BB10" t="str">
        <v>LP</v>
      </c>
      <c r="BC10">
        <v>153</v>
      </c>
    </row>
    <row r="11" spans="1:62">
      <c r="A11" t="str">
        <v>Weihertaler Wenzenbach</v>
      </c>
      <c r="B11" t="str">
        <v>Bernhard</v>
      </c>
      <c r="C11" t="str">
        <v>Pielmeier</v>
      </c>
      <c r="D11" t="str">
        <v>Herren III</v>
      </c>
      <c r="E11" t="str">
        <v>LG</v>
      </c>
      <c r="F11">
        <v>188</v>
      </c>
      <c r="H11" t="str">
        <v>Weihertaler Wenzenbach</v>
      </c>
      <c r="I11" t="str">
        <v>Charlotte</v>
      </c>
      <c r="J11" t="str">
        <v>Wild</v>
      </c>
      <c r="K11" t="str">
        <v>Jugend</v>
      </c>
      <c r="L11" t="str">
        <v>LG</v>
      </c>
      <c r="M11">
        <v>180</v>
      </c>
    </row>
    <row r="12" spans="1:62">
      <c r="A12" t="str">
        <v>Weihertaler Wenzenbach</v>
      </c>
      <c r="B12" t="str">
        <v>Emanuel</v>
      </c>
      <c r="C12" t="str">
        <v>Heinrich</v>
      </c>
      <c r="D12" t="str">
        <v>Herren I</v>
      </c>
      <c r="E12" t="str">
        <v>LG</v>
      </c>
      <c r="F12">
        <v>186</v>
      </c>
      <c r="H12" t="str">
        <v>Weihertaler Wenzenbach</v>
      </c>
      <c r="I12" t="str">
        <v>Julia</v>
      </c>
      <c r="J12" t="str">
        <v>Lehner</v>
      </c>
      <c r="K12" t="str">
        <v>Damen I</v>
      </c>
      <c r="L12" t="str">
        <v>LG</v>
      </c>
      <c r="M12">
        <v>178</v>
      </c>
    </row>
    <row r="13" spans="1:62">
      <c r="A13" t="str">
        <v>Weihertaler Wenzenbach</v>
      </c>
      <c r="B13" t="str">
        <v>Manfred</v>
      </c>
      <c r="C13" t="str">
        <v>Schmid</v>
      </c>
      <c r="D13" t="str">
        <v>Herren IV</v>
      </c>
      <c r="E13" t="str">
        <v>LG</v>
      </c>
      <c r="F13">
        <v>184</v>
      </c>
      <c r="H13" t="str">
        <v>Weihertaler Wenzenbach</v>
      </c>
      <c r="I13" t="str">
        <v>Hannah</v>
      </c>
      <c r="J13" t="str">
        <v>Woermke</v>
      </c>
      <c r="K13" t="str">
        <v>Jugend</v>
      </c>
      <c r="L13" t="str">
        <v>LG</v>
      </c>
      <c r="M13">
        <v>178</v>
      </c>
    </row>
    <row r="14" spans="1:62">
      <c r="A14" t="str">
        <v>Weihertaler Wenzenbach</v>
      </c>
      <c r="B14" t="str">
        <v>Madleen</v>
      </c>
      <c r="C14" t="str">
        <v>Dietz</v>
      </c>
      <c r="D14" t="str">
        <v>Jugend</v>
      </c>
      <c r="E14" t="str">
        <v>LG</v>
      </c>
      <c r="F14">
        <v>183</v>
      </c>
      <c r="H14" t="str">
        <v>Weihertaler Wenzenbach</v>
      </c>
      <c r="I14" t="str">
        <v>Patrick</v>
      </c>
      <c r="J14" t="str">
        <v>Seidl</v>
      </c>
      <c r="K14" t="str">
        <v>Junior</v>
      </c>
      <c r="L14" t="str">
        <v>LG</v>
      </c>
      <c r="M14">
        <v>171</v>
      </c>
    </row>
    <row r="15" spans="1:62">
      <c r="A15" t="str">
        <v>Weihertaler Wenzenbach</v>
      </c>
      <c r="B15" t="str">
        <v>Mario</v>
      </c>
      <c r="C15" t="str">
        <v>Puchinger</v>
      </c>
      <c r="D15" t="str">
        <v>Herren I</v>
      </c>
      <c r="E15" t="str">
        <v>LG</v>
      </c>
      <c r="F15">
        <v>182</v>
      </c>
      <c r="H15" t="str">
        <v>Weihertaler Wenzenbach</v>
      </c>
      <c r="I15" t="str">
        <v>Manuela</v>
      </c>
      <c r="J15" t="str">
        <v>Woermke</v>
      </c>
      <c r="K15" t="str">
        <v>Damen II</v>
      </c>
      <c r="L15" t="str">
        <v>LG</v>
      </c>
      <c r="M15">
        <v>161</v>
      </c>
    </row>
    <row r="16" spans="1:62">
      <c r="A16" t="str">
        <v>Weihertaler Wenzenbach</v>
      </c>
      <c r="B16" t="str">
        <v>Gerhard</v>
      </c>
      <c r="C16" t="str">
        <v>Maier</v>
      </c>
      <c r="D16" t="str">
        <v>Herren III</v>
      </c>
      <c r="E16" t="str">
        <v>LG</v>
      </c>
      <c r="F16">
        <v>181</v>
      </c>
      <c r="H16" t="str">
        <v>Weihertaler Wenzenbach</v>
      </c>
      <c r="I16" t="str">
        <v>Verena</v>
      </c>
      <c r="J16" t="str">
        <v>Seidl</v>
      </c>
      <c r="K16" t="str">
        <v>Junior</v>
      </c>
      <c r="L16" t="str">
        <v>LG</v>
      </c>
      <c r="M16">
        <v>160</v>
      </c>
    </row>
    <row r="17" spans="1:13">
      <c r="A17" t="str">
        <v>Weihertaler Wenzenbach</v>
      </c>
      <c r="B17" t="str">
        <v>Charlotte</v>
      </c>
      <c r="C17" t="str">
        <v>Wild</v>
      </c>
      <c r="D17" t="str">
        <v>Jugend</v>
      </c>
      <c r="E17" t="str">
        <v>LG</v>
      </c>
      <c r="F17">
        <v>180</v>
      </c>
      <c r="H17" t="str">
        <v>Weihertaler Wenzenbach</v>
      </c>
      <c r="I17" t="str">
        <v>Sinan</v>
      </c>
      <c r="J17" t="str">
        <v>Klein</v>
      </c>
      <c r="K17" t="str">
        <v>Junior</v>
      </c>
      <c r="L17" t="str">
        <v>LG</v>
      </c>
      <c r="M17">
        <v>157</v>
      </c>
    </row>
    <row r="18" spans="1:13">
      <c r="A18" t="str">
        <v>Weihertaler Wenzenbach</v>
      </c>
      <c r="B18" t="str">
        <v>Daniel</v>
      </c>
      <c r="C18" t="str">
        <v>Beck</v>
      </c>
      <c r="D18" t="str">
        <v>Herren I</v>
      </c>
      <c r="E18" t="str">
        <v>LP</v>
      </c>
      <c r="F18">
        <v>180</v>
      </c>
      <c r="H18" t="str">
        <v>Weihertaler Wenzenbach</v>
      </c>
      <c r="I18" t="str">
        <v>Tanja</v>
      </c>
      <c r="J18" t="str">
        <v>Puchinger</v>
      </c>
      <c r="K18" t="str">
        <v>Damen II</v>
      </c>
      <c r="L18" t="str">
        <v>LG</v>
      </c>
      <c r="M18">
        <v>149</v>
      </c>
    </row>
    <row r="19" spans="1:13">
      <c r="A19" t="str">
        <v>Weihertaler Wenzenbach</v>
      </c>
      <c r="B19" t="str">
        <v>Stefan</v>
      </c>
      <c r="C19" t="str">
        <v>Lehner</v>
      </c>
      <c r="D19" t="str">
        <v>Herren II</v>
      </c>
      <c r="E19" t="str">
        <v>LP</v>
      </c>
      <c r="F19">
        <v>179</v>
      </c>
      <c r="H19" t="str">
        <v>Weihertaler Wenzenbach</v>
      </c>
      <c r="I19" t="str">
        <v>Sebastian</v>
      </c>
      <c r="J19" t="str">
        <v>Tauss</v>
      </c>
      <c r="K19" t="str">
        <v>Schüler</v>
      </c>
      <c r="L19" t="str">
        <v>LG</v>
      </c>
      <c r="M19">
        <v>138</v>
      </c>
    </row>
    <row r="20" spans="1:13">
      <c r="A20" t="str">
        <v>Weihertaler Wenzenbach</v>
      </c>
      <c r="B20" t="str">
        <v>Julia</v>
      </c>
      <c r="C20" t="str">
        <v>Lehner</v>
      </c>
      <c r="D20" t="str">
        <v>Damen I</v>
      </c>
      <c r="E20" t="str">
        <v>LG</v>
      </c>
      <c r="F20">
        <v>178</v>
      </c>
      <c r="H20" t="str">
        <v>Weihertaler Wenzenbach</v>
      </c>
      <c r="I20" t="str">
        <v>Janosch</v>
      </c>
      <c r="J20" t="str">
        <v>Puchinger</v>
      </c>
      <c r="K20" t="str">
        <v>Schüler</v>
      </c>
      <c r="L20" t="str">
        <v>LG</v>
      </c>
      <c r="M20">
        <v>132</v>
      </c>
    </row>
    <row r="21" spans="1:13">
      <c r="A21" t="str">
        <v>Weihertaler Wenzenbach</v>
      </c>
      <c r="B21" t="str">
        <v>Hannah</v>
      </c>
      <c r="C21" t="str">
        <v>Woermke</v>
      </c>
      <c r="D21" t="str">
        <v>Jugend</v>
      </c>
      <c r="E21" t="str">
        <v>LG</v>
      </c>
      <c r="F21">
        <v>178</v>
      </c>
      <c r="H21" t="str">
        <v>Weihertaler Wenzenbach</v>
      </c>
      <c r="I21" t="str">
        <v>Maximilian</v>
      </c>
      <c r="J21" t="str">
        <v>Karl</v>
      </c>
      <c r="K21" t="str">
        <v>Schüler</v>
      </c>
      <c r="L21" t="str">
        <v>LG</v>
      </c>
      <c r="M21">
        <v>130</v>
      </c>
    </row>
    <row r="22" spans="1:13">
      <c r="A22" t="str">
        <v>Weihertaler Wenzenbach</v>
      </c>
      <c r="B22" t="str">
        <v>Juergen</v>
      </c>
      <c r="C22" t="str">
        <v>Zweckerl</v>
      </c>
      <c r="D22" t="str">
        <v>Herren I</v>
      </c>
      <c r="E22" t="str">
        <v>LP</v>
      </c>
      <c r="F22">
        <v>176</v>
      </c>
      <c r="H22" t="str">
        <v>Weihertaler Wenzenbach</v>
      </c>
      <c r="I22" t="str">
        <v>Niklas</v>
      </c>
      <c r="J22" t="str">
        <v>Minkwitz</v>
      </c>
      <c r="K22" t="str">
        <v>Schüler</v>
      </c>
      <c r="L22" t="str">
        <v>LG</v>
      </c>
      <c r="M22">
        <v>46</v>
      </c>
    </row>
    <row r="23" spans="1:13">
      <c r="A23" t="str">
        <v>Weihertaler Wenzenbach</v>
      </c>
      <c r="B23" t="str">
        <v>Hans</v>
      </c>
      <c r="C23" t="str">
        <v>Pielmeier</v>
      </c>
      <c r="D23" t="str">
        <v>Herren III</v>
      </c>
      <c r="E23" t="str">
        <v>LP</v>
      </c>
      <c r="F23">
        <v>172</v>
      </c>
    </row>
    <row r="24" spans="1:13">
      <c r="A24" t="str">
        <v>Weihertaler Wenzenbach</v>
      </c>
      <c r="B24" t="str">
        <v>Patrick</v>
      </c>
      <c r="C24" t="str">
        <v>Seidl</v>
      </c>
      <c r="D24" t="str">
        <v>Junior</v>
      </c>
      <c r="E24" t="str">
        <v>LG</v>
      </c>
      <c r="F24">
        <v>171</v>
      </c>
    </row>
    <row r="25" spans="1:13">
      <c r="A25" t="str">
        <v>Weihertaler Wenzenbach</v>
      </c>
      <c r="B25" t="str">
        <v>Patrick</v>
      </c>
      <c r="C25" t="str">
        <v>Seidl</v>
      </c>
      <c r="D25" t="str">
        <v>Junior</v>
      </c>
      <c r="E25" t="str">
        <v>LP</v>
      </c>
      <c r="F25">
        <v>171</v>
      </c>
    </row>
    <row r="26" spans="1:13">
      <c r="A26" t="str">
        <v>Weihertaler Wenzenbach</v>
      </c>
      <c r="B26" t="str">
        <v>Andrea</v>
      </c>
      <c r="C26" t="str">
        <v>Seidl</v>
      </c>
      <c r="D26" t="str">
        <v>Damen II</v>
      </c>
      <c r="E26" t="str">
        <v>LP</v>
      </c>
      <c r="F26">
        <v>168</v>
      </c>
    </row>
    <row r="27" spans="1:13">
      <c r="A27" t="str">
        <v>Weihertaler Wenzenbach</v>
      </c>
      <c r="B27" t="str">
        <v>Manuela</v>
      </c>
      <c r="C27" t="str">
        <v>Woermke</v>
      </c>
      <c r="D27" t="str">
        <v>Damen II</v>
      </c>
      <c r="E27" t="str">
        <v>LG</v>
      </c>
      <c r="F27">
        <v>161</v>
      </c>
    </row>
    <row r="28" spans="1:13">
      <c r="A28" t="str">
        <v>Weihertaler Wenzenbach</v>
      </c>
      <c r="B28" t="str">
        <v>Verena</v>
      </c>
      <c r="C28" t="str">
        <v>Seidl</v>
      </c>
      <c r="D28" t="str">
        <v>Junior</v>
      </c>
      <c r="E28" t="str">
        <v>LG</v>
      </c>
      <c r="F28">
        <v>160</v>
      </c>
    </row>
    <row r="29" spans="1:13">
      <c r="A29" t="str">
        <v>Weihertaler Wenzenbach</v>
      </c>
      <c r="B29" t="str">
        <v>Edmund</v>
      </c>
      <c r="C29" t="str">
        <v>Seidl</v>
      </c>
      <c r="D29" t="str">
        <v>Herren III</v>
      </c>
      <c r="E29" t="str">
        <v>LP</v>
      </c>
      <c r="F29">
        <v>158</v>
      </c>
    </row>
    <row r="30" spans="1:13">
      <c r="A30" t="str">
        <v>Weihertaler Wenzenbach</v>
      </c>
      <c r="B30" t="str">
        <v>Sinan</v>
      </c>
      <c r="C30" t="str">
        <v>Klein</v>
      </c>
      <c r="D30" t="str">
        <v>Junior</v>
      </c>
      <c r="E30" t="str">
        <v>LG</v>
      </c>
      <c r="F30">
        <v>157</v>
      </c>
    </row>
    <row r="31" spans="1:13">
      <c r="A31" t="str">
        <v>Weihertaler Wenzenbach</v>
      </c>
      <c r="B31" t="str">
        <v>Verena</v>
      </c>
      <c r="C31" t="str">
        <v>Seidl</v>
      </c>
      <c r="D31" t="str">
        <v>Junior</v>
      </c>
      <c r="E31" t="str">
        <v>LP</v>
      </c>
      <c r="F31">
        <v>153</v>
      </c>
    </row>
    <row r="32" spans="1:13">
      <c r="A32" t="str">
        <v>Weihertaler Wenzenbach</v>
      </c>
      <c r="B32" t="str">
        <v>Tanja</v>
      </c>
      <c r="C32" t="str">
        <v>Puchinger</v>
      </c>
      <c r="D32" t="str">
        <v>Damen II</v>
      </c>
      <c r="E32" t="str">
        <v>LG</v>
      </c>
      <c r="F32">
        <v>149</v>
      </c>
    </row>
    <row r="33" spans="1:6">
      <c r="A33" t="str">
        <v>Weihertaler Wenzenbach</v>
      </c>
      <c r="B33" t="str">
        <v>Sebastian</v>
      </c>
      <c r="C33" t="str">
        <v>Tauss</v>
      </c>
      <c r="D33" t="str">
        <v>Schüler</v>
      </c>
      <c r="E33" t="str">
        <v>LG</v>
      </c>
      <c r="F33">
        <v>138</v>
      </c>
    </row>
    <row r="34" spans="1:6">
      <c r="A34" t="str">
        <v>Weihertaler Wenzenbach</v>
      </c>
      <c r="B34" t="str">
        <v>Janosch</v>
      </c>
      <c r="C34" t="str">
        <v>Puchinger</v>
      </c>
      <c r="D34" t="str">
        <v>Schüler</v>
      </c>
      <c r="E34" t="str">
        <v>LG</v>
      </c>
      <c r="F34">
        <v>132</v>
      </c>
    </row>
    <row r="35" spans="1:6">
      <c r="A35" t="str">
        <v>Weihertaler Wenzenbach</v>
      </c>
      <c r="B35" t="str">
        <v>Maximilian</v>
      </c>
      <c r="C35" t="str">
        <v>Karl</v>
      </c>
      <c r="D35" t="str">
        <v>Schüler</v>
      </c>
      <c r="E35" t="str">
        <v>LG</v>
      </c>
      <c r="F35">
        <v>130</v>
      </c>
    </row>
    <row r="36" spans="1:6">
      <c r="A36" t="str">
        <v>Weihertaler Wenzenbach</v>
      </c>
      <c r="B36" t="str">
        <v>Niklas</v>
      </c>
      <c r="C36" t="str">
        <v>Minkwitz</v>
      </c>
      <c r="D36" t="str">
        <v>Schüler</v>
      </c>
      <c r="E36" t="str">
        <v>LG</v>
      </c>
      <c r="F36">
        <v>46</v>
      </c>
    </row>
    <row r="97" spans="1:64">
      <c r="A97">
        <v>0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</row>
    <row r="98" spans="1:64">
      <c r="A98">
        <v>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</row>
    <row r="99" spans="1:64">
      <c r="A99">
        <v>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0</v>
      </c>
      <c r="BI99">
        <v>0</v>
      </c>
      <c r="BJ99">
        <v>0</v>
      </c>
      <c r="BK99">
        <v>0</v>
      </c>
      <c r="BL99">
        <v>0</v>
      </c>
    </row>
    <row r="100" spans="1:64">
      <c r="A100">
        <v>0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0</v>
      </c>
      <c r="BI100">
        <v>0</v>
      </c>
      <c r="BJ100">
        <v>0</v>
      </c>
      <c r="BK100">
        <v>0</v>
      </c>
      <c r="BL100">
        <v>0</v>
      </c>
    </row>
    <row r="101" spans="1:64">
      <c r="A101">
        <v>0</v>
      </c>
      <c r="B101">
        <v>0</v>
      </c>
      <c r="C101">
        <v>0</v>
      </c>
      <c r="D101">
        <v>0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0</v>
      </c>
      <c r="BI101">
        <v>0</v>
      </c>
      <c r="BJ101">
        <v>0</v>
      </c>
      <c r="BK101">
        <v>0</v>
      </c>
      <c r="BL101">
        <v>0</v>
      </c>
    </row>
    <row r="102" spans="1:64">
      <c r="A102">
        <v>0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0</v>
      </c>
      <c r="BI102">
        <v>0</v>
      </c>
      <c r="BJ102">
        <v>0</v>
      </c>
      <c r="BK102">
        <v>0</v>
      </c>
      <c r="BL102">
        <v>0</v>
      </c>
    </row>
    <row r="103" spans="1:64">
      <c r="A103">
        <v>0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0</v>
      </c>
      <c r="BI103">
        <v>0</v>
      </c>
      <c r="BJ103">
        <v>0</v>
      </c>
      <c r="BK103">
        <v>0</v>
      </c>
      <c r="BL103">
        <v>0</v>
      </c>
    </row>
    <row r="104" spans="1:64">
      <c r="A104">
        <v>0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0</v>
      </c>
      <c r="BI104">
        <v>0</v>
      </c>
      <c r="BJ104">
        <v>0</v>
      </c>
      <c r="BK104">
        <v>0</v>
      </c>
      <c r="BL104">
        <v>0</v>
      </c>
    </row>
  </sheetData>
  <sheetProtection selectLockedCells="1" selectUnlockedCells="1"/>
  <pageMargins left="0.7" right="0.7" top="0.78740157499999996" bottom="0.78740157499999996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EFA1B-07F4-4C6F-AE0A-F9E7AF33986D}">
  <sheetPr codeName="Tabelle9">
    <tabColor rgb="FFFF0000"/>
  </sheetPr>
  <dimension ref="A1:BL104"/>
  <sheetViews>
    <sheetView topLeftCell="AB1" workbookViewId="0">
      <selection activeCell="AC3" sqref="AC3"/>
    </sheetView>
  </sheetViews>
  <sheetFormatPr baseColWidth="10" defaultRowHeight="12.75"/>
  <cols>
    <col min="1" max="1" width="23.85546875" bestFit="1" customWidth="1"/>
    <col min="2" max="2" width="11.5703125" bestFit="1" customWidth="1"/>
    <col min="3" max="3" width="11.7109375" bestFit="1" customWidth="1"/>
    <col min="4" max="4" width="9.5703125" bestFit="1" customWidth="1"/>
    <col min="5" max="5" width="11" bestFit="1" customWidth="1"/>
    <col min="6" max="6" width="8.5703125" bestFit="1" customWidth="1"/>
    <col min="8" max="8" width="23.85546875" bestFit="1" customWidth="1"/>
    <col min="9" max="9" width="11.5703125" bestFit="1" customWidth="1"/>
    <col min="10" max="10" width="10" bestFit="1" customWidth="1"/>
    <col min="11" max="11" width="9.140625" bestFit="1" customWidth="1"/>
    <col min="12" max="12" width="11" bestFit="1" customWidth="1"/>
    <col min="13" max="13" width="8.5703125" bestFit="1" customWidth="1"/>
    <col min="15" max="15" width="23.85546875" bestFit="1" customWidth="1"/>
    <col min="16" max="16" width="11.5703125" bestFit="1" customWidth="1"/>
    <col min="17" max="17" width="8.5703125" bestFit="1" customWidth="1"/>
    <col min="18" max="18" width="9.140625" bestFit="1" customWidth="1"/>
    <col min="19" max="19" width="11" bestFit="1" customWidth="1"/>
    <col min="20" max="20" width="8.5703125" bestFit="1" customWidth="1"/>
    <col min="22" max="22" width="23.85546875" bestFit="1" customWidth="1"/>
    <col min="23" max="23" width="11.5703125" bestFit="1" customWidth="1"/>
    <col min="24" max="24" width="8.5703125" bestFit="1" customWidth="1"/>
    <col min="25" max="25" width="9.140625" bestFit="1" customWidth="1"/>
    <col min="26" max="26" width="11" bestFit="1" customWidth="1"/>
    <col min="27" max="27" width="8.5703125" bestFit="1" customWidth="1"/>
    <col min="29" max="29" width="23.85546875" bestFit="1" customWidth="1"/>
    <col min="30" max="30" width="11.5703125" bestFit="1" customWidth="1"/>
    <col min="31" max="31" width="9.7109375" bestFit="1" customWidth="1"/>
    <col min="32" max="32" width="9.5703125" bestFit="1" customWidth="1"/>
    <col min="33" max="33" width="11" bestFit="1" customWidth="1"/>
    <col min="34" max="34" width="8.5703125" bestFit="1" customWidth="1"/>
    <col min="36" max="36" width="23.85546875" bestFit="1" customWidth="1"/>
    <col min="37" max="37" width="11.5703125" bestFit="1" customWidth="1"/>
    <col min="38" max="38" width="10" bestFit="1" customWidth="1"/>
    <col min="39" max="39" width="9.140625" bestFit="1" customWidth="1"/>
    <col min="40" max="40" width="11" bestFit="1" customWidth="1"/>
    <col min="41" max="41" width="8.5703125" bestFit="1" customWidth="1"/>
    <col min="43" max="43" width="23.85546875" bestFit="1" customWidth="1"/>
    <col min="44" max="44" width="11.5703125" bestFit="1" customWidth="1"/>
    <col min="45" max="45" width="8.5703125" bestFit="1" customWidth="1"/>
    <col min="46" max="46" width="9.140625" bestFit="1" customWidth="1"/>
    <col min="47" max="47" width="11" bestFit="1" customWidth="1"/>
    <col min="48" max="48" width="8.5703125" bestFit="1" customWidth="1"/>
    <col min="50" max="50" width="23.85546875" bestFit="1" customWidth="1"/>
    <col min="51" max="51" width="11.5703125" bestFit="1" customWidth="1"/>
    <col min="52" max="52" width="8.5703125" bestFit="1" customWidth="1"/>
    <col min="53" max="53" width="9.140625" bestFit="1" customWidth="1"/>
    <col min="54" max="54" width="11" bestFit="1" customWidth="1"/>
    <col min="55" max="55" width="8.5703125" bestFit="1" customWidth="1"/>
    <col min="57" max="57" width="23.85546875" bestFit="1" customWidth="1"/>
    <col min="58" max="58" width="11.5703125" bestFit="1" customWidth="1"/>
    <col min="59" max="59" width="9.42578125" bestFit="1" customWidth="1"/>
    <col min="60" max="60" width="9.28515625" bestFit="1" customWidth="1"/>
    <col min="61" max="61" width="11" bestFit="1" customWidth="1"/>
    <col min="62" max="62" width="8.5703125" bestFit="1" customWidth="1"/>
  </cols>
  <sheetData>
    <row r="1" spans="1:62">
      <c r="A1" t="s">
        <v>28</v>
      </c>
      <c r="H1" t="s">
        <v>36</v>
      </c>
      <c r="O1" t="s">
        <v>45</v>
      </c>
      <c r="V1" t="s">
        <v>83</v>
      </c>
      <c r="AC1" t="s">
        <v>52</v>
      </c>
      <c r="AJ1" t="s">
        <v>118</v>
      </c>
      <c r="AQ1" t="s">
        <v>53</v>
      </c>
      <c r="AX1" t="s">
        <v>43</v>
      </c>
      <c r="BE1" t="s">
        <v>86</v>
      </c>
    </row>
    <row r="2" spans="1:62">
      <c r="A2" t="s">
        <v>0</v>
      </c>
    </row>
    <row r="3" spans="1:62">
      <c r="A3" t="str" cm="1">
        <f t="array" ref="A3:F26">_xlfn._xlws.SORT(_xlfn._xlws.FILTER(Tabelle3[],(Tabelle3[Verein]=$A$1),""),6,-1)</f>
        <v>Waldeslust Probstberg</v>
      </c>
      <c r="B3" t="str">
        <v>Josef</v>
      </c>
      <c r="C3" t="str">
        <v>Maurer</v>
      </c>
      <c r="D3" t="str">
        <v>Herren IV</v>
      </c>
      <c r="E3" t="str">
        <v>LG Auflage</v>
      </c>
      <c r="F3">
        <v>190</v>
      </c>
      <c r="H3" t="str" cm="1">
        <f t="array" ref="H3:M18">_xlfn._xlws.SORT(_xlfn._xlws.FILTER(Tabelle3[],(Tabelle3[Verein]=$A$1)*(Tabelle3[Disziplin]="LG"),""),6,-1)</f>
        <v>Waldeslust Probstberg</v>
      </c>
      <c r="I3" t="str">
        <v>Robin</v>
      </c>
      <c r="J3" t="str">
        <v>Falter</v>
      </c>
      <c r="K3" t="str">
        <v>Herren I</v>
      </c>
      <c r="L3" t="str">
        <v>LG</v>
      </c>
      <c r="M3">
        <v>184</v>
      </c>
      <c r="O3" t="str" cm="1">
        <f t="array" ref="O3:T7">_xlfn._xlws.SORT(_xlfn._xlws.FILTER(Tabelle3[],(Tabelle3[Verein]=$A$1)*(Tabelle3[Disziplin]="LG")*(Tabelle3[Klasse]="Herren I")+(Tabelle3[Verein]=$A$1)*(Tabelle3[Disziplin]="LG")*(Tabelle3[Klasse]="Herren II"),""),6,-1)</f>
        <v>Waldeslust Probstberg</v>
      </c>
      <c r="P3" t="str">
        <v>Robin</v>
      </c>
      <c r="Q3" t="str">
        <v>Falter</v>
      </c>
      <c r="R3" t="str">
        <v>Herren I</v>
      </c>
      <c r="S3" t="str">
        <v>LG</v>
      </c>
      <c r="T3">
        <v>184</v>
      </c>
      <c r="V3" t="str" cm="1">
        <f t="array" ref="V3:AA6">_xlfn._xlws.SORT(_xlfn._xlws.FILTER(Tabelle3[],(Tabelle3[Verein]=$A$1)*(Tabelle3[Disziplin]="LG")*(Tabelle3[Klasse]="Damen I")+(Tabelle3[Verein]=$A$1)*(Tabelle3[Disziplin]="LG")*(Tabelle3[Klasse]="Damen II"),""),6,-1)</f>
        <v>Waldeslust Probstberg</v>
      </c>
      <c r="W3" t="str">
        <v>Stefanie</v>
      </c>
      <c r="X3" t="str">
        <v>Hueber</v>
      </c>
      <c r="Y3" t="str">
        <v>Damen II</v>
      </c>
      <c r="Z3" t="str">
        <v>LG</v>
      </c>
      <c r="AA3">
        <v>183</v>
      </c>
      <c r="AC3" t="str" cm="1">
        <f t="array" ref="AC3:AH5">_xlfn._xlws.SORT(_xlfn._xlws.FILTER(Tabelle3[],(Tabelle3[Verein]=$A$1)*(Tabelle3[Disziplin]="LG")*(Tabelle3[Klasse]="Herren III")+(Tabelle3[Verein]=$A$1)*(Tabelle3[Disziplin]="LG")*(Tabelle3[Klasse]="Herren IV")
+(Tabelle3[Verein]=$A$1)*(Tabelle3[Disziplin]="LG")*(Tabelle3[Klasse]="Herren V")
+(Tabelle3[Verein]=$A$1)*(Tabelle3[Disziplin]="LG")*(Tabelle3[Klasse]="Herren VI")
+(Tabelle3[Verein]=$A$1)*(Tabelle3[Disziplin]="LG")*(Tabelle3[Klasse]="Damen III")
+(Tabelle3[Verein]=$A$1)*(Tabelle3[Disziplin]="LG")*(Tabelle3[Klasse]="Damen IV")
+(Tabelle3[Verein]=$A$1)*(Tabelle3[Disziplin]="LG")*(Tabelle3[Klasse]="Damen V")
+(Tabelle3[Verein]=$A$1)*(Tabelle3[Disziplin]="LG")*(Tabelle3[Klasse]="Damen VI"),""),6,-1)</f>
        <v>Waldeslust Probstberg</v>
      </c>
      <c r="AD3" t="str">
        <v>Guenther</v>
      </c>
      <c r="AE3" t="str">
        <v>Schmid</v>
      </c>
      <c r="AF3" t="str">
        <v>Herren III</v>
      </c>
      <c r="AG3" t="str">
        <v>LG</v>
      </c>
      <c r="AH3">
        <v>168</v>
      </c>
      <c r="AJ3" t="str" cm="1">
        <f t="array" ref="AJ3:AO4">_xlfn._xlws.SORT(_xlfn._xlws.FILTER(Tabelle3[],(Tabelle3[Verein]=$A$1)*(Tabelle3[Disziplin]="LG")*(Tabelle3[Klasse]="Schüler")+(Tabelle3[Verein]=$A$1)*(Tabelle3[Disziplin]="LG")*(Tabelle3[Klasse]="Jugend"),""),6,-1)</f>
        <v>Waldeslust Probstberg</v>
      </c>
      <c r="AK3" t="str">
        <v>Leo</v>
      </c>
      <c r="AL3" t="str">
        <v>Someschan</v>
      </c>
      <c r="AM3" t="str">
        <v>Schüler</v>
      </c>
      <c r="AN3" t="str">
        <v>LG</v>
      </c>
      <c r="AO3">
        <v>114</v>
      </c>
      <c r="AQ3" t="str" cm="1">
        <f t="array" ref="AQ3:AV4">_xlfn._xlws.SORT(_xlfn._xlws.FILTER(Tabelle3[],(Tabelle3[Verein]=$A$1)*(Tabelle3[Disziplin]="LG")*(Tabelle3[Klasse]="Junior"),""),6,-1)</f>
        <v>Waldeslust Probstberg</v>
      </c>
      <c r="AR3" t="str">
        <v>Timo</v>
      </c>
      <c r="AS3" t="str">
        <v>Schwindl</v>
      </c>
      <c r="AT3" t="str">
        <v>Junior</v>
      </c>
      <c r="AU3" t="str">
        <v>LG</v>
      </c>
      <c r="AV3">
        <v>139</v>
      </c>
      <c r="AX3" t="str" cm="1">
        <f t="array" ref="AX3:BC6">_xlfn._xlws.SORT(_xlfn._xlws.FILTER(Tabelle3[],(Tabelle3[Verein]=$A$1)*(Tabelle3[Disziplin]="LP"),""),6,-1)</f>
        <v>Waldeslust Probstberg</v>
      </c>
      <c r="AY3" t="str">
        <v>Juergen</v>
      </c>
      <c r="AZ3" t="str">
        <v>Gerhardt</v>
      </c>
      <c r="BA3" t="str">
        <v>Herren II</v>
      </c>
      <c r="BB3" t="str">
        <v>LP</v>
      </c>
      <c r="BC3">
        <v>168</v>
      </c>
      <c r="BE3" t="str" cm="1">
        <f t="array" ref="BE3:BJ6">_xlfn._xlws.SORT(_xlfn._xlws.FILTER(Tabelle3[],(Tabelle3[Verein]=$A$1)*(Tabelle3[Disziplin]="LG Auflage"),""),6,-1)</f>
        <v>Waldeslust Probstberg</v>
      </c>
      <c r="BF3" t="str">
        <v>Josef</v>
      </c>
      <c r="BG3" t="str">
        <v>Maurer</v>
      </c>
      <c r="BH3" t="str">
        <v>Herren IV</v>
      </c>
      <c r="BI3" t="str">
        <v>LG Auflage</v>
      </c>
      <c r="BJ3">
        <v>190</v>
      </c>
    </row>
    <row r="4" spans="1:62">
      <c r="A4" t="str">
        <v>Waldeslust Probstberg</v>
      </c>
      <c r="B4" t="str">
        <v>Agnes</v>
      </c>
      <c r="C4" t="str">
        <v>Gerhardt</v>
      </c>
      <c r="D4" t="str">
        <v>Damen IV</v>
      </c>
      <c r="E4" t="str">
        <v>LG Auflage</v>
      </c>
      <c r="F4">
        <v>190</v>
      </c>
      <c r="H4" t="str">
        <v>Waldeslust Probstberg</v>
      </c>
      <c r="I4" t="str">
        <v>Stefanie</v>
      </c>
      <c r="J4" t="str">
        <v>Hueber</v>
      </c>
      <c r="K4" t="str">
        <v>Damen II</v>
      </c>
      <c r="L4" t="str">
        <v>LG</v>
      </c>
      <c r="M4">
        <v>183</v>
      </c>
      <c r="O4" t="str">
        <v>Waldeslust Probstberg</v>
      </c>
      <c r="P4" t="str">
        <v>Benedikt</v>
      </c>
      <c r="Q4" t="str">
        <v>Misslbeck</v>
      </c>
      <c r="R4" t="str">
        <v>Herren I</v>
      </c>
      <c r="S4" t="str">
        <v>LG</v>
      </c>
      <c r="T4">
        <v>181</v>
      </c>
      <c r="V4" t="str">
        <v>Waldeslust Probstberg</v>
      </c>
      <c r="W4" t="str">
        <v>Lena</v>
      </c>
      <c r="X4" t="str">
        <v>Nickl</v>
      </c>
      <c r="Y4" t="str">
        <v>Damen I</v>
      </c>
      <c r="Z4" t="str">
        <v>LG</v>
      </c>
      <c r="AA4">
        <v>176</v>
      </c>
      <c r="AC4" t="str">
        <v>Waldeslust Probstberg</v>
      </c>
      <c r="AD4" t="str">
        <v>Agnes</v>
      </c>
      <c r="AE4" t="str">
        <v>Gerhardt</v>
      </c>
      <c r="AF4" t="str">
        <v>Damen IV</v>
      </c>
      <c r="AG4" t="str">
        <v>LG</v>
      </c>
      <c r="AH4">
        <v>147</v>
      </c>
      <c r="AJ4" t="str">
        <v>Waldeslust Probstberg</v>
      </c>
      <c r="AK4" t="str">
        <v>Max</v>
      </c>
      <c r="AL4" t="str">
        <v>Someschan</v>
      </c>
      <c r="AM4" t="str">
        <v>Schüler</v>
      </c>
      <c r="AN4" t="str">
        <v>LG</v>
      </c>
      <c r="AO4">
        <v>67</v>
      </c>
      <c r="AQ4" t="str">
        <v>Waldeslust Probstberg</v>
      </c>
      <c r="AR4" t="str">
        <v>Lukas</v>
      </c>
      <c r="AS4" t="str">
        <v>Karl</v>
      </c>
      <c r="AT4" t="str">
        <v>Junior</v>
      </c>
      <c r="AU4" t="str">
        <v>LG</v>
      </c>
      <c r="AV4">
        <v>135</v>
      </c>
      <c r="AX4" t="str">
        <v>Waldeslust Probstberg</v>
      </c>
      <c r="AY4" t="str">
        <v>Guenther</v>
      </c>
      <c r="AZ4" t="str">
        <v>Schmid</v>
      </c>
      <c r="BA4" t="str">
        <v>Herren III</v>
      </c>
      <c r="BB4" t="str">
        <v>LP</v>
      </c>
      <c r="BC4">
        <v>161</v>
      </c>
      <c r="BE4" t="str">
        <v>Waldeslust Probstberg</v>
      </c>
      <c r="BF4" t="str">
        <v>Agnes</v>
      </c>
      <c r="BG4" t="str">
        <v>Gerhardt</v>
      </c>
      <c r="BH4" t="str">
        <v>Damen IV</v>
      </c>
      <c r="BI4" t="str">
        <v>LG Auflage</v>
      </c>
      <c r="BJ4">
        <v>190</v>
      </c>
    </row>
    <row r="5" spans="1:62">
      <c r="A5" t="str">
        <v>Waldeslust Probstberg</v>
      </c>
      <c r="B5" t="str">
        <v>Robert</v>
      </c>
      <c r="C5" t="str">
        <v>Neuhierl</v>
      </c>
      <c r="D5" t="str">
        <v>Herren III</v>
      </c>
      <c r="E5" t="str">
        <v>LG Auflage</v>
      </c>
      <c r="F5">
        <v>186</v>
      </c>
      <c r="H5" t="str">
        <v>Waldeslust Probstberg</v>
      </c>
      <c r="I5" t="str">
        <v>Benedikt</v>
      </c>
      <c r="J5" t="str">
        <v>Misslbeck</v>
      </c>
      <c r="K5" t="str">
        <v>Herren I</v>
      </c>
      <c r="L5" t="str">
        <v>LG</v>
      </c>
      <c r="M5">
        <v>181</v>
      </c>
      <c r="O5" t="str">
        <v>Waldeslust Probstberg</v>
      </c>
      <c r="P5" t="str">
        <v>Matthias</v>
      </c>
      <c r="Q5" t="str">
        <v>Someschan</v>
      </c>
      <c r="R5" t="str">
        <v>Herren II</v>
      </c>
      <c r="S5" t="str">
        <v>LG</v>
      </c>
      <c r="T5">
        <v>172</v>
      </c>
      <c r="V5" t="str">
        <v>Waldeslust Probstberg</v>
      </c>
      <c r="W5" t="str">
        <v>Karin</v>
      </c>
      <c r="X5" t="str">
        <v>Fundeis</v>
      </c>
      <c r="Y5" t="str">
        <v>Damen II</v>
      </c>
      <c r="Z5" t="str">
        <v>LG</v>
      </c>
      <c r="AA5">
        <v>169</v>
      </c>
      <c r="AC5" t="str">
        <v>Waldeslust Probstberg</v>
      </c>
      <c r="AD5" t="str">
        <v>Gerd</v>
      </c>
      <c r="AE5" t="str">
        <v>Kochta</v>
      </c>
      <c r="AF5" t="str">
        <v>Herren IV</v>
      </c>
      <c r="AG5" t="str">
        <v>LG</v>
      </c>
      <c r="AH5">
        <v>91</v>
      </c>
      <c r="AX5" t="str">
        <v>Waldeslust Probstberg</v>
      </c>
      <c r="AY5" t="str">
        <v>Benedikt</v>
      </c>
      <c r="AZ5" t="str">
        <v>Misslbeck</v>
      </c>
      <c r="BA5" t="str">
        <v>Herren I</v>
      </c>
      <c r="BB5" t="str">
        <v>LP</v>
      </c>
      <c r="BC5">
        <v>160</v>
      </c>
      <c r="BE5" t="str">
        <v>Waldeslust Probstberg</v>
      </c>
      <c r="BF5" t="str">
        <v>Robert</v>
      </c>
      <c r="BG5" t="str">
        <v>Neuhierl</v>
      </c>
      <c r="BH5" t="str">
        <v>Herren III</v>
      </c>
      <c r="BI5" t="str">
        <v>LG Auflage</v>
      </c>
      <c r="BJ5">
        <v>186</v>
      </c>
    </row>
    <row r="6" spans="1:62">
      <c r="A6" t="str">
        <v>Waldeslust Probstberg</v>
      </c>
      <c r="B6" t="str">
        <v>Robin</v>
      </c>
      <c r="C6" t="str">
        <v>Falter</v>
      </c>
      <c r="D6" t="str">
        <v>Herren I</v>
      </c>
      <c r="E6" t="str">
        <v>LG</v>
      </c>
      <c r="F6">
        <v>184</v>
      </c>
      <c r="H6" t="str">
        <v>Waldeslust Probstberg</v>
      </c>
      <c r="I6" t="str">
        <v>Lena</v>
      </c>
      <c r="J6" t="str">
        <v>Nickl</v>
      </c>
      <c r="K6" t="str">
        <v>Damen I</v>
      </c>
      <c r="L6" t="str">
        <v>LG</v>
      </c>
      <c r="M6">
        <v>176</v>
      </c>
      <c r="O6" t="str">
        <v>Waldeslust Probstberg</v>
      </c>
      <c r="P6" t="str">
        <v>Juergen</v>
      </c>
      <c r="Q6" t="str">
        <v>Gerhardt</v>
      </c>
      <c r="R6" t="str">
        <v>Herren II</v>
      </c>
      <c r="S6" t="str">
        <v>LG</v>
      </c>
      <c r="T6">
        <v>171</v>
      </c>
      <c r="V6" t="str">
        <v>Waldeslust Probstberg</v>
      </c>
      <c r="W6" t="str">
        <v>Michaela</v>
      </c>
      <c r="X6" t="str">
        <v>Lange</v>
      </c>
      <c r="Y6" t="str">
        <v>Damen I</v>
      </c>
      <c r="Z6" t="str">
        <v>LG</v>
      </c>
      <c r="AA6">
        <v>161</v>
      </c>
      <c r="AX6" t="str">
        <v>Waldeslust Probstberg</v>
      </c>
      <c r="AY6" t="str">
        <v>Robin</v>
      </c>
      <c r="AZ6" t="str">
        <v>Falter</v>
      </c>
      <c r="BA6" t="str">
        <v>Herren I</v>
      </c>
      <c r="BB6" t="str">
        <v>LP</v>
      </c>
      <c r="BC6">
        <v>114</v>
      </c>
      <c r="BE6" t="str">
        <v>Waldeslust Probstberg</v>
      </c>
      <c r="BF6" t="str">
        <v>Gerd</v>
      </c>
      <c r="BG6" t="str">
        <v>Kochta</v>
      </c>
      <c r="BH6" t="str">
        <v>Herren IV</v>
      </c>
      <c r="BI6" t="str">
        <v>LG Auflage</v>
      </c>
      <c r="BJ6">
        <v>163</v>
      </c>
    </row>
    <row r="7" spans="1:62">
      <c r="A7" t="str">
        <v>Waldeslust Probstberg</v>
      </c>
      <c r="B7" t="str">
        <v>Stefanie</v>
      </c>
      <c r="C7" t="str">
        <v>Hueber</v>
      </c>
      <c r="D7" t="str">
        <v>Damen II</v>
      </c>
      <c r="E7" t="str">
        <v>LG</v>
      </c>
      <c r="F7">
        <v>183</v>
      </c>
      <c r="H7" t="str">
        <v>Waldeslust Probstberg</v>
      </c>
      <c r="I7" t="str">
        <v>Matthias</v>
      </c>
      <c r="J7" t="str">
        <v>Someschan</v>
      </c>
      <c r="K7" t="str">
        <v>Herren II</v>
      </c>
      <c r="L7" t="str">
        <v>LG</v>
      </c>
      <c r="M7">
        <v>172</v>
      </c>
      <c r="O7" t="str">
        <v>Waldeslust Probstberg</v>
      </c>
      <c r="P7" t="str">
        <v>Sandro</v>
      </c>
      <c r="Q7" t="str">
        <v>Falter</v>
      </c>
      <c r="R7" t="str">
        <v>Herren I</v>
      </c>
      <c r="S7" t="str">
        <v>LG</v>
      </c>
      <c r="T7">
        <v>166</v>
      </c>
    </row>
    <row r="8" spans="1:62">
      <c r="A8" t="str">
        <v>Waldeslust Probstberg</v>
      </c>
      <c r="B8" t="str">
        <v>Benedikt</v>
      </c>
      <c r="C8" t="str">
        <v>Misslbeck</v>
      </c>
      <c r="D8" t="str">
        <v>Herren I</v>
      </c>
      <c r="E8" t="str">
        <v>LG</v>
      </c>
      <c r="F8">
        <v>181</v>
      </c>
      <c r="H8" t="str">
        <v>Waldeslust Probstberg</v>
      </c>
      <c r="I8" t="str">
        <v>Juergen</v>
      </c>
      <c r="J8" t="str">
        <v>Gerhardt</v>
      </c>
      <c r="K8" t="str">
        <v>Herren II</v>
      </c>
      <c r="L8" t="str">
        <v>LG</v>
      </c>
      <c r="M8">
        <v>171</v>
      </c>
    </row>
    <row r="9" spans="1:62">
      <c r="A9" t="str">
        <v>Waldeslust Probstberg</v>
      </c>
      <c r="B9" t="str">
        <v>Lena</v>
      </c>
      <c r="C9" t="str">
        <v>Nickl</v>
      </c>
      <c r="D9" t="str">
        <v>Damen I</v>
      </c>
      <c r="E9" t="str">
        <v>LG</v>
      </c>
      <c r="F9">
        <v>176</v>
      </c>
      <c r="H9" t="str">
        <v>Waldeslust Probstberg</v>
      </c>
      <c r="I9" t="str">
        <v>Karin</v>
      </c>
      <c r="J9" t="str">
        <v>Fundeis</v>
      </c>
      <c r="K9" t="str">
        <v>Damen II</v>
      </c>
      <c r="L9" t="str">
        <v>LG</v>
      </c>
      <c r="M9">
        <v>169</v>
      </c>
    </row>
    <row r="10" spans="1:62">
      <c r="A10" t="str">
        <v>Waldeslust Probstberg</v>
      </c>
      <c r="B10" t="str">
        <v>Matthias</v>
      </c>
      <c r="C10" t="str">
        <v>Someschan</v>
      </c>
      <c r="D10" t="str">
        <v>Herren II</v>
      </c>
      <c r="E10" t="str">
        <v>LG</v>
      </c>
      <c r="F10">
        <v>172</v>
      </c>
      <c r="H10" t="str">
        <v>Waldeslust Probstberg</v>
      </c>
      <c r="I10" t="str">
        <v>Guenther</v>
      </c>
      <c r="J10" t="str">
        <v>Schmid</v>
      </c>
      <c r="K10" t="str">
        <v>Herren III</v>
      </c>
      <c r="L10" t="str">
        <v>LG</v>
      </c>
      <c r="M10">
        <v>168</v>
      </c>
    </row>
    <row r="11" spans="1:62">
      <c r="A11" t="str">
        <v>Waldeslust Probstberg</v>
      </c>
      <c r="B11" t="str">
        <v>Juergen</v>
      </c>
      <c r="C11" t="str">
        <v>Gerhardt</v>
      </c>
      <c r="D11" t="str">
        <v>Herren II</v>
      </c>
      <c r="E11" t="str">
        <v>LG</v>
      </c>
      <c r="F11">
        <v>171</v>
      </c>
      <c r="H11" t="str">
        <v>Waldeslust Probstberg</v>
      </c>
      <c r="I11" t="str">
        <v>Sandro</v>
      </c>
      <c r="J11" t="str">
        <v>Falter</v>
      </c>
      <c r="K11" t="str">
        <v>Herren I</v>
      </c>
      <c r="L11" t="str">
        <v>LG</v>
      </c>
      <c r="M11">
        <v>166</v>
      </c>
    </row>
    <row r="12" spans="1:62">
      <c r="A12" t="str">
        <v>Waldeslust Probstberg</v>
      </c>
      <c r="B12" t="str">
        <v>Karin</v>
      </c>
      <c r="C12" t="str">
        <v>Fundeis</v>
      </c>
      <c r="D12" t="str">
        <v>Damen II</v>
      </c>
      <c r="E12" t="str">
        <v>LG</v>
      </c>
      <c r="F12">
        <v>169</v>
      </c>
      <c r="H12" t="str">
        <v>Waldeslust Probstberg</v>
      </c>
      <c r="I12" t="str">
        <v>Michaela</v>
      </c>
      <c r="J12" t="str">
        <v>Lange</v>
      </c>
      <c r="K12" t="str">
        <v>Damen I</v>
      </c>
      <c r="L12" t="str">
        <v>LG</v>
      </c>
      <c r="M12">
        <v>161</v>
      </c>
    </row>
    <row r="13" spans="1:62">
      <c r="A13" t="str">
        <v>Waldeslust Probstberg</v>
      </c>
      <c r="B13" t="str">
        <v>Juergen</v>
      </c>
      <c r="C13" t="str">
        <v>Gerhardt</v>
      </c>
      <c r="D13" t="str">
        <v>Herren II</v>
      </c>
      <c r="E13" t="str">
        <v>LP</v>
      </c>
      <c r="F13">
        <v>168</v>
      </c>
      <c r="H13" t="str">
        <v>Waldeslust Probstberg</v>
      </c>
      <c r="I13" t="str">
        <v>Agnes</v>
      </c>
      <c r="J13" t="str">
        <v>Gerhardt</v>
      </c>
      <c r="K13" t="str">
        <v>Damen IV</v>
      </c>
      <c r="L13" t="str">
        <v>LG</v>
      </c>
      <c r="M13">
        <v>147</v>
      </c>
    </row>
    <row r="14" spans="1:62">
      <c r="A14" t="str">
        <v>Waldeslust Probstberg</v>
      </c>
      <c r="B14" t="str">
        <v>Guenther</v>
      </c>
      <c r="C14" t="str">
        <v>Schmid</v>
      </c>
      <c r="D14" t="str">
        <v>Herren III</v>
      </c>
      <c r="E14" t="str">
        <v>LG</v>
      </c>
      <c r="F14">
        <v>168</v>
      </c>
      <c r="H14" t="str">
        <v>Waldeslust Probstberg</v>
      </c>
      <c r="I14" t="str">
        <v>Timo</v>
      </c>
      <c r="J14" t="str">
        <v>Schwindl</v>
      </c>
      <c r="K14" t="str">
        <v>Junior</v>
      </c>
      <c r="L14" t="str">
        <v>LG</v>
      </c>
      <c r="M14">
        <v>139</v>
      </c>
    </row>
    <row r="15" spans="1:62">
      <c r="A15" t="str">
        <v>Waldeslust Probstberg</v>
      </c>
      <c r="B15" t="str">
        <v>Sandro</v>
      </c>
      <c r="C15" t="str">
        <v>Falter</v>
      </c>
      <c r="D15" t="str">
        <v>Herren I</v>
      </c>
      <c r="E15" t="str">
        <v>LG</v>
      </c>
      <c r="F15">
        <v>166</v>
      </c>
      <c r="H15" t="str">
        <v>Waldeslust Probstberg</v>
      </c>
      <c r="I15" t="str">
        <v>Lukas</v>
      </c>
      <c r="J15" t="str">
        <v>Karl</v>
      </c>
      <c r="K15" t="str">
        <v>Junior</v>
      </c>
      <c r="L15" t="str">
        <v>LG</v>
      </c>
      <c r="M15">
        <v>135</v>
      </c>
    </row>
    <row r="16" spans="1:62">
      <c r="A16" t="str">
        <v>Waldeslust Probstberg</v>
      </c>
      <c r="B16" t="str">
        <v>Gerd</v>
      </c>
      <c r="C16" t="str">
        <v>Kochta</v>
      </c>
      <c r="D16" t="str">
        <v>Herren IV</v>
      </c>
      <c r="E16" t="str">
        <v>LG Auflage</v>
      </c>
      <c r="F16">
        <v>163</v>
      </c>
      <c r="H16" t="str">
        <v>Waldeslust Probstberg</v>
      </c>
      <c r="I16" t="str">
        <v>Leo</v>
      </c>
      <c r="J16" t="str">
        <v>Someschan</v>
      </c>
      <c r="K16" t="str">
        <v>Schüler</v>
      </c>
      <c r="L16" t="str">
        <v>LG</v>
      </c>
      <c r="M16">
        <v>114</v>
      </c>
    </row>
    <row r="17" spans="1:13">
      <c r="A17" t="str">
        <v>Waldeslust Probstberg</v>
      </c>
      <c r="B17" t="str">
        <v>Guenther</v>
      </c>
      <c r="C17" t="str">
        <v>Schmid</v>
      </c>
      <c r="D17" t="str">
        <v>Herren III</v>
      </c>
      <c r="E17" t="str">
        <v>LP</v>
      </c>
      <c r="F17">
        <v>161</v>
      </c>
      <c r="H17" t="str">
        <v>Waldeslust Probstberg</v>
      </c>
      <c r="I17" t="str">
        <v>Gerd</v>
      </c>
      <c r="J17" t="str">
        <v>Kochta</v>
      </c>
      <c r="K17" t="str">
        <v>Herren IV</v>
      </c>
      <c r="L17" t="str">
        <v>LG</v>
      </c>
      <c r="M17">
        <v>91</v>
      </c>
    </row>
    <row r="18" spans="1:13">
      <c r="A18" t="str">
        <v>Waldeslust Probstberg</v>
      </c>
      <c r="B18" t="str">
        <v>Michaela</v>
      </c>
      <c r="C18" t="str">
        <v>Lange</v>
      </c>
      <c r="D18" t="str">
        <v>Damen I</v>
      </c>
      <c r="E18" t="str">
        <v>LG</v>
      </c>
      <c r="F18">
        <v>161</v>
      </c>
      <c r="H18" t="str">
        <v>Waldeslust Probstberg</v>
      </c>
      <c r="I18" t="str">
        <v>Max</v>
      </c>
      <c r="J18" t="str">
        <v>Someschan</v>
      </c>
      <c r="K18" t="str">
        <v>Schüler</v>
      </c>
      <c r="L18" t="str">
        <v>LG</v>
      </c>
      <c r="M18">
        <v>67</v>
      </c>
    </row>
    <row r="19" spans="1:13">
      <c r="A19" t="str">
        <v>Waldeslust Probstberg</v>
      </c>
      <c r="B19" t="str">
        <v>Benedikt</v>
      </c>
      <c r="C19" t="str">
        <v>Misslbeck</v>
      </c>
      <c r="D19" t="str">
        <v>Herren I</v>
      </c>
      <c r="E19" t="str">
        <v>LP</v>
      </c>
      <c r="F19">
        <v>160</v>
      </c>
    </row>
    <row r="20" spans="1:13">
      <c r="A20" t="str">
        <v>Waldeslust Probstberg</v>
      </c>
      <c r="B20" t="str">
        <v>Agnes</v>
      </c>
      <c r="C20" t="str">
        <v>Gerhardt</v>
      </c>
      <c r="D20" t="str">
        <v>Damen IV</v>
      </c>
      <c r="E20" t="str">
        <v>LG</v>
      </c>
      <c r="F20">
        <v>147</v>
      </c>
    </row>
    <row r="21" spans="1:13">
      <c r="A21" t="str">
        <v>Waldeslust Probstberg</v>
      </c>
      <c r="B21" t="str">
        <v>Timo</v>
      </c>
      <c r="C21" t="str">
        <v>Schwindl</v>
      </c>
      <c r="D21" t="str">
        <v>Junior</v>
      </c>
      <c r="E21" t="str">
        <v>LG</v>
      </c>
      <c r="F21">
        <v>139</v>
      </c>
    </row>
    <row r="22" spans="1:13">
      <c r="A22" t="str">
        <v>Waldeslust Probstberg</v>
      </c>
      <c r="B22" t="str">
        <v>Lukas</v>
      </c>
      <c r="C22" t="str">
        <v>Karl</v>
      </c>
      <c r="D22" t="str">
        <v>Junior</v>
      </c>
      <c r="E22" t="str">
        <v>LG</v>
      </c>
      <c r="F22">
        <v>135</v>
      </c>
      <c r="K22" t="s">
        <v>38</v>
      </c>
    </row>
    <row r="23" spans="1:13">
      <c r="A23" t="str">
        <v>Waldeslust Probstberg</v>
      </c>
      <c r="B23" t="str">
        <v>Leo</v>
      </c>
      <c r="C23" t="str">
        <v>Someschan</v>
      </c>
      <c r="D23" t="str">
        <v>Schüler</v>
      </c>
      <c r="E23" t="str">
        <v>LG</v>
      </c>
      <c r="F23">
        <v>114</v>
      </c>
    </row>
    <row r="24" spans="1:13">
      <c r="A24" t="str">
        <v>Waldeslust Probstberg</v>
      </c>
      <c r="B24" t="str">
        <v>Robin</v>
      </c>
      <c r="C24" t="str">
        <v>Falter</v>
      </c>
      <c r="D24" t="str">
        <v>Herren I</v>
      </c>
      <c r="E24" t="str">
        <v>LP</v>
      </c>
      <c r="F24">
        <v>114</v>
      </c>
    </row>
    <row r="25" spans="1:13">
      <c r="A25" t="str">
        <v>Waldeslust Probstberg</v>
      </c>
      <c r="B25" t="str">
        <v>Gerd</v>
      </c>
      <c r="C25" t="str">
        <v>Kochta</v>
      </c>
      <c r="D25" t="str">
        <v>Herren IV</v>
      </c>
      <c r="E25" t="str">
        <v>LG</v>
      </c>
      <c r="F25">
        <v>91</v>
      </c>
    </row>
    <row r="26" spans="1:13">
      <c r="A26" t="str">
        <v>Waldeslust Probstberg</v>
      </c>
      <c r="B26" t="str">
        <v>Max</v>
      </c>
      <c r="C26" t="str">
        <v>Someschan</v>
      </c>
      <c r="D26" t="str">
        <v>Schüler</v>
      </c>
      <c r="E26" t="str">
        <v>LG</v>
      </c>
      <c r="F26">
        <v>67</v>
      </c>
    </row>
    <row r="97" spans="1:64">
      <c r="A97">
        <v>0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</row>
    <row r="98" spans="1:64">
      <c r="A98">
        <v>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</row>
    <row r="99" spans="1:64">
      <c r="A99">
        <v>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0</v>
      </c>
      <c r="BI99">
        <v>0</v>
      </c>
      <c r="BJ99">
        <v>0</v>
      </c>
      <c r="BK99">
        <v>0</v>
      </c>
      <c r="BL99">
        <v>0</v>
      </c>
    </row>
    <row r="100" spans="1:64">
      <c r="A100">
        <v>0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0</v>
      </c>
      <c r="BI100">
        <v>0</v>
      </c>
      <c r="BJ100">
        <v>0</v>
      </c>
      <c r="BK100">
        <v>0</v>
      </c>
      <c r="BL100">
        <v>0</v>
      </c>
    </row>
    <row r="101" spans="1:64">
      <c r="A101">
        <v>0</v>
      </c>
      <c r="B101">
        <v>0</v>
      </c>
      <c r="C101">
        <v>0</v>
      </c>
      <c r="D101">
        <v>0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0</v>
      </c>
      <c r="BI101">
        <v>0</v>
      </c>
      <c r="BJ101">
        <v>0</v>
      </c>
      <c r="BK101">
        <v>0</v>
      </c>
      <c r="BL101">
        <v>0</v>
      </c>
    </row>
    <row r="102" spans="1:64">
      <c r="A102">
        <v>0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0</v>
      </c>
      <c r="BI102">
        <v>0</v>
      </c>
      <c r="BJ102">
        <v>0</v>
      </c>
      <c r="BK102">
        <v>0</v>
      </c>
      <c r="BL102">
        <v>0</v>
      </c>
    </row>
    <row r="103" spans="1:64">
      <c r="A103">
        <v>0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0</v>
      </c>
      <c r="BI103">
        <v>0</v>
      </c>
      <c r="BJ103">
        <v>0</v>
      </c>
      <c r="BK103">
        <v>0</v>
      </c>
      <c r="BL103">
        <v>0</v>
      </c>
    </row>
    <row r="104" spans="1:64">
      <c r="A104">
        <v>0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0</v>
      </c>
      <c r="BI104">
        <v>0</v>
      </c>
      <c r="BJ104">
        <v>0</v>
      </c>
      <c r="BK104">
        <v>0</v>
      </c>
      <c r="BL104">
        <v>0</v>
      </c>
    </row>
  </sheetData>
  <sheetProtection selectLockedCells="1" selectUnlockedCells="1"/>
  <pageMargins left="0.7" right="0.7" top="0.78740157499999996" bottom="0.78740157499999996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FEDA1-1A86-498D-A5A5-D4D867FE690C}">
  <sheetPr codeName="Tabelle10">
    <tabColor rgb="FFFF0000"/>
  </sheetPr>
  <dimension ref="A1:BL104"/>
  <sheetViews>
    <sheetView topLeftCell="I1" workbookViewId="0">
      <selection activeCell="S26" sqref="S26"/>
    </sheetView>
  </sheetViews>
  <sheetFormatPr baseColWidth="10" defaultRowHeight="12.75"/>
  <cols>
    <col min="1" max="1" width="23.85546875" bestFit="1" customWidth="1"/>
    <col min="2" max="2" width="11.5703125" bestFit="1" customWidth="1"/>
    <col min="3" max="3" width="11.7109375" bestFit="1" customWidth="1"/>
    <col min="4" max="4" width="9.5703125" bestFit="1" customWidth="1"/>
    <col min="5" max="5" width="13.5703125" bestFit="1" customWidth="1"/>
    <col min="6" max="6" width="8.5703125" bestFit="1" customWidth="1"/>
    <col min="8" max="8" width="23.85546875" bestFit="1" customWidth="1"/>
    <col min="9" max="9" width="11.5703125" bestFit="1" customWidth="1"/>
    <col min="10" max="10" width="10" bestFit="1" customWidth="1"/>
    <col min="11" max="11" width="9.140625" bestFit="1" customWidth="1"/>
    <col min="12" max="12" width="11" bestFit="1" customWidth="1"/>
    <col min="13" max="13" width="8.5703125" bestFit="1" customWidth="1"/>
    <col min="15" max="15" width="23.85546875" bestFit="1" customWidth="1"/>
    <col min="16" max="16" width="11.5703125" bestFit="1" customWidth="1"/>
    <col min="17" max="17" width="8.5703125" bestFit="1" customWidth="1"/>
    <col min="18" max="18" width="9.140625" bestFit="1" customWidth="1"/>
    <col min="19" max="19" width="11" bestFit="1" customWidth="1"/>
    <col min="20" max="20" width="8.5703125" bestFit="1" customWidth="1"/>
    <col min="22" max="22" width="23.85546875" bestFit="1" customWidth="1"/>
    <col min="23" max="23" width="11.5703125" bestFit="1" customWidth="1"/>
    <col min="24" max="24" width="8.5703125" bestFit="1" customWidth="1"/>
    <col min="25" max="25" width="9.140625" bestFit="1" customWidth="1"/>
    <col min="26" max="26" width="11" bestFit="1" customWidth="1"/>
    <col min="27" max="27" width="8.5703125" bestFit="1" customWidth="1"/>
    <col min="29" max="29" width="23.85546875" bestFit="1" customWidth="1"/>
    <col min="30" max="30" width="11.5703125" bestFit="1" customWidth="1"/>
    <col min="31" max="31" width="9.7109375" bestFit="1" customWidth="1"/>
    <col min="32" max="32" width="9.5703125" bestFit="1" customWidth="1"/>
    <col min="33" max="33" width="11" bestFit="1" customWidth="1"/>
    <col min="34" max="34" width="8.5703125" bestFit="1" customWidth="1"/>
    <col min="36" max="36" width="23.85546875" bestFit="1" customWidth="1"/>
    <col min="37" max="37" width="11.5703125" bestFit="1" customWidth="1"/>
    <col min="38" max="38" width="10" bestFit="1" customWidth="1"/>
    <col min="39" max="39" width="9.140625" bestFit="1" customWidth="1"/>
    <col min="40" max="40" width="11" bestFit="1" customWidth="1"/>
    <col min="41" max="41" width="8.5703125" bestFit="1" customWidth="1"/>
    <col min="43" max="43" width="23.85546875" bestFit="1" customWidth="1"/>
    <col min="44" max="44" width="11.5703125" bestFit="1" customWidth="1"/>
    <col min="45" max="45" width="8.5703125" bestFit="1" customWidth="1"/>
    <col min="46" max="46" width="9.140625" bestFit="1" customWidth="1"/>
    <col min="47" max="47" width="11" bestFit="1" customWidth="1"/>
    <col min="48" max="48" width="8.5703125" bestFit="1" customWidth="1"/>
    <col min="50" max="50" width="23.85546875" bestFit="1" customWidth="1"/>
    <col min="51" max="51" width="11.5703125" bestFit="1" customWidth="1"/>
    <col min="52" max="52" width="8.5703125" bestFit="1" customWidth="1"/>
    <col min="53" max="53" width="9.140625" bestFit="1" customWidth="1"/>
    <col min="54" max="54" width="11" bestFit="1" customWidth="1"/>
    <col min="55" max="55" width="8.5703125" bestFit="1" customWidth="1"/>
    <col min="57" max="57" width="23.85546875" bestFit="1" customWidth="1"/>
    <col min="58" max="58" width="11.5703125" bestFit="1" customWidth="1"/>
    <col min="59" max="59" width="9.42578125" bestFit="1" customWidth="1"/>
    <col min="60" max="60" width="9.28515625" bestFit="1" customWidth="1"/>
    <col min="61" max="61" width="11" bestFit="1" customWidth="1"/>
    <col min="62" max="62" width="8.5703125" bestFit="1" customWidth="1"/>
  </cols>
  <sheetData>
    <row r="1" spans="1:62">
      <c r="A1" t="s">
        <v>29</v>
      </c>
      <c r="H1" t="s">
        <v>36</v>
      </c>
      <c r="O1" t="s">
        <v>45</v>
      </c>
      <c r="V1" t="s">
        <v>83</v>
      </c>
      <c r="AC1" t="s">
        <v>52</v>
      </c>
      <c r="AJ1" t="s">
        <v>118</v>
      </c>
      <c r="AQ1" t="s">
        <v>53</v>
      </c>
      <c r="AX1" t="s">
        <v>43</v>
      </c>
      <c r="BE1" t="s">
        <v>86</v>
      </c>
    </row>
    <row r="2" spans="1:62">
      <c r="A2" t="s">
        <v>0</v>
      </c>
    </row>
    <row r="3" spans="1:62">
      <c r="A3" t="str" cm="1">
        <f t="array" ref="A3:F20">_xlfn._xlws.SORT(_xlfn._xlws.FILTER(Tabelle3[],(Tabelle3[Verein]=$A$1),""),6,-1)</f>
        <v>Wilderer Ödenthal</v>
      </c>
      <c r="B3" t="str">
        <v>Gerhard</v>
      </c>
      <c r="C3" t="str">
        <v>Ballmann</v>
      </c>
      <c r="D3" t="str">
        <v>Herren IV</v>
      </c>
      <c r="E3" t="str">
        <v>LG Auflage</v>
      </c>
      <c r="F3">
        <v>192</v>
      </c>
      <c r="H3" t="str" cm="1">
        <f t="array" ref="H3:M14">_xlfn._xlws.SORT(_xlfn._xlws.FILTER(Tabelle3[],(Tabelle3[Verein]=$A$1)*(Tabelle3[Disziplin]="LG"),""),6,-1)</f>
        <v>Wilderer Ödenthal</v>
      </c>
      <c r="I3" t="str">
        <v>Robert</v>
      </c>
      <c r="J3" t="str">
        <v>Roetzer</v>
      </c>
      <c r="K3" t="str">
        <v>Herren III</v>
      </c>
      <c r="L3" t="str">
        <v>LG</v>
      </c>
      <c r="M3">
        <v>177</v>
      </c>
      <c r="O3" t="str" cm="1">
        <f t="array" ref="O3:T5">_xlfn._xlws.SORT(_xlfn._xlws.FILTER(Tabelle3[],(Tabelle3[Verein]=$A$1)*(Tabelle3[Disziplin]="LG")*(Tabelle3[Klasse]="Herren I")+(Tabelle3[Verein]=$A$1)*(Tabelle3[Disziplin]="LG")*(Tabelle3[Klasse]="Herren II"),""),6,-1)</f>
        <v>Wilderer Ödenthal</v>
      </c>
      <c r="P3" t="str">
        <v>Dominik</v>
      </c>
      <c r="Q3" t="str">
        <v>Gruber</v>
      </c>
      <c r="R3" t="str">
        <v>Herren II</v>
      </c>
      <c r="S3" t="str">
        <v>LG</v>
      </c>
      <c r="T3">
        <v>153</v>
      </c>
      <c r="V3" t="str" cm="1">
        <f t="array" ref="V3:AA5">_xlfn._xlws.SORT(_xlfn._xlws.FILTER(Tabelle3[],(Tabelle3[Verein]=$A$1)*(Tabelle3[Disziplin]="LG")*(Tabelle3[Klasse]="Damen I")+(Tabelle3[Verein]=$A$1)*(Tabelle3[Disziplin]="LG")*(Tabelle3[Klasse]="Damen II"),""),6,-1)</f>
        <v>Wilderer Ödenthal</v>
      </c>
      <c r="W3" t="str">
        <v>Claudia</v>
      </c>
      <c r="X3" t="str">
        <v>Ballmann</v>
      </c>
      <c r="Y3" t="str">
        <v>Damen II</v>
      </c>
      <c r="Z3" t="str">
        <v>LG</v>
      </c>
      <c r="AA3">
        <v>171</v>
      </c>
      <c r="AC3" t="str" cm="1">
        <f t="array" ref="AC3:AH7">_xlfn._xlws.SORT(_xlfn._xlws.FILTER(Tabelle3[],(Tabelle3[Verein]=$A$1)*(Tabelle3[Disziplin]="LG")*(Tabelle3[Klasse]="Herren III")+(Tabelle3[Verein]=$A$1)*(Tabelle3[Disziplin]="LG")*(Tabelle3[Klasse]="Herren IV")
+(Tabelle3[Verein]=$A$1)*(Tabelle3[Disziplin]="LG")*(Tabelle3[Klasse]="Herren V")
+(Tabelle3[Verein]=$A$1)*(Tabelle3[Disziplin]="LG")*(Tabelle3[Klasse]="Herren VI")
+(Tabelle3[Verein]=$A$1)*(Tabelle3[Disziplin]="LG")*(Tabelle3[Klasse]="Damen III")
+(Tabelle3[Verein]=$A$1)*(Tabelle3[Disziplin]="LG")*(Tabelle3[Klasse]="Damen IV")
+(Tabelle3[Verein]=$A$1)*(Tabelle3[Disziplin]="LG")*(Tabelle3[Klasse]="Damen V")
+(Tabelle3[Verein]=$A$1)*(Tabelle3[Disziplin]="LG")*(Tabelle3[Klasse]="Damen VI"),""),6,-1)</f>
        <v>Wilderer Ödenthal</v>
      </c>
      <c r="AD3" t="str">
        <v>Robert</v>
      </c>
      <c r="AE3" t="str">
        <v>Roetzer</v>
      </c>
      <c r="AF3" t="str">
        <v>Herren III</v>
      </c>
      <c r="AG3" t="str">
        <v>LG</v>
      </c>
      <c r="AH3">
        <v>177</v>
      </c>
      <c r="AJ3" t="e" cm="1">
        <f t="array" ref="AJ3">_xlfn._xlws.SORT(_xlfn._xlws.FILTER(Tabelle3[],(Tabelle3[Verein]=$A$1)*(Tabelle3[Disziplin]="LG")*(Tabelle3[Klasse]="Schüler")+(Tabelle3[Verein]=$A$1)*(Tabelle3[Disziplin]="LG")*(Tabelle3[Klasse]="Jugend"),""),6,-1)</f>
        <v>#VALUE!</v>
      </c>
      <c r="AQ3" t="str" cm="1">
        <f t="array" ref="AQ3:AV3">_xlfn._xlws.SORT(_xlfn._xlws.FILTER(Tabelle3[],(Tabelle3[Verein]=$A$1)*(Tabelle3[Disziplin]="LG")*(Tabelle3[Klasse]="Junior"),""),6,-1)</f>
        <v>Wilderer Ödenthal</v>
      </c>
      <c r="AR3" t="str">
        <v>Nico</v>
      </c>
      <c r="AS3" t="str">
        <v>Lugauer</v>
      </c>
      <c r="AT3" t="str">
        <v>Junior</v>
      </c>
      <c r="AU3" t="str">
        <v>LG</v>
      </c>
      <c r="AV3">
        <v>126</v>
      </c>
      <c r="AX3" t="str" cm="1">
        <f t="array" ref="AX3:BC5">_xlfn._xlws.SORT(_xlfn._xlws.FILTER(Tabelle3[],(Tabelle3[Verein]=$A$1)*(Tabelle3[Disziplin]="LP"),""),6,-1)</f>
        <v>Wilderer Ödenthal</v>
      </c>
      <c r="AY3" t="str">
        <v>Dominik</v>
      </c>
      <c r="AZ3" t="str">
        <v>Gruber</v>
      </c>
      <c r="BA3" t="str">
        <v>Herren II</v>
      </c>
      <c r="BB3" t="str">
        <v>LP</v>
      </c>
      <c r="BC3">
        <v>176</v>
      </c>
      <c r="BE3" t="str" cm="1">
        <f t="array" ref="BE3:BJ5">_xlfn._xlws.SORT(_xlfn._xlws.FILTER(Tabelle3[],(Tabelle3[Verein]=$A$1)*(Tabelle3[Disziplin]="LG Auflage"),""),6,-1)</f>
        <v>Wilderer Ödenthal</v>
      </c>
      <c r="BF3" t="str">
        <v>Gerhard</v>
      </c>
      <c r="BG3" t="str">
        <v>Ballmann</v>
      </c>
      <c r="BH3" t="str">
        <v>Herren IV</v>
      </c>
      <c r="BI3" t="str">
        <v>LG Auflage</v>
      </c>
      <c r="BJ3">
        <v>192</v>
      </c>
    </row>
    <row r="4" spans="1:62">
      <c r="A4" t="str">
        <v>Wilderer Ödenthal</v>
      </c>
      <c r="B4" t="str">
        <v>Hans</v>
      </c>
      <c r="C4" t="str">
        <v>Baur</v>
      </c>
      <c r="D4" t="str">
        <v>Herren IV</v>
      </c>
      <c r="E4" t="str">
        <v>LG Auflage</v>
      </c>
      <c r="F4">
        <v>190</v>
      </c>
      <c r="H4" t="str">
        <v>Wilderer Ödenthal</v>
      </c>
      <c r="I4" t="str">
        <v>Hans</v>
      </c>
      <c r="J4" t="str">
        <v>Baur</v>
      </c>
      <c r="K4" t="str">
        <v>Herren IV</v>
      </c>
      <c r="L4" t="str">
        <v>LG</v>
      </c>
      <c r="M4">
        <v>174</v>
      </c>
      <c r="O4" t="str">
        <v>Wilderer Ödenthal</v>
      </c>
      <c r="P4" t="str">
        <v>Armin</v>
      </c>
      <c r="Q4" t="str">
        <v>Lugauer</v>
      </c>
      <c r="R4" t="str">
        <v>Herren I</v>
      </c>
      <c r="S4" t="str">
        <v>LG</v>
      </c>
      <c r="T4">
        <v>146</v>
      </c>
      <c r="V4" t="str">
        <v>Wilderer Ödenthal</v>
      </c>
      <c r="W4" t="str">
        <v>Laura</v>
      </c>
      <c r="X4" t="str">
        <v>Bomertl</v>
      </c>
      <c r="Y4" t="str">
        <v>Damen I</v>
      </c>
      <c r="Z4" t="str">
        <v>LG</v>
      </c>
      <c r="AA4">
        <v>150</v>
      </c>
      <c r="AC4" t="str">
        <v>Wilderer Ödenthal</v>
      </c>
      <c r="AD4" t="str">
        <v>Hans</v>
      </c>
      <c r="AE4" t="str">
        <v>Baur</v>
      </c>
      <c r="AF4" t="str">
        <v>Herren IV</v>
      </c>
      <c r="AG4" t="str">
        <v>LG</v>
      </c>
      <c r="AH4">
        <v>174</v>
      </c>
      <c r="AX4" t="str">
        <v>Wilderer Ödenthal</v>
      </c>
      <c r="AY4" t="str">
        <v>Hans</v>
      </c>
      <c r="AZ4" t="str">
        <v>Baur</v>
      </c>
      <c r="BA4" t="str">
        <v>Herren IV</v>
      </c>
      <c r="BB4" t="str">
        <v>LP</v>
      </c>
      <c r="BC4">
        <v>173</v>
      </c>
      <c r="BE4" t="str">
        <v>Wilderer Ödenthal</v>
      </c>
      <c r="BF4" t="str">
        <v>Hans</v>
      </c>
      <c r="BG4" t="str">
        <v>Baur</v>
      </c>
      <c r="BH4" t="str">
        <v>Herren IV</v>
      </c>
      <c r="BI4" t="str">
        <v>LG Auflage</v>
      </c>
      <c r="BJ4">
        <v>190</v>
      </c>
    </row>
    <row r="5" spans="1:62">
      <c r="A5" t="str">
        <v>Wilderer Ödenthal</v>
      </c>
      <c r="B5" t="str">
        <v>Herrmann</v>
      </c>
      <c r="C5" t="str">
        <v>Ittlinger</v>
      </c>
      <c r="D5" t="str">
        <v>Herren IV</v>
      </c>
      <c r="E5" t="str">
        <v>LG Auflage</v>
      </c>
      <c r="F5">
        <v>181</v>
      </c>
      <c r="H5" t="str">
        <v>Wilderer Ödenthal</v>
      </c>
      <c r="I5" t="str">
        <v>Claudia</v>
      </c>
      <c r="J5" t="str">
        <v>Ballmann</v>
      </c>
      <c r="K5" t="str">
        <v>Damen II</v>
      </c>
      <c r="L5" t="str">
        <v>LG</v>
      </c>
      <c r="M5">
        <v>171</v>
      </c>
      <c r="O5" t="str">
        <v>Wilderer Ödenthal</v>
      </c>
      <c r="P5" t="str">
        <v>Thomas</v>
      </c>
      <c r="Q5" t="str">
        <v>Obermann</v>
      </c>
      <c r="R5" t="str">
        <v>Herren I</v>
      </c>
      <c r="S5" t="str">
        <v>LG</v>
      </c>
      <c r="T5">
        <v>140</v>
      </c>
      <c r="V5" t="str">
        <v>Wilderer Ödenthal</v>
      </c>
      <c r="W5" t="str">
        <v>Celine</v>
      </c>
      <c r="X5" t="str">
        <v>Dechant</v>
      </c>
      <c r="Y5" t="str">
        <v>Damen I</v>
      </c>
      <c r="Z5" t="str">
        <v>LG</v>
      </c>
      <c r="AA5">
        <v>142</v>
      </c>
      <c r="AC5" t="str">
        <v>Wilderer Ödenthal</v>
      </c>
      <c r="AD5" t="str">
        <v>Martin</v>
      </c>
      <c r="AE5" t="str">
        <v>Dechant</v>
      </c>
      <c r="AF5" t="str">
        <v>Herren III</v>
      </c>
      <c r="AG5" t="str">
        <v>LG</v>
      </c>
      <c r="AH5">
        <v>157</v>
      </c>
      <c r="AX5" t="str">
        <v>Wilderer Ödenthal</v>
      </c>
      <c r="AY5" t="str">
        <v>Martin</v>
      </c>
      <c r="AZ5" t="str">
        <v>Bomertl</v>
      </c>
      <c r="BA5" t="str">
        <v>Damen III</v>
      </c>
      <c r="BB5" t="str">
        <v>LP</v>
      </c>
      <c r="BC5">
        <v>154</v>
      </c>
      <c r="BE5" t="str">
        <v>Wilderer Ödenthal</v>
      </c>
      <c r="BF5" t="str">
        <v>Herrmann</v>
      </c>
      <c r="BG5" t="str">
        <v>Ittlinger</v>
      </c>
      <c r="BH5" t="str">
        <v>Herren IV</v>
      </c>
      <c r="BI5" t="str">
        <v>LG Auflage</v>
      </c>
      <c r="BJ5">
        <v>181</v>
      </c>
    </row>
    <row r="6" spans="1:62">
      <c r="A6" t="str">
        <v>Wilderer Ödenthal</v>
      </c>
      <c r="B6" t="str">
        <v>Robert</v>
      </c>
      <c r="C6" t="str">
        <v>Roetzer</v>
      </c>
      <c r="D6" t="str">
        <v>Herren III</v>
      </c>
      <c r="E6" t="str">
        <v>LG</v>
      </c>
      <c r="F6">
        <v>177</v>
      </c>
      <c r="H6" t="str">
        <v>Wilderer Ödenthal</v>
      </c>
      <c r="I6" t="str">
        <v>Martin</v>
      </c>
      <c r="J6" t="str">
        <v>Dechant</v>
      </c>
      <c r="K6" t="str">
        <v>Herren III</v>
      </c>
      <c r="L6" t="str">
        <v>LG</v>
      </c>
      <c r="M6">
        <v>157</v>
      </c>
      <c r="AC6" t="str">
        <v>Wilderer Ödenthal</v>
      </c>
      <c r="AD6" t="str">
        <v>Martin</v>
      </c>
      <c r="AE6" t="str">
        <v>Bomertl</v>
      </c>
      <c r="AF6" t="str">
        <v>Damen III</v>
      </c>
      <c r="AG6" t="str">
        <v>LG</v>
      </c>
      <c r="AH6">
        <v>151</v>
      </c>
    </row>
    <row r="7" spans="1:62">
      <c r="A7" t="str">
        <v>Wilderer Ödenthal</v>
      </c>
      <c r="B7" t="str">
        <v>Dominik</v>
      </c>
      <c r="C7" t="str">
        <v>Gruber</v>
      </c>
      <c r="D7" t="str">
        <v>Herren II</v>
      </c>
      <c r="E7" t="str">
        <v>LP</v>
      </c>
      <c r="F7">
        <v>176</v>
      </c>
      <c r="H7" t="str">
        <v>Wilderer Ödenthal</v>
      </c>
      <c r="I7" t="str">
        <v>Dominik</v>
      </c>
      <c r="J7" t="str">
        <v>Gruber</v>
      </c>
      <c r="K7" t="str">
        <v>Herren II</v>
      </c>
      <c r="L7" t="str">
        <v>LG</v>
      </c>
      <c r="M7">
        <v>153</v>
      </c>
      <c r="AC7" t="str">
        <v>Wilderer Ödenthal</v>
      </c>
      <c r="AD7" t="str">
        <v>Heinrich</v>
      </c>
      <c r="AE7" t="str">
        <v>Weigert</v>
      </c>
      <c r="AF7" t="str">
        <v>Herren III</v>
      </c>
      <c r="AG7" t="str">
        <v>LG</v>
      </c>
      <c r="AH7">
        <v>133</v>
      </c>
    </row>
    <row r="8" spans="1:62">
      <c r="A8" t="str">
        <v>Wilderer Ödenthal</v>
      </c>
      <c r="B8" t="str">
        <v>Hans</v>
      </c>
      <c r="C8" t="str">
        <v>Baur</v>
      </c>
      <c r="D8" t="str">
        <v>Herren IV</v>
      </c>
      <c r="E8" t="str">
        <v>LG</v>
      </c>
      <c r="F8">
        <v>174</v>
      </c>
      <c r="H8" t="str">
        <v>Wilderer Ödenthal</v>
      </c>
      <c r="I8" t="str">
        <v>Martin</v>
      </c>
      <c r="J8" t="str">
        <v>Bomertl</v>
      </c>
      <c r="K8" t="str">
        <v>Damen III</v>
      </c>
      <c r="L8" t="str">
        <v>LG</v>
      </c>
      <c r="M8">
        <v>151</v>
      </c>
    </row>
    <row r="9" spans="1:62">
      <c r="A9" t="str">
        <v>Wilderer Ödenthal</v>
      </c>
      <c r="B9" t="str">
        <v>Hans</v>
      </c>
      <c r="C9" t="str">
        <v>Baur</v>
      </c>
      <c r="D9" t="str">
        <v>Herren IV</v>
      </c>
      <c r="E9" t="str">
        <v>LP</v>
      </c>
      <c r="F9">
        <v>173</v>
      </c>
      <c r="H9" t="str">
        <v>Wilderer Ödenthal</v>
      </c>
      <c r="I9" t="str">
        <v>Laura</v>
      </c>
      <c r="J9" t="str">
        <v>Bomertl</v>
      </c>
      <c r="K9" t="str">
        <v>Damen I</v>
      </c>
      <c r="L9" t="str">
        <v>LG</v>
      </c>
      <c r="M9">
        <v>150</v>
      </c>
    </row>
    <row r="10" spans="1:62">
      <c r="A10" t="str">
        <v>Wilderer Ödenthal</v>
      </c>
      <c r="B10" t="str">
        <v>Claudia</v>
      </c>
      <c r="C10" t="str">
        <v>Ballmann</v>
      </c>
      <c r="D10" t="str">
        <v>Damen II</v>
      </c>
      <c r="E10" t="str">
        <v>LG</v>
      </c>
      <c r="F10">
        <v>171</v>
      </c>
      <c r="H10" t="str">
        <v>Wilderer Ödenthal</v>
      </c>
      <c r="I10" t="str">
        <v>Armin</v>
      </c>
      <c r="J10" t="str">
        <v>Lugauer</v>
      </c>
      <c r="K10" t="str">
        <v>Herren I</v>
      </c>
      <c r="L10" t="str">
        <v>LG</v>
      </c>
      <c r="M10">
        <v>146</v>
      </c>
    </row>
    <row r="11" spans="1:62">
      <c r="A11" t="str">
        <v>Wilderer Ödenthal</v>
      </c>
      <c r="B11" t="str">
        <v>Martin</v>
      </c>
      <c r="C11" t="str">
        <v>Dechant</v>
      </c>
      <c r="D11" t="str">
        <v>Herren III</v>
      </c>
      <c r="E11" t="str">
        <v>LG</v>
      </c>
      <c r="F11">
        <v>157</v>
      </c>
      <c r="H11" t="str">
        <v>Wilderer Ödenthal</v>
      </c>
      <c r="I11" t="str">
        <v>Celine</v>
      </c>
      <c r="J11" t="str">
        <v>Dechant</v>
      </c>
      <c r="K11" t="str">
        <v>Damen I</v>
      </c>
      <c r="L11" t="str">
        <v>LG</v>
      </c>
      <c r="M11">
        <v>142</v>
      </c>
    </row>
    <row r="12" spans="1:62">
      <c r="A12" t="str">
        <v>Wilderer Ödenthal</v>
      </c>
      <c r="B12" t="str">
        <v>Martin</v>
      </c>
      <c r="C12" t="str">
        <v>Bomertl</v>
      </c>
      <c r="D12" t="str">
        <v>Damen III</v>
      </c>
      <c r="E12" t="str">
        <v>LP</v>
      </c>
      <c r="F12">
        <v>154</v>
      </c>
      <c r="H12" t="str">
        <v>Wilderer Ödenthal</v>
      </c>
      <c r="I12" t="str">
        <v>Thomas</v>
      </c>
      <c r="J12" t="str">
        <v>Obermann</v>
      </c>
      <c r="K12" t="str">
        <v>Herren I</v>
      </c>
      <c r="L12" t="str">
        <v>LG</v>
      </c>
      <c r="M12">
        <v>140</v>
      </c>
    </row>
    <row r="13" spans="1:62">
      <c r="A13" t="str">
        <v>Wilderer Ödenthal</v>
      </c>
      <c r="B13" t="str">
        <v>Dominik</v>
      </c>
      <c r="C13" t="str">
        <v>Gruber</v>
      </c>
      <c r="D13" t="str">
        <v>Herren II</v>
      </c>
      <c r="E13" t="str">
        <v>LG</v>
      </c>
      <c r="F13">
        <v>153</v>
      </c>
      <c r="H13" t="str">
        <v>Wilderer Ödenthal</v>
      </c>
      <c r="I13" t="str">
        <v>Heinrich</v>
      </c>
      <c r="J13" t="str">
        <v>Weigert</v>
      </c>
      <c r="K13" t="str">
        <v>Herren III</v>
      </c>
      <c r="L13" t="str">
        <v>LG</v>
      </c>
      <c r="M13">
        <v>133</v>
      </c>
    </row>
    <row r="14" spans="1:62">
      <c r="A14" t="str">
        <v>Wilderer Ödenthal</v>
      </c>
      <c r="B14" t="str">
        <v>Martin</v>
      </c>
      <c r="C14" t="str">
        <v>Bomertl</v>
      </c>
      <c r="D14" t="str">
        <v>Damen III</v>
      </c>
      <c r="E14" t="str">
        <v>LG</v>
      </c>
      <c r="F14">
        <v>151</v>
      </c>
      <c r="H14" t="str">
        <v>Wilderer Ödenthal</v>
      </c>
      <c r="I14" t="str">
        <v>Nico</v>
      </c>
      <c r="J14" t="str">
        <v>Lugauer</v>
      </c>
      <c r="K14" t="str">
        <v>Junior</v>
      </c>
      <c r="L14" t="str">
        <v>LG</v>
      </c>
      <c r="M14">
        <v>126</v>
      </c>
    </row>
    <row r="15" spans="1:62">
      <c r="A15" t="str">
        <v>Wilderer Ödenthal</v>
      </c>
      <c r="B15" t="str">
        <v>Laura</v>
      </c>
      <c r="C15" t="str">
        <v>Bomertl</v>
      </c>
      <c r="D15" t="str">
        <v>Damen I</v>
      </c>
      <c r="E15" t="str">
        <v>LG</v>
      </c>
      <c r="F15">
        <v>150</v>
      </c>
    </row>
    <row r="16" spans="1:62">
      <c r="A16" t="str">
        <v>Wilderer Ödenthal</v>
      </c>
      <c r="B16" t="str">
        <v>Armin</v>
      </c>
      <c r="C16" t="str">
        <v>Lugauer</v>
      </c>
      <c r="D16" t="str">
        <v>Herren I</v>
      </c>
      <c r="E16" t="str">
        <v>LG</v>
      </c>
      <c r="F16">
        <v>146</v>
      </c>
    </row>
    <row r="17" spans="1:6">
      <c r="A17" t="str">
        <v>Wilderer Ödenthal</v>
      </c>
      <c r="B17" t="str">
        <v>Celine</v>
      </c>
      <c r="C17" t="str">
        <v>Dechant</v>
      </c>
      <c r="D17" t="str">
        <v>Damen I</v>
      </c>
      <c r="E17" t="str">
        <v>LG</v>
      </c>
      <c r="F17">
        <v>142</v>
      </c>
    </row>
    <row r="18" spans="1:6">
      <c r="A18" t="str">
        <v>Wilderer Ödenthal</v>
      </c>
      <c r="B18" t="str">
        <v>Thomas</v>
      </c>
      <c r="C18" t="str">
        <v>Obermann</v>
      </c>
      <c r="D18" t="str">
        <v>Herren I</v>
      </c>
      <c r="E18" t="str">
        <v>LG</v>
      </c>
      <c r="F18">
        <v>140</v>
      </c>
    </row>
    <row r="19" spans="1:6">
      <c r="A19" t="str">
        <v>Wilderer Ödenthal</v>
      </c>
      <c r="B19" t="str">
        <v>Heinrich</v>
      </c>
      <c r="C19" t="str">
        <v>Weigert</v>
      </c>
      <c r="D19" t="str">
        <v>Herren III</v>
      </c>
      <c r="E19" t="str">
        <v>LG</v>
      </c>
      <c r="F19">
        <v>133</v>
      </c>
    </row>
    <row r="20" spans="1:6">
      <c r="A20" t="str">
        <v>Wilderer Ödenthal</v>
      </c>
      <c r="B20" t="str">
        <v>Nico</v>
      </c>
      <c r="C20" t="str">
        <v>Lugauer</v>
      </c>
      <c r="D20" t="str">
        <v>Junior</v>
      </c>
      <c r="E20" t="str">
        <v>LG</v>
      </c>
      <c r="F20">
        <v>126</v>
      </c>
    </row>
    <row r="97" spans="1:64">
      <c r="A97">
        <v>0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</row>
    <row r="98" spans="1:64">
      <c r="A98">
        <v>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</row>
    <row r="99" spans="1:64">
      <c r="A99">
        <v>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0</v>
      </c>
      <c r="BI99">
        <v>0</v>
      </c>
      <c r="BJ99">
        <v>0</v>
      </c>
      <c r="BK99">
        <v>0</v>
      </c>
      <c r="BL99">
        <v>0</v>
      </c>
    </row>
    <row r="100" spans="1:64">
      <c r="A100">
        <v>0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0</v>
      </c>
      <c r="BI100">
        <v>0</v>
      </c>
      <c r="BJ100">
        <v>0</v>
      </c>
      <c r="BK100">
        <v>0</v>
      </c>
      <c r="BL100">
        <v>0</v>
      </c>
    </row>
    <row r="101" spans="1:64">
      <c r="A101">
        <v>0</v>
      </c>
      <c r="B101">
        <v>0</v>
      </c>
      <c r="C101">
        <v>0</v>
      </c>
      <c r="D101">
        <v>0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0</v>
      </c>
      <c r="BI101">
        <v>0</v>
      </c>
      <c r="BJ101">
        <v>0</v>
      </c>
      <c r="BK101">
        <v>0</v>
      </c>
      <c r="BL101">
        <v>0</v>
      </c>
    </row>
    <row r="102" spans="1:64">
      <c r="A102">
        <v>0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0</v>
      </c>
      <c r="BI102">
        <v>0</v>
      </c>
      <c r="BJ102">
        <v>0</v>
      </c>
      <c r="BK102">
        <v>0</v>
      </c>
      <c r="BL102">
        <v>0</v>
      </c>
    </row>
    <row r="103" spans="1:64">
      <c r="A103">
        <v>0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0</v>
      </c>
      <c r="BI103">
        <v>0</v>
      </c>
      <c r="BJ103">
        <v>0</v>
      </c>
      <c r="BK103">
        <v>0</v>
      </c>
      <c r="BL103">
        <v>0</v>
      </c>
    </row>
    <row r="104" spans="1:64">
      <c r="A104">
        <v>0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0</v>
      </c>
      <c r="BI104">
        <v>0</v>
      </c>
      <c r="BJ104">
        <v>0</v>
      </c>
      <c r="BK104">
        <v>0</v>
      </c>
      <c r="BL104">
        <v>0</v>
      </c>
    </row>
  </sheetData>
  <sheetProtection selectLockedCells="1" selectUnlockedCells="1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42445A0-D04B-46D9-BE80-0593E5F3B6F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27</vt:i4>
      </vt:variant>
      <vt:variant>
        <vt:lpstr>Benannte Bereiche</vt:lpstr>
      </vt:variant>
      <vt:variant>
        <vt:i4>199</vt:i4>
      </vt:variant>
    </vt:vector>
  </HeadingPairs>
  <TitlesOfParts>
    <vt:vector size="226" baseType="lpstr">
      <vt:lpstr>Eingabe</vt:lpstr>
      <vt:lpstr>Daten Eingabe</vt:lpstr>
      <vt:lpstr>Ringe Punkte Tabelle</vt:lpstr>
      <vt:lpstr>Tabellen</vt:lpstr>
      <vt:lpstr>Ergebnisse</vt:lpstr>
      <vt:lpstr>SK</vt:lpstr>
      <vt:lpstr>DK</vt:lpstr>
      <vt:lpstr>AK</vt:lpstr>
      <vt:lpstr>SCH</vt:lpstr>
      <vt:lpstr>JUG</vt:lpstr>
      <vt:lpstr>JUN</vt:lpstr>
      <vt:lpstr>LGA</vt:lpstr>
      <vt:lpstr>LP</vt:lpstr>
      <vt:lpstr>VK</vt:lpstr>
      <vt:lpstr>Setup</vt:lpstr>
      <vt:lpstr>Tabelle1</vt:lpstr>
      <vt:lpstr>AG</vt:lpstr>
      <vt:lpstr>LE</vt:lpstr>
      <vt:lpstr>AD</vt:lpstr>
      <vt:lpstr>ZE</vt:lpstr>
      <vt:lpstr>TH</vt:lpstr>
      <vt:lpstr>FU</vt:lpstr>
      <vt:lpstr>JI</vt:lpstr>
      <vt:lpstr>HW</vt:lpstr>
      <vt:lpstr>WW</vt:lpstr>
      <vt:lpstr>PB</vt:lpstr>
      <vt:lpstr>ÖD</vt:lpstr>
      <vt:lpstr>AD1M</vt:lpstr>
      <vt:lpstr>ADAK</vt:lpstr>
      <vt:lpstr>ADDK</vt:lpstr>
      <vt:lpstr>ADJUN</vt:lpstr>
      <vt:lpstr>ADLGA</vt:lpstr>
      <vt:lpstr>ADLP</vt:lpstr>
      <vt:lpstr>ADNWK</vt:lpstr>
      <vt:lpstr>ADSK</vt:lpstr>
      <vt:lpstr>AG1M</vt:lpstr>
      <vt:lpstr>AGAK</vt:lpstr>
      <vt:lpstr>AGDK</vt:lpstr>
      <vt:lpstr>AGJUN</vt:lpstr>
      <vt:lpstr>AGLGA</vt:lpstr>
      <vt:lpstr>AGLP</vt:lpstr>
      <vt:lpstr>AGNWK</vt:lpstr>
      <vt:lpstr>AGSK</vt:lpstr>
      <vt:lpstr>Datenbank</vt:lpstr>
      <vt:lpstr>Ergebnisse!Druckbereich</vt:lpstr>
      <vt:lpstr>Setup!Druckbereich</vt:lpstr>
      <vt:lpstr>Tabellen!Druckbereich</vt:lpstr>
      <vt:lpstr>Dummy</vt:lpstr>
      <vt:lpstr>Durchgang_1</vt:lpstr>
      <vt:lpstr>Durchgang_10</vt:lpstr>
      <vt:lpstr>Durchgang_2</vt:lpstr>
      <vt:lpstr>Durchgang_3</vt:lpstr>
      <vt:lpstr>Durchgang_4</vt:lpstr>
      <vt:lpstr>Durchgang_5</vt:lpstr>
      <vt:lpstr>Durchgang_6</vt:lpstr>
      <vt:lpstr>Durchgang_7</vt:lpstr>
      <vt:lpstr>Durchgang_8</vt:lpstr>
      <vt:lpstr>Durchgang_9</vt:lpstr>
      <vt:lpstr>End1M</vt:lpstr>
      <vt:lpstr>End1MEP</vt:lpstr>
      <vt:lpstr>End1MSchnitt</vt:lpstr>
      <vt:lpstr>End1MTab</vt:lpstr>
      <vt:lpstr>EndAK</vt:lpstr>
      <vt:lpstr>EndAKEP</vt:lpstr>
      <vt:lpstr>EndAKSchnitt</vt:lpstr>
      <vt:lpstr>EndAKTab</vt:lpstr>
      <vt:lpstr>EndDK</vt:lpstr>
      <vt:lpstr>EndDKEP</vt:lpstr>
      <vt:lpstr>EndDKSchnitt</vt:lpstr>
      <vt:lpstr>EndDKTab</vt:lpstr>
      <vt:lpstr>EndGesamt</vt:lpstr>
      <vt:lpstr>EndGesamtMP</vt:lpstr>
      <vt:lpstr>EndGesamtSP</vt:lpstr>
      <vt:lpstr>EndGesamtTab</vt:lpstr>
      <vt:lpstr>EndJUN</vt:lpstr>
      <vt:lpstr>EndJUNEP</vt:lpstr>
      <vt:lpstr>EndJUNSchnitt</vt:lpstr>
      <vt:lpstr>EndJUNTab</vt:lpstr>
      <vt:lpstr>EndLGA</vt:lpstr>
      <vt:lpstr>EndLGAEP</vt:lpstr>
      <vt:lpstr>EndLGASchnitt</vt:lpstr>
      <vt:lpstr>EndLGATab</vt:lpstr>
      <vt:lpstr>EndLP</vt:lpstr>
      <vt:lpstr>EndLPEP</vt:lpstr>
      <vt:lpstr>EndLPSchnitt</vt:lpstr>
      <vt:lpstr>EndLPTab</vt:lpstr>
      <vt:lpstr>EndNWK</vt:lpstr>
      <vt:lpstr>EndNWKEP</vt:lpstr>
      <vt:lpstr>EndNWKSchnitt</vt:lpstr>
      <vt:lpstr>EndNWKTab</vt:lpstr>
      <vt:lpstr>EndSK</vt:lpstr>
      <vt:lpstr>EndSKEP</vt:lpstr>
      <vt:lpstr>EndSKSchnitt</vt:lpstr>
      <vt:lpstr>EndSKTab</vt:lpstr>
      <vt:lpstr>EP1MGast</vt:lpstr>
      <vt:lpstr>EP1MHeim</vt:lpstr>
      <vt:lpstr>ewigeListe</vt:lpstr>
      <vt:lpstr>FU1M</vt:lpstr>
      <vt:lpstr>FUAK</vt:lpstr>
      <vt:lpstr>FUDK</vt:lpstr>
      <vt:lpstr>FUJUN</vt:lpstr>
      <vt:lpstr>FULGA</vt:lpstr>
      <vt:lpstr>FULP</vt:lpstr>
      <vt:lpstr>FUNWK</vt:lpstr>
      <vt:lpstr>FUSK</vt:lpstr>
      <vt:lpstr>Gast</vt:lpstr>
      <vt:lpstr>Gastmannschaft</vt:lpstr>
      <vt:lpstr>Heim</vt:lpstr>
      <vt:lpstr>Heimmannschaft</vt:lpstr>
      <vt:lpstr>HW1M</vt:lpstr>
      <vt:lpstr>HWAK</vt:lpstr>
      <vt:lpstr>HWDK</vt:lpstr>
      <vt:lpstr>HWJUN</vt:lpstr>
      <vt:lpstr>HWLGA</vt:lpstr>
      <vt:lpstr>HWLP</vt:lpstr>
      <vt:lpstr>HWNKW</vt:lpstr>
      <vt:lpstr>HWSK</vt:lpstr>
      <vt:lpstr>JI1M</vt:lpstr>
      <vt:lpstr>JIAK</vt:lpstr>
      <vt:lpstr>JIDK</vt:lpstr>
      <vt:lpstr>JIJUN</vt:lpstr>
      <vt:lpstr>JILGA</vt:lpstr>
      <vt:lpstr>JINWK</vt:lpstr>
      <vt:lpstr>JISK</vt:lpstr>
      <vt:lpstr>JULP</vt:lpstr>
      <vt:lpstr>LE1M</vt:lpstr>
      <vt:lpstr>LEAK</vt:lpstr>
      <vt:lpstr>LEDK</vt:lpstr>
      <vt:lpstr>LEJUN</vt:lpstr>
      <vt:lpstr>LELGA</vt:lpstr>
      <vt:lpstr>LELP</vt:lpstr>
      <vt:lpstr>LENWK</vt:lpstr>
      <vt:lpstr>LESK</vt:lpstr>
      <vt:lpstr>Löschen1M</vt:lpstr>
      <vt:lpstr>MP1MGast</vt:lpstr>
      <vt:lpstr>MP1MHeim</vt:lpstr>
      <vt:lpstr>MPAKGast</vt:lpstr>
      <vt:lpstr>MPAKHeim</vt:lpstr>
      <vt:lpstr>MPDKGast</vt:lpstr>
      <vt:lpstr>MPDKHeim</vt:lpstr>
      <vt:lpstr>MPJUNGast</vt:lpstr>
      <vt:lpstr>MPJUNHeim</vt:lpstr>
      <vt:lpstr>MPLGAGast</vt:lpstr>
      <vt:lpstr>MPLGAHeim</vt:lpstr>
      <vt:lpstr>MPLPGast</vt:lpstr>
      <vt:lpstr>MPLPHeim</vt:lpstr>
      <vt:lpstr>MPNWKGast</vt:lpstr>
      <vt:lpstr>MPNWKHeim</vt:lpstr>
      <vt:lpstr>MPSKGast</vt:lpstr>
      <vt:lpstr>MPSKHeim</vt:lpstr>
      <vt:lpstr>öd1m</vt:lpstr>
      <vt:lpstr>ödak</vt:lpstr>
      <vt:lpstr>öddk</vt:lpstr>
      <vt:lpstr>ödjun</vt:lpstr>
      <vt:lpstr>ödlga</vt:lpstr>
      <vt:lpstr>ödlp</vt:lpstr>
      <vt:lpstr>ödnwk</vt:lpstr>
      <vt:lpstr>ödsk</vt:lpstr>
      <vt:lpstr>pb1m</vt:lpstr>
      <vt:lpstr>pbak</vt:lpstr>
      <vt:lpstr>pbdk</vt:lpstr>
      <vt:lpstr>pbjun</vt:lpstr>
      <vt:lpstr>pblga</vt:lpstr>
      <vt:lpstr>pblp</vt:lpstr>
      <vt:lpstr>pbnwk</vt:lpstr>
      <vt:lpstr>pbsk</vt:lpstr>
      <vt:lpstr>Ringe1MGast</vt:lpstr>
      <vt:lpstr>Ringe1MHeim</vt:lpstr>
      <vt:lpstr>RingeAKGast</vt:lpstr>
      <vt:lpstr>RingeAKHeim</vt:lpstr>
      <vt:lpstr>RingeDKGast</vt:lpstr>
      <vt:lpstr>RingeDKHeim</vt:lpstr>
      <vt:lpstr>RingeJUNGast</vt:lpstr>
      <vt:lpstr>RingeJUNHeim</vt:lpstr>
      <vt:lpstr>RingeLGAGast</vt:lpstr>
      <vt:lpstr>RingeLGAHeim</vt:lpstr>
      <vt:lpstr>RingeLPGast</vt:lpstr>
      <vt:lpstr>RingeLPHeim</vt:lpstr>
      <vt:lpstr>RingeNWKGast</vt:lpstr>
      <vt:lpstr>RingeNWKHeim</vt:lpstr>
      <vt:lpstr>RingeSKGast</vt:lpstr>
      <vt:lpstr>RingeSKHeim</vt:lpstr>
      <vt:lpstr>Runde</vt:lpstr>
      <vt:lpstr>Runde1</vt:lpstr>
      <vt:lpstr>Runde10</vt:lpstr>
      <vt:lpstr>Runde2</vt:lpstr>
      <vt:lpstr>Runde3</vt:lpstr>
      <vt:lpstr>Runde4</vt:lpstr>
      <vt:lpstr>Runde5</vt:lpstr>
      <vt:lpstr>Runde6</vt:lpstr>
      <vt:lpstr>Runde7</vt:lpstr>
      <vt:lpstr>Runde8</vt:lpstr>
      <vt:lpstr>Runde9</vt:lpstr>
      <vt:lpstr>Setup1M</vt:lpstr>
      <vt:lpstr>SetupAK</vt:lpstr>
      <vt:lpstr>SetupDK</vt:lpstr>
      <vt:lpstr>SetupGesamtergebnis</vt:lpstr>
      <vt:lpstr>SetupJUN</vt:lpstr>
      <vt:lpstr>SetupLGA</vt:lpstr>
      <vt:lpstr>SetupLP</vt:lpstr>
      <vt:lpstr>SetupNWK</vt:lpstr>
      <vt:lpstr>SetupSK</vt:lpstr>
      <vt:lpstr>TH1M</vt:lpstr>
      <vt:lpstr>THAK</vt:lpstr>
      <vt:lpstr>THDK</vt:lpstr>
      <vt:lpstr>THJUN</vt:lpstr>
      <vt:lpstr>THLGA</vt:lpstr>
      <vt:lpstr>THLP</vt:lpstr>
      <vt:lpstr>THNWK</vt:lpstr>
      <vt:lpstr>THSK</vt:lpstr>
      <vt:lpstr>ww1m</vt:lpstr>
      <vt:lpstr>wwak</vt:lpstr>
      <vt:lpstr>wwdk</vt:lpstr>
      <vt:lpstr>wwjun</vt:lpstr>
      <vt:lpstr>wwlga</vt:lpstr>
      <vt:lpstr>wwlp</vt:lpstr>
      <vt:lpstr>wwnwk</vt:lpstr>
      <vt:lpstr>wwsk</vt:lpstr>
      <vt:lpstr>ZE1M</vt:lpstr>
      <vt:lpstr>ZEAK</vt:lpstr>
      <vt:lpstr>ZEDK</vt:lpstr>
      <vt:lpstr>ZEJUN</vt:lpstr>
      <vt:lpstr>ZELGA</vt:lpstr>
      <vt:lpstr>ZELP</vt:lpstr>
      <vt:lpstr>ZENWK</vt:lpstr>
      <vt:lpstr>ZESK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Robin Pflügl</dc:creator>
  <cp:keywords/>
  <dc:description/>
  <cp:lastModifiedBy>Philipp Klein</cp:lastModifiedBy>
  <cp:revision/>
  <cp:lastPrinted>2024-06-18T04:21:37Z</cp:lastPrinted>
  <dcterms:created xsi:type="dcterms:W3CDTF">2022-09-19T08:04:34Z</dcterms:created>
  <dcterms:modified xsi:type="dcterms:W3CDTF">2024-06-19T19:37:07Z</dcterms:modified>
  <cp:category/>
  <cp:contentStatus/>
</cp:coreProperties>
</file>